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3D4281C7-390F-4A84-87F4-681B4D859230}"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4100" yWindow="105" windowWidth="13800" windowHeight="14970" tabRatio="919" firstSheet="14" activeTab="1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29" l="1"/>
  <c r="J65" i="29"/>
  <c r="J66" i="29"/>
  <c r="J67" i="29"/>
  <c r="J68" i="29"/>
  <c r="J69" i="29"/>
  <c r="J70" i="29"/>
  <c r="J71" i="29"/>
  <c r="J63" i="29"/>
  <c r="F38" i="100" l="1"/>
  <c r="F37" i="100"/>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H32" i="12" l="1"/>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2" i="29"/>
  <c r="J73" i="29"/>
  <c r="J74" i="29"/>
  <c r="J75" i="29"/>
  <c r="J76" i="29"/>
  <c r="J77" i="29"/>
  <c r="J78" i="29"/>
  <c r="J79" i="29"/>
  <c r="J80" i="29"/>
  <c r="J81" i="29"/>
  <c r="J82" i="29"/>
  <c r="B84" i="29" l="1"/>
  <c r="B86" i="29"/>
  <c r="B88" i="29"/>
  <c r="B90" i="29"/>
  <c r="B92"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58" i="29" l="1"/>
  <c r="J59" i="29"/>
  <c r="J60" i="29"/>
  <c r="J61" i="29"/>
  <c r="J62"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D88" i="29"/>
  <c r="F88" i="29"/>
  <c r="D90" i="29"/>
  <c r="F90" i="29"/>
  <c r="D92" i="29"/>
  <c r="F92"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8" i="56"/>
  <c r="D14" i="106" l="1"/>
  <c r="D11" i="106" s="1"/>
  <c r="E16" i="107"/>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<sst xmlns="http://schemas.openxmlformats.org/spreadsheetml/2006/main" count="5953" uniqueCount="2218">
  <si>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</si>
  <si>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</si>
  <si>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</si>
  <si>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</si>
  <si>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</si>
  <si>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</si>
  <si>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</si>
  <si>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</si>
  <si>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</si>
  <si>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</si>
  <si>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</si>
  <si>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</si>
  <si>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</si>
  <si>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</si>
  <si>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</si>
  <si>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</si>
  <si>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</si>
  <si>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</si>
  <si>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</si>
  <si>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</si>
  <si>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</si>
  <si>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</si>
  <si>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</si>
  <si>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</si>
  <si>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</si>
  <si>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</si>
  <si>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</si>
  <si>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</si>
  <si>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</si>
  <si>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</si>
  <si>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</si>
  <si>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</si>
  <si>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</si>
  <si>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</si>
  <si>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</si>
  <si>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</si>
  <si>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</si>
  <si>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</si>
  <si>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</si>
  <si>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</si>
  <si>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</si>
  <si>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</si>
  <si>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</si>
  <si>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</si>
  <si>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</si>
  <si>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</si>
  <si>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</si>
  <si>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</si>
  <si>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</si>
  <si>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</si>
  <si>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</si>
  <si>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</si>
  <si>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</si>
  <si>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</si>
  <si>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</si>
  <si>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</si>
  <si>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</si>
  <si>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</si>
  <si>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</si>
  <si>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</si>
  <si>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</si>
  <si>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</si>
  <si>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</si>
  <si>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</si>
  <si>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</si>
  <si>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</si>
  <si>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</si>
  <si>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</si>
  <si>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</si>
  <si>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</si>
  <si>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</si>
  <si>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</si>
  <si>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</si>
  <si>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</si>
  <si>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</si>
  <si>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</si>
  <si>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</si>
  <si>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</si>
  <si>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</si>
  <si>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</si>
  <si>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</si>
  <si>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</si>
  <si>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</si>
  <si>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</si>
  <si>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</si>
  <si>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</si>
  <si>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</si>
  <si>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</si>
  <si>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</si>
  <si>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</si>
  <si>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</si>
  <si>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</si>
  <si>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</si>
  <si>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</si>
  <si>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</si>
  <si>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</si>
  <si>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</si>
  <si>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</si>
  <si>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</si>
  <si>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</si>
  <si>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</si>
  <si>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</si>
  <si>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</si>
  <si>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</si>
  <si>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</si>
  <si>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</si>
  <si>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</si>
  <si>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</si>
  <si>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</si>
  <si>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</si>
  <si>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</si>
  <si>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</si>
  <si>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</si>
  <si>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</si>
  <si>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</si>
  <si>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</si>
  <si>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</si>
  <si>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</si>
  <si>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</si>
  <si>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</si>
  <si>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</si>
  <si>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</si>
  <si>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</si>
  <si>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</si>
  <si>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</si>
  <si>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</si>
  <si>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</si>
  <si>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</si>
  <si>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</si>
  <si>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</si>
  <si>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</si>
  <si>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</si>
  <si>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</si>
  <si>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</si>
  <si>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</si>
  <si>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</si>
  <si>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</si>
  <si>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</si>
  <si>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</si>
  <si>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</si>
  <si>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</si>
  <si>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</si>
  <si>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</si>
  <si>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</si>
  <si>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</si>
  <si>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</si>
  <si>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</si>
  <si>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</si>
  <si>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</si>
  <si>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</si>
  <si>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</si>
  <si>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</si>
  <si>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</si>
  <si>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</si>
  <si>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</si>
  <si>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</si>
  <si>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</si>
  <si>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</si>
  <si>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</si>
  <si>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</si>
  <si>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</si>
  <si>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</si>
  <si>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</si>
  <si>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</si>
  <si>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</si>
  <si>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</si>
  <si>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</si>
  <si>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</si>
  <si>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</si>
  <si>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</si>
  <si>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</si>
  <si>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</si>
  <si>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</si>
  <si>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</si>
  <si>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</si>
  <si>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</si>
  <si>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</si>
  <si>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</si>
  <si>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</si>
  <si>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</si>
  <si>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</si>
  <si>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</si>
  <si>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</si>
  <si>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</si>
  <si>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</si>
  <si>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</si>
  <si>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</si>
  <si>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</si>
  <si>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</si>
  <si>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</si>
  <si>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</si>
  <si>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</si>
  <si>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</si>
  <si>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</si>
  <si>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</si>
  <si>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</si>
  <si>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</si>
  <si>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</si>
  <si>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</si>
  <si>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</si>
  <si>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</si>
  <si>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</si>
  <si>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</si>
  <si>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</si>
  <si>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</si>
  <si>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</si>
  <si>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</si>
  <si>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</si>
  <si>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</si>
  <si>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</si>
  <si>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</si>
  <si>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</si>
  <si>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</si>
  <si>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</si>
  <si>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</si>
  <si>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</si>
  <si>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</si>
  <si>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</si>
  <si>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</si>
  <si>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</si>
  <si>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</si>
  <si>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</si>
  <si>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</si>
  <si>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</si>
  <si>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</si>
  <si>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</si>
  <si>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</si>
  <si>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</si>
  <si>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</si>
  <si>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</si>
  <si>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</si>
  <si>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</si>
  <si>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</si>
  <si>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</si>
  <si>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</si>
  <si>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</si>
  <si>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</si>
  <si>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</si>
  <si>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</si>
  <si>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</si>
  <si>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</si>
  <si>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</si>
  <si>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</si>
  <si>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</si>
  <si>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</si>
  <si>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</si>
  <si>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</si>
  <si>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</si>
  <si>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</si>
  <si>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</si>
  <si>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</si>
  <si>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</si>
  <si>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</si>
  <si>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</si>
  <si>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</si>
  <si>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</si>
  <si>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</si>
  <si>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</si>
  <si>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</si>
  <si>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</si>
  <si>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</si>
  <si>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</si>
  <si>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</si>
  <si>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</si>
  <si>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</si>
  <si>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</si>
  <si>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</si>
  <si>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</si>
  <si>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</si>
  <si>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</si>
  <si>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</si>
  <si>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</si>
  <si>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</si>
  <si>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</si>
  <si>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</si>
  <si>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</si>
  <si>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</si>
  <si>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</si>
  <si>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</si>
  <si>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</si>
  <si>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</si>
  <si>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</si>
  <si>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</si>
  <si>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</si>
  <si>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</si>
  <si>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</si>
  <si>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</si>
  <si>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</si>
  <si>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</si>
  <si>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</si>
  <si>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</si>
  <si>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</si>
  <si>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</si>
  <si>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</si>
  <si>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</si>
  <si>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</si>
  <si>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</si>
  <si>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</si>
  <si>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</si>
  <si>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</si>
  <si>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</si>
  <si>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</si>
  <si>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</si>
  <si>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</si>
  <si>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</si>
  <si>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</si>
  <si>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</si>
  <si>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</si>
  <si>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</si>
  <si>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</si>
  <si>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</si>
  <si>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</si>
  <si>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</si>
  <si>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</si>
  <si>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</si>
  <si>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</si>
  <si>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</si>
  <si>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</si>
  <si>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</si>
  <si>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</si>
  <si>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</si>
  <si>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</si>
  <si>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</si>
  <si>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</si>
  <si>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</si>
  <si>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</si>
  <si>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</si>
  <si>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</si>
  <si>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</si>
  <si>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</si>
  <si>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</si>
  <si>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</si>
  <si>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</si>
  <si>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</si>
  <si>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</si>
  <si>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</si>
  <si>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</si>
  <si>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</si>
  <si>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</si>
  <si>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</si>
  <si>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</si>
  <si>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</si>
  <si>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</si>
  <si>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</si>
  <si>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</si>
  <si>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</si>
  <si>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</si>
  <si>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</si>
  <si>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</si>
  <si>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</si>
  <si>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</si>
  <si>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</si>
  <si>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</si>
  <si>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</si>
  <si>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</si>
  <si>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</si>
  <si>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</si>
  <si>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</si>
  <si>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</si>
  <si>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</si>
  <si>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</si>
  <si>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</si>
  <si>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</si>
  <si>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</si>
  <si>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</si>
  <si>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</si>
  <si>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</si>
  <si>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</si>
  <si>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</si>
  <si>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</si>
  <si>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</si>
  <si>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</si>
  <si>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</si>
  <si>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</si>
  <si>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</si>
  <si>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</si>
  <si>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</si>
  <si>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</si>
  <si>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</si>
  <si>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</si>
  <si>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</si>
  <si>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</si>
  <si>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</si>
  <si>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</si>
  <si>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</si>
  <si>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</si>
  <si>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</si>
  <si>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</si>
  <si>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</si>
  <si>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</si>
  <si>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</si>
  <si>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</si>
  <si>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</si>
  <si>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</si>
  <si>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</si>
  <si>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</si>
  <si>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</si>
  <si>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</si>
  <si>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</si>
  <si>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</si>
  <si>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</si>
  <si>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</si>
  <si>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</si>
  <si>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</si>
  <si>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</si>
  <si>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</si>
  <si>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</si>
  <si>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</si>
  <si>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</si>
  <si>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</si>
  <si>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</si>
  <si>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</si>
  <si>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</si>
  <si>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</si>
  <si>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</si>
  <si>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</si>
  <si>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</si>
  <si>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</si>
  <si>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</si>
  <si>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</si>
  <si>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</si>
  <si>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</si>
  <si>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</si>
  <si>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</si>
  <si>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</si>
  <si>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</si>
  <si>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</si>
  <si>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</si>
  <si>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</si>
  <si>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</si>
  <si>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</si>
  <si>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</si>
  <si>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</si>
  <si>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</si>
  <si>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</si>
  <si>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</si>
  <si>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</si>
  <si>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</si>
  <si>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</si>
  <si>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</si>
  <si>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</si>
  <si>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</si>
  <si>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</si>
  <si>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</si>
  <si>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</si>
  <si>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</si>
  <si>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</si>
  <si>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</si>
  <si>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</si>
  <si>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</si>
  <si>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</si>
  <si>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</si>
  <si>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</si>
  <si>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</si>
  <si>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</si>
  <si>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</si>
  <si>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</si>
  <si>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</si>
  <si>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</si>
  <si>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</si>
  <si>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</si>
  <si>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</si>
  <si>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</si>
  <si>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</si>
  <si>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</si>
  <si>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</si>
  <si>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</si>
  <si>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</si>
  <si>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</si>
  <si>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</si>
  <si>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</si>
  <si>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</si>
  <si>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</si>
  <si>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</si>
  <si>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</si>
  <si>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</si>
  <si>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</si>
  <si>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</si>
  <si>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</si>
  <si>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</si>
  <si>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</si>
  <si>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</si>
  <si>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</si>
  <si>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</si>
  <si>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</si>
  <si>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</si>
  <si>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</si>
  <si>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</si>
  <si>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</si>
  <si>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</si>
  <si>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</si>
  <si>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</si>
  <si>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</si>
  <si>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</si>
  <si>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</si>
  <si>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</si>
  <si>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</si>
  <si>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</si>
  <si>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</si>
  <si>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</si>
  <si>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</si>
  <si>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</si>
  <si>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</si>
  <si>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</si>
  <si>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</si>
  <si>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</si>
  <si>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</si>
  <si>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</si>
  <si>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</si>
  <si>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</si>
  <si>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</si>
  <si>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</si>
  <si>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</si>
  <si>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</si>
  <si>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</si>
  <si>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</si>
  <si>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</si>
  <si>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</si>
  <si>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</si>
  <si>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</si>
  <si>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</si>
  <si>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</si>
  <si>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</si>
  <si>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</si>
  <si>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</si>
  <si>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</si>
  <si>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</si>
  <si>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</si>
  <si>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</si>
  <si>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</si>
  <si>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</si>
  <si>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</si>
  <si>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</si>
  <si>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</si>
  <si>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</si>
  <si>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</si>
  <si>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</si>
  <si>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</si>
  <si>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</si>
  <si>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</si>
  <si>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</si>
  <si>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</si>
  <si>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</si>
  <si>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</si>
  <si>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</si>
  <si>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</si>
  <si>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</si>
  <si>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</si>
  <si>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</si>
  <si>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</si>
  <si>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</si>
  <si>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</si>
  <si>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</si>
  <si>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</si>
  <si>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</si>
  <si>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</si>
  <si>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</si>
  <si>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</si>
  <si>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</si>
  <si>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</si>
  <si>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</si>
  <si>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</si>
  <si>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</si>
  <si>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</si>
  <si>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</si>
  <si>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</si>
  <si>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</si>
  <si>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</si>
  <si>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</si>
  <si>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</si>
  <si>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</si>
  <si>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</si>
  <si>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</si>
  <si>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</si>
  <si>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</si>
  <si>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</si>
  <si>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</si>
  <si>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</si>
  <si>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</si>
  <si>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</si>
  <si>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</si>
  <si>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</si>
  <si>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</si>
  <si>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</si>
  <si>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</si>
  <si>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</si>
  <si>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</si>
  <si>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</si>
  <si>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</si>
  <si>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</si>
  <si>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</si>
  <si>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</si>
  <si>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</si>
  <si>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</si>
  <si>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</si>
  <si>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</si>
  <si>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</si>
  <si>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</si>
  <si>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</si>
  <si>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</si>
  <si>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</si>
  <si>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</si>
  <si>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</si>
  <si>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</si>
  <si>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</si>
  <si>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</si>
  <si>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</si>
  <si>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</si>
  <si>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</si>
  <si>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</si>
  <si>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</si>
  <si>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</si>
  <si>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</si>
  <si>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</si>
  <si>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</si>
  <si>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</si>
  <si>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</si>
  <si>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</si>
  <si>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</si>
  <si>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</si>
  <si>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</si>
  <si>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</si>
  <si>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</si>
  <si>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</si>
  <si>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</si>
  <si>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</si>
  <si>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</si>
  <si>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</si>
  <si>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</si>
  <si>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</si>
  <si>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</si>
  <si>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</si>
  <si>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</si>
  <si>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</si>
  <si>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</si>
  <si>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</si>
  <si>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</si>
  <si>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</si>
  <si>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</si>
  <si>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</si>
  <si>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</si>
  <si>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</si>
  <si>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</si>
  <si>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</si>
  <si>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</si>
  <si>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</si>
  <si>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</si>
  <si>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</si>
  <si>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</si>
  <si>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</si>
  <si>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</si>
  <si>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</si>
  <si>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</si>
  <si>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</si>
  <si>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</si>
  <si>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</si>
  <si>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</si>
  <si>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</si>
  <si>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</si>
  <si>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</si>
  <si>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</si>
  <si>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</si>
  <si>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</si>
  <si>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</si>
  <si>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</si>
  <si>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</si>
  <si>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</si>
  <si>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</si>
  <si>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</si>
  <si>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</si>
  <si>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</si>
  <si>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</si>
  <si>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</si>
  <si>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</si>
  <si>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</si>
  <si>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</si>
  <si>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</si>
  <si>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</si>
  <si>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</si>
  <si>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</si>
  <si>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</si>
  <si>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</si>
  <si>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</si>
  <si>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</si>
  <si>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</si>
  <si>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</si>
  <si>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</si>
  <si>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</si>
  <si>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</si>
  <si>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</si>
  <si>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</si>
  <si>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</si>
  <si>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</si>
  <si>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</si>
  <si>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</si>
  <si>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</si>
  <si>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</si>
  <si>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</si>
  <si>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</si>
  <si>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</si>
  <si>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</si>
  <si>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</si>
  <si>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</si>
  <si>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</si>
  <si>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</si>
  <si>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</si>
  <si>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</si>
  <si>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</si>
  <si>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</si>
  <si>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</si>
  <si>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</si>
  <si>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</si>
  <si>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</si>
  <si>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</si>
  <si>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</si>
  <si>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</si>
  <si>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</si>
  <si>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</si>
  <si>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</si>
  <si>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</si>
  <si>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</si>
  <si>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</si>
  <si>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</si>
  <si>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</si>
  <si>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</si>
  <si>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</si>
  <si>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</si>
  <si>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</si>
  <si>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</si>
  <si>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</si>
  <si>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</si>
  <si>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</si>
  <si>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</si>
  <si>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</si>
  <si>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</si>
  <si>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</si>
  <si>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</si>
  <si>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</si>
  <si>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</si>
  <si>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</si>
  <si>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</si>
  <si>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</si>
  <si>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</si>
  <si>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</si>
  <si>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</si>
  <si>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</si>
  <si>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</si>
  <si>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</si>
  <si>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</si>
  <si>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</si>
  <si>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</si>
  <si>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</si>
  <si>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</si>
  <si>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</si>
  <si>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</si>
  <si>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</si>
  <si>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</si>
  <si>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</si>
  <si>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</si>
  <si>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</si>
  <si>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</si>
  <si>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</si>
  <si>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</si>
  <si>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</si>
  <si>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</si>
  <si>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</si>
  <si>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</si>
  <si>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</si>
  <si>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</si>
  <si>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</si>
  <si>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</si>
  <si>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</si>
  <si>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</si>
  <si>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</si>
  <si>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</si>
  <si>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</si>
  <si>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</si>
  <si>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</si>
  <si>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</si>
  <si>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</si>
  <si>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</si>
  <si>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</si>
  <si>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</si>
  <si>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</si>
  <si>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</si>
  <si>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</si>
  <si>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</si>
  <si>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</si>
  <si>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</si>
  <si>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</si>
  <si>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</si>
  <si>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</si>
  <si>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</si>
  <si>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</si>
  <si>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</si>
  <si>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</si>
  <si>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</si>
  <si>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</si>
  <si>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</si>
  <si>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</si>
  <si>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</si>
  <si>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</si>
  <si>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</si>
  <si>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</si>
  <si>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</si>
  <si>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</si>
  <si>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</si>
  <si>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</si>
  <si>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</si>
  <si>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</si>
  <si>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</si>
  <si>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</si>
  <si>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</si>
  <si>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</si>
  <si>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</si>
  <si>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</si>
  <si>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</si>
  <si>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</si>
  <si>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</si>
  <si>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</si>
  <si>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</si>
  <si>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</si>
  <si>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</si>
  <si>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</si>
  <si>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</si>
  <si>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</si>
  <si>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</si>
  <si>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</si>
  <si>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</si>
  <si>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</si>
  <si>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</si>
  <si>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</si>
  <si>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</si>
  <si>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</si>
  <si>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</si>
  <si>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</si>
  <si>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</si>
  <si>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</si>
  <si>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</si>
  <si>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</si>
  <si>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</si>
  <si>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</si>
  <si>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</si>
  <si>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</si>
  <si>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</si>
  <si>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</si>
  <si>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</si>
  <si>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</si>
  <si>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</si>
  <si>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</si>
  <si>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</si>
  <si>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</si>
  <si>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</si>
  <si>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</si>
  <si>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</si>
  <si>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</si>
  <si>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</si>
  <si>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</si>
  <si>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</si>
  <si>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</si>
  <si>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</si>
  <si>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</si>
  <si>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</si>
  <si>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</si>
  <si>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</si>
  <si>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</si>
  <si>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</si>
  <si>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</si>
  <si>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</si>
  <si>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</si>
  <si>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</si>
  <si>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</si>
  <si>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</si>
  <si>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</si>
  <si>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</si>
  <si>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</si>
  <si>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</si>
  <si>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</si>
  <si>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</si>
  <si>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</si>
  <si>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</si>
  <si>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</si>
  <si>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</si>
  <si>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</si>
  <si>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</si>
  <si>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</si>
  <si>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</si>
  <si>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</si>
  <si>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</si>
  <si>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</si>
  <si>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</si>
  <si>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</si>
  <si>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</si>
  <si>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</si>
  <si>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</si>
  <si>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</si>
  <si>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</si>
  <si>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</si>
  <si>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</si>
  <si>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</si>
  <si>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</si>
  <si>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</si>
  <si>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</si>
  <si>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</si>
  <si>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</si>
  <si>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</si>
  <si>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</si>
  <si>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</si>
  <si>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</si>
  <si>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</si>
  <si>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</si>
  <si>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</si>
  <si>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</si>
  <si>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</si>
  <si>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</si>
  <si>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</si>
  <si>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</si>
  <si>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</si>
  <si>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</si>
  <si>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</si>
  <si>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</si>
  <si>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</si>
  <si>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</si>
  <si>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</si>
  <si>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</si>
  <si>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</si>
  <si>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</si>
  <si>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</si>
  <si>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</si>
  <si>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</si>
  <si>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</si>
  <si>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</si>
  <si>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</si>
  <si>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</si>
  <si>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</si>
  <si>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</si>
  <si>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</si>
  <si>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</si>
  <si>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</si>
  <si>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</si>
  <si>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</si>
  <si>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</si>
  <si>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</si>
  <si>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</si>
  <si>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</si>
  <si>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</si>
  <si>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</si>
  <si>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</si>
  <si>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</si>
  <si>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</si>
  <si>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</si>
  <si>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</si>
  <si>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</si>
  <si>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</si>
  <si>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</si>
  <si>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</si>
  <si>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</si>
  <si>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</si>
  <si>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</si>
  <si>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</si>
  <si>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</si>
  <si>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</si>
  <si>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</si>
  <si>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</si>
  <si>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</si>
  <si>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</si>
  <si>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</si>
  <si>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</si>
  <si>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</si>
  <si>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</si>
  <si>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</si>
  <si>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</si>
  <si>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</si>
  <si>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</si>
  <si>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</si>
  <si>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</si>
  <si>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</si>
  <si>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</si>
  <si>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</si>
  <si>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</si>
  <si>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</si>
  <si>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</si>
  <si>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</si>
  <si>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</si>
  <si>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</si>
  <si>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</si>
  <si>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</si>
  <si>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</si>
  <si>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</si>
  <si>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</si>
  <si>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</si>
  <si>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</si>
  <si>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</si>
  <si>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</si>
  <si>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</si>
  <si>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</si>
  <si>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</si>
  <si>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</si>
  <si>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</si>
  <si>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</si>
  <si>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</si>
  <si>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</si>
  <si>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</si>
  <si>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</si>
  <si>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</si>
  <si>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</si>
  <si>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</si>
  <si>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</si>
  <si>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</si>
  <si>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</si>
  <si>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</si>
  <si>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</si>
  <si>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</si>
  <si>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</si>
  <si>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</si>
  <si>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</si>
  <si>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</si>
  <si>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</si>
  <si>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</si>
  <si>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</si>
  <si>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</si>
  <si>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</si>
  <si>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</si>
  <si>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</si>
  <si>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</si>
  <si>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</si>
  <si>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</si>
  <si>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</si>
  <si>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</si>
  <si>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</si>
  <si>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</si>
  <si>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</si>
  <si>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</si>
  <si>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</si>
  <si>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</si>
  <si>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</si>
  <si>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</si>
  <si>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</si>
  <si>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</si>
  <si>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</si>
  <si>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</si>
  <si>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</si>
  <si>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</si>
  <si>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</si>
  <si>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</si>
  <si>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</si>
  <si>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</si>
  <si>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</si>
  <si>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</si>
  <si>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</si>
  <si>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</si>
  <si>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</si>
  <si>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</si>
  <si>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</si>
  <si>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</si>
  <si>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</si>
  <si>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</si>
  <si>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</si>
  <si>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</si>
  <si>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</si>
  <si>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</si>
  <si>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</si>
  <si>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</si>
  <si>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</si>
  <si>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</si>
  <si>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</si>
  <si>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</si>
  <si>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</si>
  <si>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</si>
  <si>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</si>
  <si>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</si>
  <si>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</si>
  <si>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</si>
  <si>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</si>
  <si>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</si>
  <si>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</si>
  <si>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</si>
  <si>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</si>
  <si>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</si>
  <si>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</si>
  <si>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</si>
  <si>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</si>
  <si>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</si>
  <si>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</si>
  <si>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</si>
  <si>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</si>
  <si>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</si>
  <si>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</si>
  <si>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</si>
  <si>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</si>
  <si>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</si>
  <si>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</si>
  <si>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</si>
  <si>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</si>
  <si>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</si>
  <si>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</si>
  <si>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</si>
  <si>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</si>
  <si>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</si>
  <si>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</si>
  <si>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</si>
  <si>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</si>
  <si>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</si>
  <si>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</si>
  <si>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</si>
  <si>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</si>
  <si>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</si>
  <si>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</si>
  <si>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</si>
  <si>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</si>
  <si>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</si>
  <si>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</si>
  <si>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</si>
  <si>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</si>
  <si>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</si>
  <si>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</si>
  <si>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</si>
  <si>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</si>
  <si>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</si>
  <si>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</si>
  <si>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</si>
  <si>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</si>
  <si>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</si>
  <si>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</si>
  <si>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</si>
  <si>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</si>
  <si>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</si>
  <si>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</si>
  <si>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</si>
  <si>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</si>
  <si>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</si>
  <si>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</si>
  <si>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</si>
  <si>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</si>
  <si>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</si>
  <si>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</si>
  <si>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</si>
  <si>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</si>
  <si>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</si>
  <si>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</si>
  <si>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</si>
  <si>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</si>
  <si>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</si>
  <si>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</si>
  <si>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</si>
  <si>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</si>
  <si>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</si>
  <si>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</si>
  <si>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</si>
  <si>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</si>
  <si>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</si>
  <si>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</si>
  <si>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</si>
  <si>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</si>
  <si>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</si>
  <si>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</si>
  <si>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</si>
  <si>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</si>
  <si>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</si>
  <si>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</si>
  <si>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</si>
  <si>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</si>
  <si>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</si>
  <si>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</si>
  <si>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</si>
  <si>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</si>
  <si>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</si>
  <si>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</si>
  <si>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</si>
  <si>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</si>
  <si>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</si>
  <si>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</si>
  <si>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</si>
  <si>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</si>
  <si>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</si>
  <si>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</si>
  <si>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</si>
  <si>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</si>
  <si>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</si>
  <si>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</si>
  <si>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</si>
  <si>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</si>
  <si>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</si>
  <si>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</si>
  <si>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</si>
  <si>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</si>
  <si>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</si>
  <si>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</si>
  <si>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</si>
  <si>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</si>
  <si>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</si>
  <si>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</si>
  <si>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</si>
  <si>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</si>
  <si>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</si>
  <si>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</si>
  <si>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</si>
  <si>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</si>
  <si>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</si>
  <si>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</si>
  <si>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</si>
  <si>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</si>
  <si>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</si>
  <si>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</si>
  <si>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</si>
  <si>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</si>
  <si>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</si>
  <si>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</si>
  <si>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</si>
  <si>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</si>
  <si>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</si>
  <si>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</si>
  <si>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</si>
  <si>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</si>
  <si>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</si>
  <si>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</si>
  <si>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</si>
  <si>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</si>
  <si>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</si>
  <si>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</si>
  <si>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</si>
  <si>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</si>
  <si>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</si>
  <si>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</si>
  <si>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</si>
  <si>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</si>
  <si>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</si>
  <si>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</si>
  <si>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</si>
  <si>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</si>
  <si>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</si>
  <si>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</si>
  <si>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</si>
  <si>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</si>
  <si>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</si>
  <si>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</si>
  <si>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</si>
  <si>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</si>
  <si>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</si>
  <si>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</si>
  <si>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</si>
  <si>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</si>
  <si>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</si>
  <si>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</si>
  <si>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</si>
  <si>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</si>
  <si>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</si>
  <si>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</si>
  <si>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</si>
  <si>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</si>
  <si>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</si>
  <si>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</si>
  <si>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</si>
  <si>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</si>
  <si>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</si>
  <si>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</si>
  <si>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</si>
  <si>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</si>
  <si>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</si>
  <si>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</si>
  <si>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</si>
  <si>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</si>
  <si>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</si>
  <si>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</si>
  <si>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</si>
  <si>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</si>
  <si>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</si>
  <si>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</si>
  <si>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</si>
  <si>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</si>
  <si>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</si>
  <si>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</si>
  <si>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</si>
  <si>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</si>
  <si>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</si>
  <si>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</si>
  <si>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</si>
  <si>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</si>
  <si>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</si>
  <si>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</si>
  <si>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</si>
  <si>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</si>
  <si>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</si>
  <si>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</si>
  <si>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</si>
  <si>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</si>
  <si>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</si>
  <si>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</si>
  <si>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</si>
  <si>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</si>
  <si>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</si>
  <si>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</si>
  <si>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</si>
  <si>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</si>
  <si>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</si>
  <si>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</si>
  <si>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</si>
  <si>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</si>
  <si>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</si>
  <si>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</si>
  <si>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</si>
  <si>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</si>
  <si>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</si>
  <si>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</si>
  <si>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</si>
  <si>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</si>
  <si>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</si>
  <si>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</si>
  <si>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</si>
  <si>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</si>
  <si>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</si>
  <si>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</si>
  <si>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</si>
  <si>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</si>
  <si>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</si>
  <si>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</si>
  <si>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</si>
  <si>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</si>
  <si>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</si>
  <si>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</si>
  <si>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</si>
  <si>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</si>
  <si>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</si>
  <si>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</si>
  <si>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</si>
  <si>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</si>
  <si>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</si>
  <si>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</si>
  <si>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</si>
  <si>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</si>
  <si>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</si>
  <si>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</si>
  <si>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</si>
  <si>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</si>
  <si>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</si>
  <si>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</si>
  <si>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</si>
  <si>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</si>
  <si>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</si>
  <si>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</si>
  <si>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</si>
  <si>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</si>
  <si>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</si>
  <si>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</si>
  <si>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</si>
  <si>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</si>
  <si>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</si>
  <si>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</si>
  <si>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</si>
  <si>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</si>
  <si>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</si>
  <si>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</si>
  <si>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</si>
  <si>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</si>
  <si>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</si>
  <si>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</si>
  <si>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</si>
  <si>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</si>
  <si>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</si>
  <si>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</si>
  <si>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</si>
  <si>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</si>
  <si>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</si>
  <si>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</si>
  <si>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</si>
  <si>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</si>
  <si>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</si>
  <si>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</si>
  <si>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</si>
  <si>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</si>
  <si>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</si>
  <si>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</si>
  <si>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</si>
  <si>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</si>
  <si>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</si>
  <si>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</si>
  <si>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</si>
  <si>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</si>
  <si>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</si>
  <si>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</si>
  <si>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</si>
  <si>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</si>
  <si>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</si>
  <si>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</si>
  <si>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</si>
  <si>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</si>
  <si>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</si>
  <si>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</si>
  <si>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</si>
  <si>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</si>
  <si>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</si>
  <si>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</si>
  <si>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</si>
  <si>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</si>
  <si>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</si>
  <si>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</si>
  <si>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</si>
  <si>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</si>
  <si>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</si>
  <si>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</si>
  <si>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</si>
  <si>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</si>
  <si>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</si>
  <si>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</si>
  <si>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</si>
  <si>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</si>
  <si>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</si>
  <si>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</si>
  <si>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</si>
  <si>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</si>
  <si>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</si>
  <si>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</si>
  <si>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</si>
  <si>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</si>
  <si>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</si>
  <si>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</si>
  <si>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</si>
  <si>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</si>
  <si>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</si>
  <si>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</si>
  <si>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</si>
  <si>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</si>
  <si>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</si>
  <si>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</si>
  <si>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</si>
  <si>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</si>
  <si>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</si>
  <si>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</si>
  <si>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</si>
  <si>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</si>
  <si>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</si>
  <si>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</si>
  <si>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</si>
  <si>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</si>
  <si>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</si>
  <si>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</si>
  <si>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</si>
  <si>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</si>
  <si>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</si>
  <si>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</si>
  <si>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</si>
  <si>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</si>
  <si>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</si>
  <si>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</si>
  <si>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</si>
  <si>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</si>
  <si>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</si>
  <si>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</si>
  <si>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</si>
  <si>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</si>
  <si>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</si>
  <si>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</si>
  <si>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</si>
  <si>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</si>
  <si>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</si>
  <si>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</si>
  <si>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</si>
  <si>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</si>
  <si>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</si>
  <si>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</si>
  <si>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</si>
  <si>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</si>
  <si>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</si>
  <si>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</si>
  <si>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</si>
  <si>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</si>
  <si>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</si>
  <si>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</si>
  <si>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</si>
  <si>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</si>
  <si>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</si>
  <si>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</si>
  <si>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</si>
  <si>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</si>
  <si>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</si>
  <si>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</si>
  <si>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</si>
  <si>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</si>
  <si>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</si>
  <si>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</si>
  <si>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</si>
  <si>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</si>
  <si>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</si>
  <si>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</si>
  <si>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</si>
  <si>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</si>
  <si>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</si>
  <si>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</si>
  <si>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</si>
  <si>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</si>
  <si>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</si>
  <si>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</si>
  <si>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</si>
  <si>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</si>
  <si>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</si>
  <si>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</si>
  <si>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</si>
  <si>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</si>
  <si>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</si>
  <si>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</si>
  <si>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</si>
  <si>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</si>
  <si>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</si>
  <si>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</si>
  <si>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</si>
  <si>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</si>
  <si>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</si>
  <si>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</si>
  <si>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</si>
  <si>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</si>
  <si>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</si>
  <si>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</si>
  <si>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</si>
  <si>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</si>
  <si>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</si>
  <si>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</si>
  <si>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</si>
  <si>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</si>
  <si>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</si>
  <si>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</si>
  <si>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</si>
  <si>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</si>
  <si>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</si>
  <si>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</si>
  <si>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</si>
  <si>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</si>
  <si>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</si>
  <si>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</si>
  <si>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</si>
  <si>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</si>
  <si>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</si>
  <si>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</si>
  <si>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</si>
  <si>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</si>
  <si>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</si>
  <si>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</si>
  <si>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</si>
  <si>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</si>
  <si>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</si>
  <si>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</si>
  <si>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</si>
  <si>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</si>
  <si>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</si>
  <si>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</si>
  <si>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</si>
  <si>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</si>
  <si>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</si>
  <si>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</si>
  <si>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</si>
  <si>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</si>
  <si>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</si>
  <si>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</si>
  <si>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</si>
  <si>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</si>
  <si>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</si>
  <si>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</si>
  <si>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</si>
  <si>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</si>
  <si>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</si>
  <si>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</si>
  <si>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</si>
  <si>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</si>
  <si>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</si>
  <si>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</si>
  <si>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</si>
  <si>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</si>
  <si>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</si>
  <si>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</si>
  <si>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</si>
  <si>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</si>
  <si>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</si>
  <si>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</si>
  <si>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</si>
  <si>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</si>
  <si>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</si>
  <si>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</si>
  <si>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</si>
  <si>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</si>
  <si>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</si>
  <si>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</si>
  <si>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</si>
  <si>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</si>
  <si>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</si>
  <si>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</si>
  <si>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</si>
  <si>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</si>
  <si>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</si>
  <si>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</si>
  <si>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</si>
  <si>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</si>
  <si>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</si>
  <si>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</si>
  <si>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</si>
  <si>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</si>
  <si>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</si>
  <si>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</si>
  <si>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</si>
  <si>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</si>
  <si>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</si>
  <si>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</si>
  <si>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</si>
  <si>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</si>
  <si>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</si>
  <si>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</si>
  <si>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</si>
  <si>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</si>
  <si>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</si>
  <si>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</si>
  <si>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</si>
  <si>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</si>
  <si>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</si>
  <si>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</si>
  <si>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</si>
  <si>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</si>
  <si>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</si>
  <si>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</si>
  <si>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</si>
  <si>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</si>
  <si>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</si>
  <si>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</si>
  <si>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</si>
  <si>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</si>
  <si>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</si>
  <si>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</si>
  <si>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</si>
  <si>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</si>
  <si>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</si>
  <si>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</si>
  <si>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</si>
  <si>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</si>
  <si>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</si>
  <si>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</si>
  <si>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</si>
  <si>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</si>
  <si>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</si>
  <si>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</si>
  <si>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</si>
  <si>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</si>
  <si>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</si>
  <si>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</si>
  <si>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</si>
  <si>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</si>
  <si>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</si>
  <si>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</si>
  <si>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</si>
  <si>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</si>
  <si>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</si>
  <si>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</si>
  <si>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</si>
  <si>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</si>
  <si>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</si>
  <si>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</si>
  <si>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</si>
  <si>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</si>
  <si>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</si>
  <si>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</si>
  <si>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</si>
  <si>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</si>
  <si>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</si>
  <si>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</si>
  <si>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</si>
  <si>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</si>
  <si>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</si>
  <si>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</si>
  <si>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</si>
  <si>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</si>
  <si>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</si>
  <si>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</si>
  <si>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</si>
  <si>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</si>
  <si>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</si>
  <si>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</si>
  <si>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</si>
  <si>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</si>
  <si>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</si>
  <si>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</si>
  <si>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</si>
  <si>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</si>
  <si>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</si>
  <si>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</si>
  <si>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</si>
  <si>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</si>
  <si>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</si>
  <si>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</si>
  <si>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</si>
  <si>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</si>
  <si>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</si>
  <si>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</si>
  <si>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</si>
  <si>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</si>
  <si>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</si>
  <si>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</si>
  <si>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</si>
  <si>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</si>
  <si>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</si>
  <si>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</si>
  <si>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</si>
  <si>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</si>
  <si>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</si>
  <si>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</si>
  <si>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</si>
  <si>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</si>
  <si>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</si>
  <si>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</si>
  <si>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</si>
  <si>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</si>
  <si>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</si>
  <si>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</si>
  <si>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</si>
  <si>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</si>
  <si>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</si>
  <si>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</si>
  <si>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</si>
  <si>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</si>
  <si>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</si>
  <si>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</si>
  <si>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</si>
  <si>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</si>
  <si>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</si>
  <si>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</si>
  <si>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</si>
  <si>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</si>
  <si>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</si>
  <si>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</si>
  <si>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</si>
  <si>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</si>
  <si>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</si>
  <si>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</si>
  <si>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</si>
  <si>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</si>
  <si>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</si>
  <si>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</si>
  <si>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</si>
  <si>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</si>
  <si>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</si>
  <si>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</si>
  <si>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</si>
  <si>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</si>
  <si>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</si>
  <si>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</si>
  <si>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</si>
  <si>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</si>
  <si>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</si>
  <si>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</si>
  <si>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</si>
  <si>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</si>
  <si>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</si>
  <si>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</si>
  <si>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</si>
  <si>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</si>
  <si>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</si>
  <si>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</si>
  <si>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</si>
  <si>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</si>
  <si>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</si>
  <si>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</si>
  <si>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</si>
  <si>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</si>
  <si>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</si>
  <si>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</si>
  <si>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</si>
  <si>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</si>
  <si>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</si>
  <si>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</si>
  <si>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</si>
  <si>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</si>
  <si>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</si>
  <si>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</si>
  <si>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</si>
  <si>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</si>
  <si>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</si>
  <si>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</si>
  <si>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</si>
  <si>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</si>
  <si>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</si>
  <si>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</si>
  <si>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</si>
  <si>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</si>
  <si>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</si>
  <si>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</si>
  <si>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</si>
  <si>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</si>
  <si>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</si>
  <si>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</si>
  <si>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</si>
  <si>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</si>
  <si>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</si>
  <si>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</si>
  <si>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</si>
  <si>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</si>
  <si>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</si>
  <si>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</si>
  <si>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</si>
  <si>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</si>
  <si>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</si>
  <si>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</si>
  <si>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</si>
  <si>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</si>
  <si>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</si>
  <si>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</si>
  <si>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</si>
  <si>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</si>
  <si>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</si>
  <si>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</si>
  <si>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</si>
  <si>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</si>
  <si>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</si>
  <si>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</si>
  <si>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</si>
  <si>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</si>
  <si>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</si>
  <si>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</si>
  <si>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</si>
  <si>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</si>
  <si>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</si>
  <si>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</si>
  <si>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</si>
  <si>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</si>
  <si>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</si>
  <si>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</si>
  <si>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</si>
  <si>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</si>
  <si>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</si>
  <si>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</si>
  <si>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</si>
  <si>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</si>
  <si>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</si>
  <si>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</si>
  <si>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</si>
  <si>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</si>
  <si>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</si>
  <si>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</si>
  <si>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</si>
  <si>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</si>
  <si>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</si>
  <si>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</si>
  <si>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</si>
  <si>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</si>
  <si>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</si>
  <si>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</si>
  <si>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</si>
  <si>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</si>
  <si>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</si>
  <si>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</si>
  <si>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</si>
  <si>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</si>
  <si>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</si>
  <si>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</si>
  <si>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</si>
  <si>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</si>
  <si>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</si>
  <si>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</si>
  <si>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</si>
  <si>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</si>
  <si>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</si>
  <si>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</si>
  <si>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</si>
  <si>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</si>
  <si>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</si>
  <si>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</si>
  <si>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</si>
  <si>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</si>
  <si>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</si>
  <si>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</si>
  <si>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</si>
  <si>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</si>
  <si>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</si>
  <si>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</si>
  <si>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</si>
  <si>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</si>
  <si>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</si>
  <si>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</si>
  <si>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</si>
  <si>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</si>
  <si>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</si>
  <si>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</si>
  <si>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</si>
  <si>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</si>
  <si>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</si>
  <si>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</si>
  <si>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</si>
  <si>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</si>
  <si>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</si>
  <si>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</si>
  <si>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</si>
  <si>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</si>
  <si>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</si>
  <si>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</si>
  <si>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</si>
  <si>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</si>
  <si>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</si>
  <si>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</si>
  <si>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</si>
  <si>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</si>
  <si>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</si>
  <si>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</si>
  <si>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</si>
  <si>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</si>
  <si>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</si>
  <si>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</si>
  <si>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</si>
  <si>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</si>
  <si>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</si>
  <si>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</si>
  <si>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</si>
  <si>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</si>
  <si>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</si>
  <si>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</si>
  <si>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</si>
  <si>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</si>
  <si>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</si>
  <si>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</si>
  <si>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</si>
  <si>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</si>
  <si>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</si>
  <si>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</si>
  <si>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</si>
  <si>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</si>
  <si>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</si>
  <si>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</si>
  <si>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</si>
  <si>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</si>
  <si>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</si>
  <si>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</si>
  <si>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</si>
  <si>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</si>
  <si>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</si>
  <si>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</si>
  <si>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</si>
  <si>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</si>
  <si>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</si>
  <si>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</si>
  <si>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</si>
  <si>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</si>
  <si>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</si>
  <si>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</si>
  <si>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</si>
  <si>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</si>
  <si>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</si>
  <si>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</si>
  <si>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</si>
  <si>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</si>
  <si>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</si>
  <si>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</si>
  <si>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</si>
  <si>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</si>
  <si>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</si>
  <si>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</si>
  <si>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</si>
  <si>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</si>
  <si>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</si>
  <si>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</si>
  <si>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</si>
  <si>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</si>
  <si>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</si>
  <si>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</si>
  <si>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</si>
  <si>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</si>
  <si>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</si>
  <si>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</si>
  <si>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</si>
  <si>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</si>
  <si>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</si>
  <si>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</si>
  <si>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</si>
  <si>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</si>
  <si>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</si>
  <si>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</si>
  <si>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</si>
  <si>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</si>
  <si>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</si>
  <si>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</si>
  <si>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</si>
  <si>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</si>
  <si>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</si>
  <si>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</si>
  <si>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</si>
  <si>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</si>
  <si>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</si>
  <si>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</si>
  <si>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</si>
  <si>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</si>
  <si>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</si>
  <si>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</si>
  <si>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</si>
  <si>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</si>
  <si>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</si>
  <si>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</si>
  <si>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</si>
  <si>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</si>
  <si>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</si>
  <si>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</si>
  <si>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</si>
  <si>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</si>
  <si>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</si>
  <si>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</si>
  <si>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</si>
  <si>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</si>
  <si>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</si>
  <si>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</si>
  <si>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</si>
  <si>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</si>
  <si>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</si>
  <si>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</si>
  <si>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</si>
  <si>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</si>
  <si>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</si>
  <si>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</si>
  <si>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</si>
  <si>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</si>
  <si>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</si>
  <si>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</si>
  <si>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</si>
  <si>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</si>
  <si>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</si>
  <si>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</si>
  <si>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</si>
  <si>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</si>
  <si>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</si>
  <si>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</si>
  <si>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</si>
  <si>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</si>
  <si>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</si>
  <si>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</si>
  <si>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</si>
  <si>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</si>
  <si>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</si>
  <si>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</si>
  <si>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</si>
  <si>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</si>
  <si>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</si>
  <si>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</si>
  <si>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</si>
  <si>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</si>
  <si>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</si>
  <si>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</si>
  <si>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</si>
  <si>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</si>
  <si>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</si>
  <si>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</si>
  <si>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</si>
  <si>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</si>
  <si>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</si>
  <si>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</si>
  <si>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</si>
  <si>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</si>
  <si>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</si>
  <si>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</si>
  <si>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</si>
  <si>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</si>
  <si>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</si>
  <si>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</si>
  <si>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</si>
  <si>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</si>
  <si>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</si>
  <si>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</si>
  <si>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</si>
  <si>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</si>
  <si>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</si>
  <si>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</si>
  <si>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</si>
  <si>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</si>
  <si>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</si>
  <si>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</si>
  <si>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</si>
  <si>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</si>
  <si>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</si>
  <si>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</si>
  <si>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</si>
  <si>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</si>
  <si>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</si>
  <si>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</si>
  <si>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</si>
  <si>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</si>
  <si>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</si>
  <si>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</si>
  <si>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</si>
  <si>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</si>
  <si>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</si>
  <si>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</si>
  <si>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</si>
  <si>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</si>
  <si>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</si>
  <si>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</si>
  <si>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</si>
  <si>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</si>
  <si>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</si>
  <si>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</si>
  <si>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</si>
  <si>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</si>
  <si>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</si>
  <si>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</si>
  <si>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</si>
  <si>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</si>
  <si>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</si>
  <si>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</si>
  <si>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</si>
  <si>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</si>
  <si>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</si>
  <si>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</si>
  <si>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</si>
  <si>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</si>
  <si>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</si>
  <si>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</si>
  <si>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</si>
  <si>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</si>
  <si>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</si>
  <si>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</si>
  <si>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</si>
  <si>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</si>
  <si>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</si>
  <si>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</si>
  <si>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</si>
  <si>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</si>
  <si>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</si>
  <si>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</si>
  <si>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</si>
  <si>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</si>
  <si>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</si>
  <si>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</si>
  <si>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</si>
  <si>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</si>
  <si>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</si>
  <si>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</si>
  <si>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</si>
  <si>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</si>
  <si>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</si>
  <si>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</si>
  <si>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</si>
  <si>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</si>
  <si>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</si>
  <si>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</si>
  <si>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</si>
  <si>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</si>
  <si>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</si>
  <si>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</si>
  <si>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</si>
  <si>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</si>
  <si>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</si>
  <si>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</si>
  <si>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</si>
  <si>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</si>
  <si>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</si>
  <si>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</si>
  <si>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</si>
  <si>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</si>
  <si>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</si>
  <si>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</si>
  <si>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</si>
  <si>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</si>
  <si>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</si>
  <si>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</si>
  <si>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</si>
  <si>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</si>
  <si>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</si>
  <si>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</si>
  <si>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</si>
  <si>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</si>
  <si>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</si>
  <si>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</si>
  <si>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</si>
  <si>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</si>
  <si>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</si>
  <si>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</si>
  <si>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</si>
  <si>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</si>
  <si>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</si>
  <si>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</si>
  <si>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</si>
  <si>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</si>
  <si>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</si>
  <si>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</si>
  <si>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</si>
  <si>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</si>
  <si>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</si>
  <si>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</si>
  <si>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</si>
  <si>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</si>
  <si>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</si>
  <si>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</si>
  <si>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</si>
  <si>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</si>
  <si>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</si>
  <si>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</si>
  <si>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</si>
  <si>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</si>
  <si>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</si>
  <si>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</si>
  <si>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</si>
  <si>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</si>
  <si>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</si>
  <si>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</si>
  <si>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</si>
  <si>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</si>
  <si>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</si>
  <si>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</si>
  <si>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</si>
  <si>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</si>
  <si>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</si>
  <si>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</si>
  <si>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</si>
  <si>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</si>
  <si>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</si>
  <si>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</si>
  <si>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</si>
  <si>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</si>
  <si>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</si>
  <si>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</si>
  <si>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</si>
  <si>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</si>
  <si>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</si>
  <si>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</si>
  <si>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</si>
  <si>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</si>
  <si>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ХУВИЛБАР №14</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</si>
  <si>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</si>
  <si>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"Төр Энх Уран" ХХК</t>
  </si>
  <si>
    <t>"Айшюр"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</si>
</sst>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0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2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0" borderId="32" xfId="0" applyFont="1" applyBorder="1"/>
    <xf numFmtId="0" fontId="3" fillId="0" borderId="0" xfId="0" applyFont="1" applyAlignment="1">
      <alignment vertical="center"/>
    </xf>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49" fontId="16" fillId="0" borderId="36" xfId="0" applyNumberFormat="1" applyFont="1" applyBorder="1" applyAlignment="1">
      <alignment horizontal="center"/>
    </xf>
    <xf numFmtId="0" fontId="26" fillId="0" borderId="1" xfId="0" applyFont="1" applyBorder="1"/>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26" workbookViewId="0">
      <selection activeCell="C4" sqref="C4"/>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2214</v>
      </c>
      <c r="B1" s="1305"/>
      <c r="C1" s="1305"/>
      <c r="D1" s="1305"/>
    </row>
    <row r="3" spans="1:23" ht="15" customHeight="1">
      <c r="A3" s="1306" t="s">
        <v>284</v>
      </c>
      <c r="B3" s="1306"/>
      <c r="C3" s="1306"/>
      <c r="D3" s="1306"/>
    </row>
    <row r="4" spans="1:23">
      <c r="A4" s="5"/>
      <c r="B4" s="19"/>
      <c r="C4" s="5"/>
      <c r="D4" s="5"/>
    </row>
    <row r="5" spans="1:23" s="27" customFormat="1" ht="12.75" customHeight="1">
      <c r="A5" s="41" t="str">
        <f>+i.04108!A7</f>
        <v>Даатгагчийн нэр:</v>
      </c>
      <c r="B5" s="41"/>
      <c r="C5" s="1307" t="str">
        <f>+i.04108!J7</f>
        <v>..... оны .... сарын ...-ны өдөр</v>
      </c>
      <c r="D5" s="1307"/>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1786</v>
      </c>
      <c r="D7" s="323" t="s">
        <v>1786</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1880</v>
      </c>
      <c r="B75" s="1020">
        <v>1810</v>
      </c>
      <c r="C75" s="103"/>
      <c r="D75" s="1050"/>
    </row>
    <row r="76" spans="1:4" ht="25.5">
      <c r="A76" s="102" t="s">
        <v>1886</v>
      </c>
      <c r="B76" s="1018">
        <v>1820</v>
      </c>
      <c r="C76" s="382">
        <f>+i.04107!H12+i.04107!H15</f>
        <v>0</v>
      </c>
      <c r="D76" s="383">
        <f>+i.04107!K12+i.04107!K15</f>
        <v>0</v>
      </c>
    </row>
    <row r="77" spans="1:4" ht="25.5">
      <c r="A77" s="102" t="s">
        <v>1887</v>
      </c>
      <c r="B77" s="1018">
        <v>1821</v>
      </c>
      <c r="C77" s="382">
        <f>+i.04107!H13+i.04107!H16</f>
        <v>0</v>
      </c>
      <c r="D77" s="383">
        <f>+i.04107!K13+i.04107!K16</f>
        <v>0</v>
      </c>
    </row>
    <row r="78" spans="1:4" ht="25.5">
      <c r="A78" s="102" t="s">
        <v>1883</v>
      </c>
      <c r="B78" s="1018">
        <v>1830</v>
      </c>
      <c r="C78" s="103"/>
      <c r="D78" s="103"/>
    </row>
    <row r="79" spans="1:4" ht="25.5">
      <c r="A79" s="102" t="s">
        <v>1884</v>
      </c>
      <c r="B79" s="1018">
        <v>1840</v>
      </c>
      <c r="C79" s="103"/>
      <c r="D79" s="103"/>
    </row>
    <row r="80" spans="1:4">
      <c r="A80" s="102" t="s">
        <v>1885</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IHRHG1aqjs54/0XgROwflObwYiJmbzZ7HAtR4rf7YyGU3I35K0E5aOEfsAPAEprI3IHHU+84cosfiQYSqcJHg==" saltValue="niux66TDaoAFdhMA7jMOH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A10" zoomScale="80" zoomScaleNormal="80" workbookViewId="0">
      <selection activeCell="P36" sqref="P36"/>
    </sheetView>
  </sheetViews>
  <sheetFormatPr defaultColWidth="15.140625" defaultRowHeight="12.75"/>
  <cols>
    <col min="1" max="1" width="10.5703125" style="86" customWidth="1"/>
    <col min="2" max="2" width="4.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19" t="s">
        <v>822</v>
      </c>
      <c r="I2" s="1319"/>
      <c r="J2" s="1319"/>
      <c r="K2" s="1319"/>
      <c r="L2" s="1319"/>
      <c r="N2" s="8"/>
      <c r="O2" s="8"/>
      <c r="P2" s="8"/>
      <c r="Q2" s="8"/>
      <c r="R2" s="8"/>
      <c r="S2" s="8"/>
      <c r="T2" s="8"/>
      <c r="U2" s="8"/>
      <c r="V2" s="8"/>
      <c r="W2" s="8"/>
      <c r="X2" s="8"/>
      <c r="Y2" s="8"/>
    </row>
    <row r="3" spans="1:25">
      <c r="A3" s="214"/>
      <c r="B3" s="499"/>
      <c r="H3" s="1319"/>
      <c r="I3" s="1319"/>
      <c r="J3" s="1319"/>
      <c r="K3" s="1319"/>
      <c r="L3" s="1319"/>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57" t="s">
        <v>1836</v>
      </c>
      <c r="B5" s="1357"/>
      <c r="C5" s="1357"/>
      <c r="D5" s="1357"/>
      <c r="E5" s="1357"/>
      <c r="F5" s="1357"/>
      <c r="G5" s="1357"/>
      <c r="H5" s="1357"/>
      <c r="I5" s="1357"/>
      <c r="J5" s="1357"/>
      <c r="K5" s="1357"/>
      <c r="L5" s="1357"/>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3" t="s">
        <v>837</v>
      </c>
      <c r="B7" s="1353"/>
      <c r="C7" s="1353"/>
      <c r="D7" s="117"/>
      <c r="E7" s="8"/>
      <c r="F7" s="8"/>
      <c r="G7" s="8"/>
      <c r="H7" s="8"/>
      <c r="I7" s="8"/>
      <c r="J7" s="1355" t="s">
        <v>838</v>
      </c>
      <c r="K7" s="1355"/>
      <c r="L7" s="1355"/>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60" t="s">
        <v>645</v>
      </c>
      <c r="B9" s="1360" t="s">
        <v>627</v>
      </c>
      <c r="C9" s="1360"/>
      <c r="D9" s="1359" t="s">
        <v>4</v>
      </c>
      <c r="E9" s="1358" t="s">
        <v>622</v>
      </c>
      <c r="F9" s="1350"/>
      <c r="G9" s="1350"/>
      <c r="H9" s="1341"/>
      <c r="I9" s="1349" t="s">
        <v>1891</v>
      </c>
      <c r="J9" s="1350"/>
      <c r="K9" s="1350"/>
      <c r="L9" s="1341"/>
      <c r="M9" s="8"/>
      <c r="N9" s="8"/>
      <c r="O9" s="8"/>
      <c r="P9" s="8"/>
      <c r="Q9" s="8"/>
      <c r="R9" s="8"/>
      <c r="S9" s="8"/>
      <c r="T9" s="8"/>
      <c r="U9" s="8"/>
      <c r="V9" s="8"/>
      <c r="W9" s="8"/>
      <c r="X9" s="8"/>
      <c r="Y9" s="8"/>
    </row>
    <row r="10" spans="1:25">
      <c r="A10" s="1360"/>
      <c r="B10" s="1360"/>
      <c r="C10" s="1360"/>
      <c r="D10" s="1359"/>
      <c r="E10" s="108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52" t="s">
        <v>621</v>
      </c>
      <c r="B12" s="1087" t="s">
        <v>11</v>
      </c>
      <c r="C12" s="505" t="s">
        <v>628</v>
      </c>
      <c r="D12" s="506">
        <v>1</v>
      </c>
      <c r="E12" s="507"/>
      <c r="F12" s="507"/>
      <c r="G12" s="507"/>
      <c r="H12" s="508">
        <f>+E12+F12-G12</f>
        <v>0</v>
      </c>
      <c r="I12" s="490"/>
      <c r="J12" s="490"/>
      <c r="K12" s="490"/>
      <c r="L12" s="489">
        <f>I12+J12-K12</f>
        <v>0</v>
      </c>
      <c r="M12" s="8"/>
      <c r="N12" s="1063" t="str">
        <f t="shared" ref="N12:N31" si="0">IF(E12&gt;=I12,"",E12-I12)</f>
        <v/>
      </c>
      <c r="O12" s="1063" t="str">
        <f t="shared" ref="O12:P27" si="1">IF(F12&gt;=J12,"",F12-J12)</f>
        <v/>
      </c>
      <c r="P12" s="1063" t="str">
        <f t="shared" si="1"/>
        <v/>
      </c>
      <c r="Q12" s="8"/>
      <c r="R12" s="8"/>
      <c r="S12" s="8"/>
      <c r="T12" s="8"/>
      <c r="U12" s="8"/>
      <c r="V12" s="8"/>
      <c r="W12" s="8"/>
      <c r="X12" s="8"/>
      <c r="Y12" s="8"/>
    </row>
    <row r="13" spans="1:25">
      <c r="A13" s="1352"/>
      <c r="B13" s="1088" t="s">
        <v>13</v>
      </c>
      <c r="C13" s="505" t="s">
        <v>801</v>
      </c>
      <c r="D13" s="506">
        <f>+D12+1</f>
        <v>2</v>
      </c>
      <c r="E13" s="507"/>
      <c r="F13" s="507"/>
      <c r="G13" s="507"/>
      <c r="H13" s="508">
        <f t="shared" ref="H13:H32" si="2">+E13+F13-G13</f>
        <v>0</v>
      </c>
      <c r="I13" s="507"/>
      <c r="J13" s="507"/>
      <c r="K13" s="507"/>
      <c r="L13" s="489">
        <f t="shared" ref="L13:L32" si="3">I13+J13-K13</f>
        <v>0</v>
      </c>
      <c r="M13" s="8"/>
      <c r="N13" s="1063" t="str">
        <f t="shared" si="0"/>
        <v/>
      </c>
      <c r="O13" s="1063" t="str">
        <f t="shared" si="1"/>
        <v/>
      </c>
      <c r="P13" s="1063" t="str">
        <f t="shared" si="1"/>
        <v/>
      </c>
      <c r="Q13" s="8"/>
      <c r="R13" s="8"/>
      <c r="S13" s="8"/>
      <c r="T13" s="8"/>
      <c r="U13" s="8"/>
      <c r="V13" s="8"/>
      <c r="W13" s="8"/>
      <c r="X13" s="8"/>
      <c r="Y13" s="8"/>
    </row>
    <row r="14" spans="1:25">
      <c r="A14" s="1352"/>
      <c r="B14" s="1088">
        <v>1.2</v>
      </c>
      <c r="C14" s="509" t="s">
        <v>629</v>
      </c>
      <c r="D14" s="506">
        <f>+D13+1</f>
        <v>3</v>
      </c>
      <c r="E14" s="507"/>
      <c r="F14" s="507"/>
      <c r="G14" s="507"/>
      <c r="H14" s="508">
        <f t="shared" si="2"/>
        <v>0</v>
      </c>
      <c r="I14" s="490"/>
      <c r="J14" s="490"/>
      <c r="K14" s="490"/>
      <c r="L14" s="489">
        <f t="shared" si="3"/>
        <v>0</v>
      </c>
      <c r="M14" s="8"/>
      <c r="N14" s="1063" t="str">
        <f t="shared" si="0"/>
        <v/>
      </c>
      <c r="O14" s="1063" t="str">
        <f t="shared" si="1"/>
        <v/>
      </c>
      <c r="P14" s="1063" t="str">
        <f t="shared" si="1"/>
        <v/>
      </c>
      <c r="Q14" s="8"/>
      <c r="R14" s="8"/>
      <c r="S14" s="8"/>
      <c r="T14" s="8"/>
      <c r="U14" s="8"/>
      <c r="V14" s="8"/>
      <c r="W14" s="8"/>
      <c r="X14" s="8"/>
      <c r="Y14" s="8"/>
    </row>
    <row r="15" spans="1:25">
      <c r="A15" s="1352"/>
      <c r="B15" s="1088" t="s">
        <v>25</v>
      </c>
      <c r="C15" s="505" t="s">
        <v>801</v>
      </c>
      <c r="D15" s="506">
        <f>+D14+1</f>
        <v>4</v>
      </c>
      <c r="E15" s="507"/>
      <c r="F15" s="507"/>
      <c r="G15" s="507"/>
      <c r="H15" s="508">
        <f t="shared" si="2"/>
        <v>0</v>
      </c>
      <c r="I15" s="507"/>
      <c r="J15" s="507"/>
      <c r="K15" s="507"/>
      <c r="L15" s="489">
        <f t="shared" si="3"/>
        <v>0</v>
      </c>
      <c r="M15" s="8"/>
      <c r="N15" s="1063" t="str">
        <f t="shared" si="0"/>
        <v/>
      </c>
      <c r="O15" s="1063" t="str">
        <f t="shared" si="1"/>
        <v/>
      </c>
      <c r="P15" s="1063" t="str">
        <f t="shared" si="1"/>
        <v/>
      </c>
      <c r="Q15" s="8"/>
      <c r="R15" s="8"/>
      <c r="S15" s="8"/>
      <c r="T15" s="8"/>
      <c r="U15" s="8"/>
      <c r="V15" s="8"/>
      <c r="W15" s="8"/>
      <c r="X15" s="8"/>
      <c r="Y15" s="8"/>
    </row>
    <row r="16" spans="1:25">
      <c r="A16" s="1352"/>
      <c r="B16" s="1088">
        <v>1.3</v>
      </c>
      <c r="C16" s="509" t="s">
        <v>630</v>
      </c>
      <c r="D16" s="506">
        <f t="shared" ref="D16:D31" si="4">+D15+1</f>
        <v>5</v>
      </c>
      <c r="E16" s="507"/>
      <c r="F16" s="507"/>
      <c r="G16" s="507"/>
      <c r="H16" s="508">
        <f t="shared" si="2"/>
        <v>0</v>
      </c>
      <c r="I16" s="490"/>
      <c r="J16" s="490"/>
      <c r="K16" s="490"/>
      <c r="L16" s="489">
        <f t="shared" si="3"/>
        <v>0</v>
      </c>
      <c r="M16" s="8"/>
      <c r="N16" s="1063" t="str">
        <f t="shared" si="0"/>
        <v/>
      </c>
      <c r="O16" s="1063" t="str">
        <f t="shared" si="1"/>
        <v/>
      </c>
      <c r="P16" s="1063" t="str">
        <f t="shared" si="1"/>
        <v/>
      </c>
      <c r="Q16" s="8"/>
      <c r="R16" s="8"/>
      <c r="S16" s="8"/>
      <c r="T16" s="8"/>
      <c r="U16" s="8"/>
      <c r="V16" s="8"/>
      <c r="W16" s="8"/>
      <c r="X16" s="8"/>
      <c r="Y16" s="8"/>
    </row>
    <row r="17" spans="1:25">
      <c r="A17" s="1352"/>
      <c r="B17" s="1088">
        <f>+B16+0.1</f>
        <v>1.4000000000000001</v>
      </c>
      <c r="C17" s="509" t="s">
        <v>631</v>
      </c>
      <c r="D17" s="506">
        <f t="shared" si="4"/>
        <v>6</v>
      </c>
      <c r="E17" s="507"/>
      <c r="F17" s="507"/>
      <c r="G17" s="507"/>
      <c r="H17" s="508">
        <f t="shared" si="2"/>
        <v>0</v>
      </c>
      <c r="I17" s="490"/>
      <c r="J17" s="490"/>
      <c r="K17" s="490"/>
      <c r="L17" s="489">
        <f t="shared" si="3"/>
        <v>0</v>
      </c>
      <c r="M17" s="8"/>
      <c r="N17" s="1063" t="str">
        <f t="shared" si="0"/>
        <v/>
      </c>
      <c r="O17" s="1063" t="str">
        <f t="shared" si="1"/>
        <v/>
      </c>
      <c r="P17" s="1063" t="str">
        <f t="shared" si="1"/>
        <v/>
      </c>
      <c r="Q17" s="8"/>
      <c r="R17" s="8"/>
      <c r="S17" s="8"/>
      <c r="T17" s="8"/>
      <c r="U17" s="8"/>
      <c r="V17" s="8"/>
      <c r="W17" s="8"/>
      <c r="X17" s="8"/>
      <c r="Y17" s="8"/>
    </row>
    <row r="18" spans="1:25">
      <c r="A18" s="1352"/>
      <c r="B18" s="1088">
        <f>+B17+0.1</f>
        <v>1.5000000000000002</v>
      </c>
      <c r="C18" s="509" t="s">
        <v>632</v>
      </c>
      <c r="D18" s="506">
        <f t="shared" si="4"/>
        <v>7</v>
      </c>
      <c r="E18" s="507"/>
      <c r="F18" s="507"/>
      <c r="G18" s="507"/>
      <c r="H18" s="508">
        <f t="shared" si="2"/>
        <v>0</v>
      </c>
      <c r="I18" s="490"/>
      <c r="J18" s="490"/>
      <c r="K18" s="490"/>
      <c r="L18" s="489">
        <f t="shared" si="3"/>
        <v>0</v>
      </c>
      <c r="M18" s="8"/>
      <c r="N18" s="1063" t="str">
        <f t="shared" si="0"/>
        <v/>
      </c>
      <c r="O18" s="1063" t="str">
        <f t="shared" si="1"/>
        <v/>
      </c>
      <c r="P18" s="1063" t="str">
        <f t="shared" si="1"/>
        <v/>
      </c>
      <c r="Q18" s="8"/>
      <c r="R18" s="8"/>
      <c r="S18" s="8"/>
      <c r="T18" s="8"/>
      <c r="U18" s="8"/>
      <c r="V18" s="8"/>
      <c r="W18" s="8"/>
      <c r="X18" s="8"/>
      <c r="Y18" s="8"/>
    </row>
    <row r="19" spans="1:25">
      <c r="A19" s="1352"/>
      <c r="B19" s="1088">
        <f>+B18+0.1</f>
        <v>1.6000000000000003</v>
      </c>
      <c r="C19" s="509" t="s">
        <v>633</v>
      </c>
      <c r="D19" s="506">
        <f t="shared" si="4"/>
        <v>8</v>
      </c>
      <c r="E19" s="507"/>
      <c r="F19" s="507"/>
      <c r="G19" s="507"/>
      <c r="H19" s="508">
        <f t="shared" si="2"/>
        <v>0</v>
      </c>
      <c r="I19" s="490"/>
      <c r="J19" s="490"/>
      <c r="K19" s="490"/>
      <c r="L19" s="489">
        <f t="shared" si="3"/>
        <v>0</v>
      </c>
      <c r="M19" s="8"/>
      <c r="N19" s="1063" t="str">
        <f t="shared" si="0"/>
        <v/>
      </c>
      <c r="O19" s="1063" t="str">
        <f t="shared" si="1"/>
        <v/>
      </c>
      <c r="P19" s="1063" t="str">
        <f t="shared" si="1"/>
        <v/>
      </c>
      <c r="Q19" s="8"/>
      <c r="R19" s="8"/>
      <c r="S19" s="8"/>
      <c r="T19" s="8"/>
      <c r="U19" s="8"/>
      <c r="V19" s="8"/>
      <c r="W19" s="8"/>
      <c r="X19" s="8"/>
      <c r="Y19" s="8"/>
    </row>
    <row r="20" spans="1:25">
      <c r="A20" s="1352"/>
      <c r="B20" s="1088">
        <f>+B19+0.1</f>
        <v>1.7000000000000004</v>
      </c>
      <c r="C20" s="509" t="s">
        <v>634</v>
      </c>
      <c r="D20" s="506">
        <f t="shared" si="4"/>
        <v>9</v>
      </c>
      <c r="E20" s="507"/>
      <c r="F20" s="507"/>
      <c r="G20" s="507"/>
      <c r="H20" s="508">
        <f t="shared" si="2"/>
        <v>0</v>
      </c>
      <c r="I20" s="490"/>
      <c r="J20" s="490"/>
      <c r="K20" s="490"/>
      <c r="L20" s="489">
        <f t="shared" si="3"/>
        <v>0</v>
      </c>
      <c r="M20" s="8"/>
      <c r="N20" s="1063" t="str">
        <f t="shared" si="0"/>
        <v/>
      </c>
      <c r="O20" s="1063" t="str">
        <f t="shared" si="1"/>
        <v/>
      </c>
      <c r="P20" s="1063" t="str">
        <f t="shared" si="1"/>
        <v/>
      </c>
      <c r="Q20" s="8"/>
      <c r="R20" s="8"/>
      <c r="S20" s="8"/>
      <c r="T20" s="8"/>
      <c r="U20" s="8"/>
      <c r="V20" s="8"/>
      <c r="W20" s="8"/>
      <c r="X20" s="8"/>
      <c r="Y20" s="8"/>
    </row>
    <row r="21" spans="1:25" ht="25.5">
      <c r="A21" s="1352"/>
      <c r="B21" s="1088" t="s">
        <v>1816</v>
      </c>
      <c r="C21" s="505" t="s">
        <v>1815</v>
      </c>
      <c r="D21" s="506">
        <f t="shared" si="4"/>
        <v>10</v>
      </c>
      <c r="E21" s="507"/>
      <c r="F21" s="507"/>
      <c r="G21" s="507"/>
      <c r="H21" s="508">
        <f t="shared" si="2"/>
        <v>0</v>
      </c>
      <c r="I21" s="507"/>
      <c r="J21" s="507"/>
      <c r="K21" s="507"/>
      <c r="L21" s="489">
        <f t="shared" si="3"/>
        <v>0</v>
      </c>
      <c r="M21" s="8"/>
      <c r="N21" s="1063" t="str">
        <f t="shared" si="0"/>
        <v/>
      </c>
      <c r="O21" s="1063" t="str">
        <f t="shared" si="1"/>
        <v/>
      </c>
      <c r="P21" s="1063" t="str">
        <f t="shared" si="1"/>
        <v/>
      </c>
      <c r="Q21" s="8"/>
      <c r="R21" s="8"/>
      <c r="S21" s="8"/>
      <c r="T21" s="8"/>
      <c r="U21" s="8"/>
      <c r="V21" s="8"/>
      <c r="W21" s="8"/>
      <c r="X21" s="8"/>
      <c r="Y21" s="8"/>
    </row>
    <row r="22" spans="1:25">
      <c r="A22" s="1352"/>
      <c r="B22" s="1089">
        <v>1.8</v>
      </c>
      <c r="C22" s="509" t="s">
        <v>635</v>
      </c>
      <c r="D22" s="506">
        <f t="shared" si="4"/>
        <v>11</v>
      </c>
      <c r="E22" s="507"/>
      <c r="F22" s="507"/>
      <c r="G22" s="507"/>
      <c r="H22" s="508">
        <f t="shared" si="2"/>
        <v>0</v>
      </c>
      <c r="I22" s="490"/>
      <c r="J22" s="490"/>
      <c r="K22" s="490"/>
      <c r="L22" s="489">
        <f t="shared" si="3"/>
        <v>0</v>
      </c>
      <c r="M22" s="8"/>
      <c r="N22" s="1063" t="str">
        <f t="shared" si="0"/>
        <v/>
      </c>
      <c r="O22" s="1063" t="str">
        <f t="shared" si="1"/>
        <v/>
      </c>
      <c r="P22" s="1063" t="str">
        <f t="shared" si="1"/>
        <v/>
      </c>
      <c r="Q22" s="8"/>
      <c r="R22" s="8"/>
      <c r="S22" s="8"/>
      <c r="T22" s="8"/>
      <c r="U22" s="8"/>
      <c r="V22" s="8"/>
      <c r="W22" s="8"/>
      <c r="X22" s="8"/>
      <c r="Y22" s="8"/>
    </row>
    <row r="23" spans="1:25" ht="25.5">
      <c r="A23" s="1352"/>
      <c r="B23" s="1089">
        <v>1.9</v>
      </c>
      <c r="C23" s="509" t="s">
        <v>636</v>
      </c>
      <c r="D23" s="506">
        <f t="shared" si="4"/>
        <v>12</v>
      </c>
      <c r="E23" s="507"/>
      <c r="F23" s="507"/>
      <c r="G23" s="507"/>
      <c r="H23" s="508">
        <f t="shared" si="2"/>
        <v>0</v>
      </c>
      <c r="I23" s="490"/>
      <c r="J23" s="490"/>
      <c r="K23" s="490"/>
      <c r="L23" s="489">
        <f t="shared" si="3"/>
        <v>0</v>
      </c>
      <c r="M23" s="8"/>
      <c r="N23" s="1063" t="str">
        <f t="shared" si="0"/>
        <v/>
      </c>
      <c r="O23" s="1063" t="str">
        <f t="shared" si="1"/>
        <v/>
      </c>
      <c r="P23" s="1063" t="str">
        <f t="shared" si="1"/>
        <v/>
      </c>
      <c r="Q23" s="8"/>
      <c r="R23" s="8"/>
      <c r="S23" s="8"/>
      <c r="T23" s="8"/>
      <c r="U23" s="8"/>
      <c r="V23" s="8"/>
      <c r="W23" s="8"/>
      <c r="X23" s="8"/>
      <c r="Y23" s="8"/>
    </row>
    <row r="24" spans="1:25">
      <c r="A24" s="1352"/>
      <c r="B24" s="1086">
        <v>1.1000000000000001</v>
      </c>
      <c r="C24" s="509" t="s">
        <v>637</v>
      </c>
      <c r="D24" s="506">
        <f t="shared" si="4"/>
        <v>13</v>
      </c>
      <c r="E24" s="507"/>
      <c r="F24" s="507"/>
      <c r="G24" s="507"/>
      <c r="H24" s="508">
        <f t="shared" si="2"/>
        <v>0</v>
      </c>
      <c r="I24" s="490"/>
      <c r="J24" s="490"/>
      <c r="K24" s="490"/>
      <c r="L24" s="489">
        <f t="shared" si="3"/>
        <v>0</v>
      </c>
      <c r="M24" s="8"/>
      <c r="N24" s="1063" t="str">
        <f t="shared" si="0"/>
        <v/>
      </c>
      <c r="O24" s="1063" t="str">
        <f t="shared" si="1"/>
        <v/>
      </c>
      <c r="P24" s="1063" t="str">
        <f t="shared" si="1"/>
        <v/>
      </c>
      <c r="Q24" s="8"/>
      <c r="R24" s="8"/>
      <c r="S24" s="8"/>
      <c r="T24" s="8"/>
      <c r="U24" s="8"/>
      <c r="V24" s="8"/>
      <c r="W24" s="8"/>
      <c r="X24" s="8"/>
      <c r="Y24" s="8"/>
    </row>
    <row r="25" spans="1:25">
      <c r="A25" s="1352"/>
      <c r="B25" s="1089">
        <v>1.1100000000000001</v>
      </c>
      <c r="C25" s="509" t="s">
        <v>638</v>
      </c>
      <c r="D25" s="506">
        <f t="shared" si="4"/>
        <v>14</v>
      </c>
      <c r="E25" s="507"/>
      <c r="F25" s="507"/>
      <c r="G25" s="507"/>
      <c r="H25" s="508">
        <f t="shared" si="2"/>
        <v>0</v>
      </c>
      <c r="I25" s="490"/>
      <c r="J25" s="490"/>
      <c r="K25" s="490"/>
      <c r="L25" s="489">
        <f t="shared" si="3"/>
        <v>0</v>
      </c>
      <c r="M25" s="8"/>
      <c r="N25" s="1063" t="str">
        <f t="shared" si="0"/>
        <v/>
      </c>
      <c r="O25" s="1063" t="str">
        <f t="shared" si="1"/>
        <v/>
      </c>
      <c r="P25" s="1063" t="str">
        <f t="shared" si="1"/>
        <v/>
      </c>
      <c r="Q25" s="8"/>
      <c r="R25" s="8"/>
      <c r="S25" s="8"/>
      <c r="T25" s="8"/>
      <c r="U25" s="8"/>
      <c r="V25" s="8"/>
      <c r="W25" s="8"/>
      <c r="X25" s="8"/>
      <c r="Y25" s="8"/>
    </row>
    <row r="26" spans="1:25">
      <c r="A26" s="1352"/>
      <c r="B26" s="1086">
        <v>1.1200000000000001</v>
      </c>
      <c r="C26" s="509" t="s">
        <v>639</v>
      </c>
      <c r="D26" s="506">
        <f t="shared" si="4"/>
        <v>15</v>
      </c>
      <c r="E26" s="507"/>
      <c r="F26" s="507"/>
      <c r="G26" s="507"/>
      <c r="H26" s="508">
        <f t="shared" si="2"/>
        <v>0</v>
      </c>
      <c r="I26" s="490"/>
      <c r="J26" s="490"/>
      <c r="K26" s="490"/>
      <c r="L26" s="489">
        <f t="shared" si="3"/>
        <v>0</v>
      </c>
      <c r="M26" s="8"/>
      <c r="N26" s="1063" t="str">
        <f t="shared" si="0"/>
        <v/>
      </c>
      <c r="O26" s="1063" t="str">
        <f t="shared" si="1"/>
        <v/>
      </c>
      <c r="P26" s="1063" t="str">
        <f t="shared" si="1"/>
        <v/>
      </c>
      <c r="Q26" s="8"/>
      <c r="R26" s="8"/>
      <c r="S26" s="8"/>
      <c r="T26" s="8"/>
      <c r="U26" s="8"/>
      <c r="V26" s="8"/>
      <c r="W26" s="8"/>
      <c r="X26" s="8"/>
      <c r="Y26" s="8"/>
    </row>
    <row r="27" spans="1:25">
      <c r="A27" s="1352"/>
      <c r="B27" s="1089">
        <v>1.1299999999999999</v>
      </c>
      <c r="C27" s="509" t="s">
        <v>640</v>
      </c>
      <c r="D27" s="506">
        <f t="shared" si="4"/>
        <v>16</v>
      </c>
      <c r="E27" s="507"/>
      <c r="F27" s="507"/>
      <c r="G27" s="507"/>
      <c r="H27" s="508">
        <f t="shared" si="2"/>
        <v>0</v>
      </c>
      <c r="I27" s="490"/>
      <c r="J27" s="490"/>
      <c r="K27" s="490"/>
      <c r="L27" s="489">
        <f t="shared" si="3"/>
        <v>0</v>
      </c>
      <c r="M27" s="8"/>
      <c r="N27" s="1063" t="str">
        <f t="shared" si="0"/>
        <v/>
      </c>
      <c r="O27" s="1063" t="str">
        <f t="shared" si="1"/>
        <v/>
      </c>
      <c r="P27" s="1063" t="str">
        <f t="shared" si="1"/>
        <v/>
      </c>
      <c r="Q27" s="8"/>
      <c r="R27" s="8"/>
      <c r="S27" s="8"/>
      <c r="T27" s="8"/>
      <c r="U27" s="8"/>
      <c r="V27" s="8"/>
      <c r="W27" s="8"/>
      <c r="X27" s="8"/>
      <c r="Y27" s="8"/>
    </row>
    <row r="28" spans="1:25" ht="25.5">
      <c r="A28" s="1352"/>
      <c r="B28" s="1086">
        <v>1.1399999999999999</v>
      </c>
      <c r="C28" s="509" t="s">
        <v>641</v>
      </c>
      <c r="D28" s="506">
        <f t="shared" si="4"/>
        <v>17</v>
      </c>
      <c r="E28" s="507"/>
      <c r="F28" s="507"/>
      <c r="G28" s="507"/>
      <c r="H28" s="508">
        <f t="shared" si="2"/>
        <v>0</v>
      </c>
      <c r="I28" s="490"/>
      <c r="J28" s="490"/>
      <c r="K28" s="490"/>
      <c r="L28" s="489">
        <f t="shared" si="3"/>
        <v>0</v>
      </c>
      <c r="M28" s="8"/>
      <c r="N28" s="1063" t="str">
        <f t="shared" si="0"/>
        <v/>
      </c>
      <c r="O28" s="1063" t="str">
        <f t="shared" ref="O28:P31" si="5">IF(F28&gt;=J28,"",F28-J28)</f>
        <v/>
      </c>
      <c r="P28" s="1063" t="str">
        <f t="shared" si="5"/>
        <v/>
      </c>
      <c r="Q28" s="8"/>
      <c r="R28" s="8"/>
      <c r="S28" s="8"/>
      <c r="T28" s="8"/>
      <c r="U28" s="8"/>
      <c r="V28" s="8"/>
      <c r="W28" s="8"/>
      <c r="X28" s="8"/>
      <c r="Y28" s="8"/>
    </row>
    <row r="29" spans="1:25" ht="51">
      <c r="A29" s="1352"/>
      <c r="B29" s="1089">
        <v>1.1499999999999999</v>
      </c>
      <c r="C29" s="509" t="s">
        <v>642</v>
      </c>
      <c r="D29" s="506">
        <f t="shared" si="4"/>
        <v>18</v>
      </c>
      <c r="E29" s="507"/>
      <c r="F29" s="507"/>
      <c r="G29" s="507"/>
      <c r="H29" s="508">
        <f t="shared" si="2"/>
        <v>0</v>
      </c>
      <c r="I29" s="490"/>
      <c r="J29" s="490"/>
      <c r="K29" s="490"/>
      <c r="L29" s="489">
        <f t="shared" si="3"/>
        <v>0</v>
      </c>
      <c r="M29" s="8"/>
      <c r="N29" s="1063" t="str">
        <f t="shared" si="0"/>
        <v/>
      </c>
      <c r="O29" s="1063" t="str">
        <f t="shared" si="5"/>
        <v/>
      </c>
      <c r="P29" s="1063" t="str">
        <f t="shared" si="5"/>
        <v/>
      </c>
      <c r="Q29" s="8"/>
      <c r="R29" s="8"/>
      <c r="S29" s="8"/>
      <c r="T29" s="8"/>
      <c r="U29" s="8"/>
      <c r="V29" s="8"/>
      <c r="W29" s="8"/>
      <c r="X29" s="8"/>
      <c r="Y29" s="8"/>
    </row>
    <row r="30" spans="1:25" ht="38.25">
      <c r="A30" s="510"/>
      <c r="B30" s="1086">
        <v>1.1599999999999999</v>
      </c>
      <c r="C30" s="511" t="s">
        <v>643</v>
      </c>
      <c r="D30" s="506">
        <f t="shared" si="4"/>
        <v>19</v>
      </c>
      <c r="E30" s="507"/>
      <c r="F30" s="507"/>
      <c r="G30" s="507"/>
      <c r="H30" s="508">
        <f t="shared" si="2"/>
        <v>0</v>
      </c>
      <c r="I30" s="490"/>
      <c r="J30" s="490"/>
      <c r="K30" s="490"/>
      <c r="L30" s="489">
        <f t="shared" si="3"/>
        <v>0</v>
      </c>
      <c r="M30" s="8"/>
      <c r="N30" s="1063" t="str">
        <f t="shared" si="0"/>
        <v/>
      </c>
      <c r="O30" s="1063" t="str">
        <f t="shared" si="5"/>
        <v/>
      </c>
      <c r="P30" s="1063" t="str">
        <f t="shared" si="5"/>
        <v/>
      </c>
      <c r="Q30" s="8"/>
      <c r="R30" s="8"/>
      <c r="S30" s="8"/>
      <c r="T30" s="8"/>
      <c r="U30" s="8"/>
      <c r="V30" s="8"/>
      <c r="W30" s="8"/>
      <c r="X30" s="8"/>
      <c r="Y30" s="8"/>
    </row>
    <row r="31" spans="1:25" ht="38.25">
      <c r="A31" s="212" t="s">
        <v>625</v>
      </c>
      <c r="B31" s="1086" t="s">
        <v>84</v>
      </c>
      <c r="C31" s="513" t="s">
        <v>644</v>
      </c>
      <c r="D31" s="506">
        <f t="shared" si="4"/>
        <v>20</v>
      </c>
      <c r="E31" s="514"/>
      <c r="F31" s="514"/>
      <c r="G31" s="514"/>
      <c r="H31" s="508">
        <f t="shared" si="2"/>
        <v>0</v>
      </c>
      <c r="I31" s="490"/>
      <c r="J31" s="490"/>
      <c r="K31" s="490"/>
      <c r="L31" s="489">
        <f t="shared" si="3"/>
        <v>0</v>
      </c>
      <c r="M31" s="8"/>
      <c r="N31" s="1063" t="str">
        <f t="shared" si="0"/>
        <v/>
      </c>
      <c r="O31" s="1063" t="str">
        <f t="shared" si="5"/>
        <v/>
      </c>
      <c r="P31" s="1063" t="str">
        <f t="shared" si="5"/>
        <v/>
      </c>
      <c r="Q31" s="8"/>
      <c r="R31" s="8"/>
      <c r="S31" s="8"/>
      <c r="T31" s="8"/>
      <c r="U31" s="8"/>
      <c r="V31" s="8"/>
      <c r="W31" s="8"/>
      <c r="X31" s="8"/>
      <c r="Y31" s="8"/>
    </row>
    <row r="32" spans="1:25">
      <c r="A32" s="1340" t="s">
        <v>612</v>
      </c>
      <c r="B32" s="1351"/>
      <c r="C32" s="1351"/>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56" t="s">
        <v>1784</v>
      </c>
      <c r="E38" s="1356"/>
      <c r="F38" s="25" t="s">
        <v>833</v>
      </c>
      <c r="G38" s="8"/>
      <c r="H38" s="8"/>
      <c r="I38" s="8"/>
      <c r="J38" s="8"/>
      <c r="K38" s="8"/>
      <c r="L38" s="8"/>
      <c r="M38" s="8"/>
      <c r="N38" s="8"/>
      <c r="O38" s="8"/>
      <c r="P38" s="8"/>
      <c r="Q38" s="8"/>
      <c r="R38" s="8"/>
      <c r="S38" s="8"/>
      <c r="T38" s="8"/>
      <c r="U38" s="8"/>
      <c r="V38" s="8"/>
      <c r="W38" s="8"/>
      <c r="X38" s="8"/>
      <c r="Y38" s="8"/>
    </row>
    <row r="39" spans="1:25">
      <c r="A39" s="8"/>
      <c r="B39" s="305"/>
      <c r="C39" s="91"/>
      <c r="D39" s="1356"/>
      <c r="E39" s="1356"/>
      <c r="F39" s="8"/>
      <c r="G39" s="8"/>
      <c r="H39" s="8"/>
      <c r="I39" s="8"/>
      <c r="J39" s="8"/>
      <c r="K39" s="8"/>
      <c r="L39" s="8"/>
      <c r="M39" s="8"/>
      <c r="N39" s="8"/>
      <c r="O39" s="8"/>
      <c r="P39" s="8"/>
      <c r="Q39" s="8"/>
      <c r="R39" s="8"/>
      <c r="S39" s="8"/>
      <c r="T39" s="8"/>
      <c r="U39" s="8"/>
      <c r="V39" s="8"/>
      <c r="W39" s="8"/>
      <c r="X39" s="8"/>
      <c r="Y39" s="8"/>
    </row>
    <row r="40" spans="1:25">
      <c r="A40" s="8"/>
      <c r="B40" s="305"/>
      <c r="C40" s="100" t="s">
        <v>758</v>
      </c>
      <c r="D40" s="1356" t="s">
        <v>1785</v>
      </c>
      <c r="E40" s="1356"/>
      <c r="F40" s="25" t="s">
        <v>835</v>
      </c>
      <c r="G40" s="8"/>
      <c r="H40" s="8"/>
      <c r="I40" s="8"/>
      <c r="J40" s="8"/>
      <c r="K40" s="8"/>
      <c r="L40" s="8"/>
      <c r="M40" s="8"/>
      <c r="N40" s="8"/>
      <c r="O40" s="8"/>
      <c r="P40" s="8"/>
      <c r="Q40" s="8"/>
      <c r="R40" s="8"/>
      <c r="S40" s="8"/>
      <c r="T40" s="8"/>
      <c r="U40" s="8"/>
      <c r="V40" s="8"/>
      <c r="W40" s="8"/>
      <c r="X40" s="8"/>
      <c r="Y40" s="8"/>
    </row>
    <row r="41" spans="1:25">
      <c r="A41" s="8"/>
      <c r="B41" s="305"/>
      <c r="C41" s="91"/>
      <c r="D41" s="1356"/>
      <c r="E41" s="1356"/>
      <c r="F41" s="8"/>
      <c r="G41" s="8"/>
      <c r="H41" s="8"/>
      <c r="I41" s="8"/>
      <c r="J41" s="8"/>
      <c r="K41" s="8"/>
      <c r="L41" s="8"/>
      <c r="M41" s="8"/>
      <c r="N41" s="8"/>
      <c r="O41" s="8"/>
      <c r="P41" s="8"/>
      <c r="Q41" s="8"/>
      <c r="R41" s="8"/>
      <c r="S41" s="8"/>
      <c r="T41" s="8"/>
      <c r="U41" s="8"/>
      <c r="V41" s="8"/>
      <c r="W41" s="8"/>
      <c r="X41" s="8"/>
      <c r="Y41" s="8"/>
    </row>
    <row r="42" spans="1:25">
      <c r="A42" s="8"/>
      <c r="B42" s="305"/>
      <c r="C42" s="99" t="s">
        <v>836</v>
      </c>
      <c r="D42" s="1356" t="s">
        <v>832</v>
      </c>
      <c r="E42" s="1356"/>
      <c r="F42" s="25" t="s">
        <v>835</v>
      </c>
      <c r="G42" s="8"/>
      <c r="H42" s="8"/>
      <c r="I42" s="8"/>
      <c r="J42" s="8"/>
      <c r="K42" s="8"/>
      <c r="L42" s="8"/>
      <c r="M42" s="8"/>
      <c r="N42" s="8"/>
      <c r="O42" s="8"/>
      <c r="P42" s="8"/>
      <c r="Q42" s="8"/>
      <c r="R42" s="8"/>
      <c r="S42" s="8"/>
      <c r="T42" s="8"/>
      <c r="U42" s="8"/>
      <c r="V42" s="8"/>
      <c r="W42" s="8"/>
      <c r="X42" s="8"/>
      <c r="Y42" s="8"/>
    </row>
    <row r="43" spans="1:25">
      <c r="A43" s="8"/>
      <c r="B43" s="305"/>
      <c r="C43" s="91"/>
      <c r="D43" s="1354"/>
      <c r="E43" s="1354"/>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07tda75kSxq2wKZbLtTnZlU7iqmBFzDA9wo+l45eUVE4u9zjuTqnTpznd37A3Udmut0DyAof63O22bD2KaQNxA==" saltValue="/fL1nxVrmutZTyexLh1ZTg=="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W27" sqref="W27"/>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19" t="s">
        <v>823</v>
      </c>
      <c r="L1" s="1319"/>
      <c r="M1" s="1319"/>
      <c r="N1" s="1319"/>
      <c r="O1" s="8"/>
      <c r="P1" s="8"/>
      <c r="Q1" s="8"/>
      <c r="R1" s="8"/>
      <c r="S1" s="8"/>
      <c r="T1" s="8"/>
    </row>
    <row r="2" spans="1:22">
      <c r="A2" s="214"/>
      <c r="B2" s="499"/>
      <c r="C2" s="8"/>
      <c r="K2" s="1319"/>
      <c r="L2" s="1319"/>
      <c r="M2" s="1319"/>
      <c r="N2" s="1319"/>
      <c r="O2" s="8"/>
      <c r="P2" s="8"/>
      <c r="Q2" s="8"/>
      <c r="R2" s="8"/>
      <c r="S2" s="8"/>
      <c r="T2" s="8"/>
    </row>
    <row r="3" spans="1:22">
      <c r="A3" s="214"/>
      <c r="B3" s="499"/>
      <c r="C3" s="8"/>
      <c r="K3" s="1319"/>
      <c r="L3" s="1319"/>
      <c r="M3" s="1319"/>
      <c r="N3" s="1319"/>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57" t="s">
        <v>1837</v>
      </c>
      <c r="B5" s="1357"/>
      <c r="C5" s="1357"/>
      <c r="D5" s="1357"/>
      <c r="E5" s="1357"/>
      <c r="F5" s="1357"/>
      <c r="G5" s="1357"/>
      <c r="H5" s="1357"/>
      <c r="I5" s="1357"/>
      <c r="J5" s="1357"/>
      <c r="K5" s="1357"/>
      <c r="L5" s="1357"/>
      <c r="M5" s="1357"/>
      <c r="N5" s="1357"/>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42" t="str">
        <f>+i.04108!A7</f>
        <v>Даатгагчийн нэр:</v>
      </c>
      <c r="B7" s="1342"/>
      <c r="C7" s="1342"/>
      <c r="D7" s="1342"/>
      <c r="E7" s="8"/>
      <c r="F7" s="8"/>
      <c r="G7" s="8"/>
      <c r="K7" s="1345" t="str">
        <f>+i.04108!J7</f>
        <v>..... оны .... сарын ...-ны өдөр</v>
      </c>
      <c r="L7" s="1345"/>
      <c r="M7" s="1345"/>
      <c r="N7" s="1345"/>
      <c r="P7" s="8"/>
      <c r="Q7" s="8"/>
      <c r="R7" s="8"/>
      <c r="S7" s="8"/>
      <c r="T7" s="8"/>
    </row>
    <row r="8" spans="1:22">
      <c r="B8" s="86"/>
      <c r="D8" s="498"/>
      <c r="E8" s="501"/>
      <c r="I8" s="8"/>
      <c r="M8" s="8"/>
      <c r="N8" s="109" t="s">
        <v>1</v>
      </c>
      <c r="O8" s="8"/>
      <c r="P8" s="8"/>
      <c r="Q8" s="8"/>
      <c r="R8" s="8"/>
      <c r="S8" s="8"/>
      <c r="T8" s="8"/>
    </row>
    <row r="9" spans="1:22" ht="15" customHeight="1">
      <c r="A9" s="1360" t="s">
        <v>645</v>
      </c>
      <c r="B9" s="1360" t="s">
        <v>627</v>
      </c>
      <c r="C9" s="1360"/>
      <c r="D9" s="1359" t="s">
        <v>4</v>
      </c>
      <c r="E9" s="1358" t="s">
        <v>623</v>
      </c>
      <c r="F9" s="1350"/>
      <c r="G9" s="1350"/>
      <c r="H9" s="1341"/>
      <c r="I9" s="1349" t="s">
        <v>1891</v>
      </c>
      <c r="J9" s="1362"/>
      <c r="K9" s="1362"/>
      <c r="L9" s="1362"/>
      <c r="M9" s="1359" t="s">
        <v>1871</v>
      </c>
      <c r="N9" s="1360" t="s">
        <v>1872</v>
      </c>
      <c r="O9" s="8"/>
      <c r="P9" s="8"/>
      <c r="Q9" s="8"/>
      <c r="R9" s="8"/>
      <c r="S9" s="8"/>
      <c r="T9" s="8"/>
    </row>
    <row r="10" spans="1:22" ht="51" customHeight="1">
      <c r="A10" s="1360"/>
      <c r="B10" s="1360"/>
      <c r="C10" s="1360"/>
      <c r="D10" s="1359"/>
      <c r="E10" s="1085" t="s">
        <v>617</v>
      </c>
      <c r="F10" s="502" t="s">
        <v>618</v>
      </c>
      <c r="G10" s="502" t="s">
        <v>619</v>
      </c>
      <c r="H10" s="502" t="s">
        <v>620</v>
      </c>
      <c r="I10" s="187" t="s">
        <v>617</v>
      </c>
      <c r="J10" s="187" t="s">
        <v>618</v>
      </c>
      <c r="K10" s="187" t="s">
        <v>619</v>
      </c>
      <c r="L10" s="1095" t="s">
        <v>620</v>
      </c>
      <c r="M10" s="1359"/>
      <c r="N10" s="1360"/>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52" t="s">
        <v>621</v>
      </c>
      <c r="B12" s="1087" t="s">
        <v>11</v>
      </c>
      <c r="C12" s="505" t="s">
        <v>628</v>
      </c>
      <c r="D12" s="506">
        <v>1</v>
      </c>
      <c r="E12" s="507"/>
      <c r="F12" s="507"/>
      <c r="G12" s="507"/>
      <c r="H12" s="508">
        <f>+E12+F12-G12</f>
        <v>0</v>
      </c>
      <c r="I12" s="490"/>
      <c r="J12" s="490"/>
      <c r="K12" s="490"/>
      <c r="L12" s="489">
        <f>I12+J12-K12</f>
        <v>0</v>
      </c>
      <c r="M12" s="491"/>
      <c r="N12" s="491"/>
      <c r="O12" s="8"/>
      <c r="P12" s="1063" t="str">
        <f>IF(E12&gt;=I12,"",E12-I12)</f>
        <v/>
      </c>
      <c r="Q12" s="1063" t="str">
        <f>IF(F12&gt;=J12,"",F12-J12)</f>
        <v/>
      </c>
      <c r="R12" s="1063" t="str">
        <f>IF(G12&gt;=K12,"",G12-K12)</f>
        <v/>
      </c>
      <c r="S12" s="1063"/>
      <c r="T12" s="1063" t="str">
        <f>IF(F12&gt;=M12,"",F12-M12)</f>
        <v/>
      </c>
      <c r="U12" s="1063" t="str">
        <f>IF(G12&gt;=N12,"",G12-N12)</f>
        <v/>
      </c>
      <c r="V12" s="1063" t="str">
        <f t="shared" ref="V12:V31" si="0">IF(M12&gt;=N12,"",N12-M12)</f>
        <v/>
      </c>
    </row>
    <row r="13" spans="1:22">
      <c r="A13" s="1352"/>
      <c r="B13" s="108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63" t="str">
        <f t="shared" ref="P13:P31" si="3">IF(E13&gt;=I13,"",E13-I13)</f>
        <v/>
      </c>
      <c r="Q13" s="1063" t="str">
        <f t="shared" ref="Q13:Q31" si="4">IF(F13&gt;=J13,"",F13-J13)</f>
        <v/>
      </c>
      <c r="R13" s="1063" t="str">
        <f t="shared" ref="R13:R31" si="5">IF(G13&gt;=K13,"",G13-K13)</f>
        <v/>
      </c>
      <c r="S13" s="1294"/>
      <c r="T13" s="1063" t="str">
        <f t="shared" ref="T13:T31" si="6">IF(F13&gt;=M13,"",F13-M13)</f>
        <v/>
      </c>
      <c r="U13" s="1063" t="str">
        <f t="shared" ref="U13:U31" si="7">IF(G13&gt;=N13,"",G13-N13)</f>
        <v/>
      </c>
      <c r="V13" s="1063" t="str">
        <f t="shared" si="0"/>
        <v/>
      </c>
    </row>
    <row r="14" spans="1:22" s="494" customFormat="1">
      <c r="A14" s="1352"/>
      <c r="B14" s="1088">
        <v>1.2</v>
      </c>
      <c r="C14" s="509" t="s">
        <v>629</v>
      </c>
      <c r="D14" s="506">
        <f>+D13+1</f>
        <v>3</v>
      </c>
      <c r="E14" s="507"/>
      <c r="F14" s="507"/>
      <c r="G14" s="507"/>
      <c r="H14" s="508">
        <f t="shared" si="1"/>
        <v>0</v>
      </c>
      <c r="I14" s="490"/>
      <c r="J14" s="490"/>
      <c r="K14" s="490"/>
      <c r="L14" s="489">
        <f t="shared" si="2"/>
        <v>0</v>
      </c>
      <c r="M14" s="491"/>
      <c r="N14" s="491"/>
      <c r="O14" s="87"/>
      <c r="P14" s="1063" t="str">
        <f t="shared" si="3"/>
        <v/>
      </c>
      <c r="Q14" s="1063" t="str">
        <f t="shared" si="4"/>
        <v/>
      </c>
      <c r="R14" s="1063" t="str">
        <f t="shared" si="5"/>
        <v/>
      </c>
      <c r="S14" s="1295"/>
      <c r="T14" s="1063" t="str">
        <f t="shared" si="6"/>
        <v/>
      </c>
      <c r="U14" s="1063" t="str">
        <f t="shared" si="7"/>
        <v/>
      </c>
      <c r="V14" s="1295" t="str">
        <f t="shared" si="0"/>
        <v/>
      </c>
    </row>
    <row r="15" spans="1:22" ht="12.75" customHeight="1">
      <c r="A15" s="1352"/>
      <c r="B15" s="1088" t="s">
        <v>25</v>
      </c>
      <c r="C15" s="505" t="s">
        <v>801</v>
      </c>
      <c r="D15" s="506">
        <f>+D14+1</f>
        <v>4</v>
      </c>
      <c r="E15" s="507"/>
      <c r="F15" s="507"/>
      <c r="G15" s="507"/>
      <c r="H15" s="508">
        <f t="shared" si="1"/>
        <v>0</v>
      </c>
      <c r="I15" s="507"/>
      <c r="J15" s="507"/>
      <c r="K15" s="507"/>
      <c r="L15" s="489">
        <f t="shared" si="2"/>
        <v>0</v>
      </c>
      <c r="M15" s="491"/>
      <c r="N15" s="491"/>
      <c r="O15" s="8"/>
      <c r="P15" s="1063" t="str">
        <f t="shared" si="3"/>
        <v/>
      </c>
      <c r="Q15" s="1063" t="str">
        <f t="shared" si="4"/>
        <v/>
      </c>
      <c r="R15" s="1063" t="str">
        <f t="shared" si="5"/>
        <v/>
      </c>
      <c r="S15" s="1063"/>
      <c r="T15" s="1063" t="str">
        <f t="shared" si="6"/>
        <v/>
      </c>
      <c r="U15" s="1063" t="str">
        <f t="shared" si="7"/>
        <v/>
      </c>
      <c r="V15" s="1063" t="str">
        <f t="shared" si="0"/>
        <v/>
      </c>
    </row>
    <row r="16" spans="1:22" ht="11.25" customHeight="1">
      <c r="A16" s="1352"/>
      <c r="B16" s="1088">
        <v>1.3</v>
      </c>
      <c r="C16" s="509" t="s">
        <v>630</v>
      </c>
      <c r="D16" s="506">
        <f t="shared" ref="D16:D31" si="8">+D15+1</f>
        <v>5</v>
      </c>
      <c r="E16" s="507"/>
      <c r="F16" s="507"/>
      <c r="G16" s="507"/>
      <c r="H16" s="508">
        <f t="shared" si="1"/>
        <v>0</v>
      </c>
      <c r="I16" s="490"/>
      <c r="J16" s="490"/>
      <c r="K16" s="490"/>
      <c r="L16" s="489">
        <f t="shared" si="2"/>
        <v>0</v>
      </c>
      <c r="M16" s="491"/>
      <c r="N16" s="491"/>
      <c r="O16" s="8"/>
      <c r="P16" s="1063" t="str">
        <f t="shared" si="3"/>
        <v/>
      </c>
      <c r="Q16" s="1063" t="str">
        <f t="shared" si="4"/>
        <v/>
      </c>
      <c r="R16" s="1063" t="str">
        <f t="shared" si="5"/>
        <v/>
      </c>
      <c r="S16" s="1063"/>
      <c r="T16" s="1063" t="str">
        <f t="shared" si="6"/>
        <v/>
      </c>
      <c r="U16" s="1063" t="str">
        <f t="shared" si="7"/>
        <v/>
      </c>
      <c r="V16" s="1063" t="str">
        <f t="shared" si="0"/>
        <v/>
      </c>
    </row>
    <row r="17" spans="1:22">
      <c r="A17" s="1352"/>
      <c r="B17" s="1088">
        <f>+B16+0.1</f>
        <v>1.4000000000000001</v>
      </c>
      <c r="C17" s="509" t="s">
        <v>631</v>
      </c>
      <c r="D17" s="506">
        <f t="shared" si="8"/>
        <v>6</v>
      </c>
      <c r="E17" s="507"/>
      <c r="F17" s="507"/>
      <c r="G17" s="507"/>
      <c r="H17" s="508">
        <f t="shared" si="1"/>
        <v>0</v>
      </c>
      <c r="I17" s="490"/>
      <c r="J17" s="490"/>
      <c r="K17" s="490"/>
      <c r="L17" s="489">
        <f t="shared" si="2"/>
        <v>0</v>
      </c>
      <c r="M17" s="491"/>
      <c r="N17" s="491"/>
      <c r="O17" s="8"/>
      <c r="P17" s="1063" t="str">
        <f t="shared" si="3"/>
        <v/>
      </c>
      <c r="Q17" s="1063" t="str">
        <f t="shared" si="4"/>
        <v/>
      </c>
      <c r="R17" s="1063" t="str">
        <f t="shared" si="5"/>
        <v/>
      </c>
      <c r="S17" s="1063"/>
      <c r="T17" s="1063" t="str">
        <f t="shared" si="6"/>
        <v/>
      </c>
      <c r="U17" s="1063" t="str">
        <f t="shared" si="7"/>
        <v/>
      </c>
      <c r="V17" s="1063" t="str">
        <f t="shared" si="0"/>
        <v/>
      </c>
    </row>
    <row r="18" spans="1:22" ht="12.75" customHeight="1">
      <c r="A18" s="1352"/>
      <c r="B18" s="1088">
        <f>+B17+0.1</f>
        <v>1.5000000000000002</v>
      </c>
      <c r="C18" s="509" t="s">
        <v>632</v>
      </c>
      <c r="D18" s="506">
        <f t="shared" si="8"/>
        <v>7</v>
      </c>
      <c r="E18" s="507"/>
      <c r="F18" s="507"/>
      <c r="G18" s="507"/>
      <c r="H18" s="508">
        <f t="shared" si="1"/>
        <v>0</v>
      </c>
      <c r="I18" s="490"/>
      <c r="J18" s="490"/>
      <c r="K18" s="490"/>
      <c r="L18" s="489">
        <f t="shared" si="2"/>
        <v>0</v>
      </c>
      <c r="M18" s="491"/>
      <c r="N18" s="491"/>
      <c r="O18" s="8"/>
      <c r="P18" s="1063" t="str">
        <f t="shared" si="3"/>
        <v/>
      </c>
      <c r="Q18" s="1063" t="str">
        <f t="shared" si="4"/>
        <v/>
      </c>
      <c r="R18" s="1063" t="str">
        <f t="shared" si="5"/>
        <v/>
      </c>
      <c r="S18" s="1063"/>
      <c r="T18" s="1063" t="str">
        <f t="shared" si="6"/>
        <v/>
      </c>
      <c r="U18" s="1063" t="str">
        <f t="shared" si="7"/>
        <v/>
      </c>
      <c r="V18" s="1063" t="str">
        <f t="shared" si="0"/>
        <v/>
      </c>
    </row>
    <row r="19" spans="1:22" ht="12" customHeight="1">
      <c r="A19" s="1352"/>
      <c r="B19" s="1088">
        <f>+B18+0.1</f>
        <v>1.6000000000000003</v>
      </c>
      <c r="C19" s="509" t="s">
        <v>633</v>
      </c>
      <c r="D19" s="506">
        <f t="shared" si="8"/>
        <v>8</v>
      </c>
      <c r="E19" s="507"/>
      <c r="F19" s="507"/>
      <c r="G19" s="507"/>
      <c r="H19" s="508">
        <f t="shared" si="1"/>
        <v>0</v>
      </c>
      <c r="I19" s="490"/>
      <c r="J19" s="490"/>
      <c r="K19" s="490"/>
      <c r="L19" s="489">
        <f t="shared" si="2"/>
        <v>0</v>
      </c>
      <c r="M19" s="491"/>
      <c r="N19" s="491"/>
      <c r="O19" s="8"/>
      <c r="P19" s="1063" t="str">
        <f t="shared" si="3"/>
        <v/>
      </c>
      <c r="Q19" s="1063" t="str">
        <f t="shared" si="4"/>
        <v/>
      </c>
      <c r="R19" s="1063" t="str">
        <f t="shared" si="5"/>
        <v/>
      </c>
      <c r="S19" s="1063"/>
      <c r="T19" s="1063" t="str">
        <f t="shared" si="6"/>
        <v/>
      </c>
      <c r="U19" s="1063" t="str">
        <f t="shared" si="7"/>
        <v/>
      </c>
      <c r="V19" s="1063" t="str">
        <f t="shared" si="0"/>
        <v/>
      </c>
    </row>
    <row r="20" spans="1:22">
      <c r="A20" s="1352"/>
      <c r="B20" s="1088">
        <f>+B19+0.1</f>
        <v>1.7000000000000004</v>
      </c>
      <c r="C20" s="509" t="s">
        <v>634</v>
      </c>
      <c r="D20" s="506">
        <f t="shared" si="8"/>
        <v>9</v>
      </c>
      <c r="E20" s="507"/>
      <c r="F20" s="507"/>
      <c r="G20" s="507"/>
      <c r="H20" s="508">
        <f t="shared" si="1"/>
        <v>0</v>
      </c>
      <c r="I20" s="490"/>
      <c r="J20" s="490"/>
      <c r="K20" s="490"/>
      <c r="L20" s="489">
        <f t="shared" si="2"/>
        <v>0</v>
      </c>
      <c r="M20" s="491"/>
      <c r="N20" s="491"/>
      <c r="O20" s="8"/>
      <c r="P20" s="1063" t="str">
        <f t="shared" si="3"/>
        <v/>
      </c>
      <c r="Q20" s="1063" t="str">
        <f t="shared" si="4"/>
        <v/>
      </c>
      <c r="R20" s="1063" t="str">
        <f t="shared" si="5"/>
        <v/>
      </c>
      <c r="S20" s="1063"/>
      <c r="T20" s="1063" t="str">
        <f t="shared" si="6"/>
        <v/>
      </c>
      <c r="U20" s="1063" t="str">
        <f t="shared" si="7"/>
        <v/>
      </c>
      <c r="V20" s="1063" t="str">
        <f t="shared" si="0"/>
        <v/>
      </c>
    </row>
    <row r="21" spans="1:22" ht="25.5">
      <c r="A21" s="1352"/>
      <c r="B21" s="1088" t="s">
        <v>1816</v>
      </c>
      <c r="C21" s="505" t="s">
        <v>1815</v>
      </c>
      <c r="D21" s="506">
        <f t="shared" si="8"/>
        <v>10</v>
      </c>
      <c r="E21" s="507"/>
      <c r="F21" s="507"/>
      <c r="G21" s="507"/>
      <c r="H21" s="508">
        <f t="shared" si="1"/>
        <v>0</v>
      </c>
      <c r="I21" s="507"/>
      <c r="J21" s="507"/>
      <c r="K21" s="507"/>
      <c r="L21" s="489">
        <f t="shared" si="2"/>
        <v>0</v>
      </c>
      <c r="M21" s="491"/>
      <c r="N21" s="491"/>
      <c r="O21" s="8"/>
      <c r="P21" s="1063" t="str">
        <f t="shared" si="3"/>
        <v/>
      </c>
      <c r="Q21" s="1063" t="str">
        <f t="shared" si="4"/>
        <v/>
      </c>
      <c r="R21" s="1063" t="str">
        <f t="shared" si="5"/>
        <v/>
      </c>
      <c r="S21" s="1063"/>
      <c r="T21" s="1063" t="str">
        <f t="shared" si="6"/>
        <v/>
      </c>
      <c r="U21" s="1063" t="str">
        <f t="shared" si="7"/>
        <v/>
      </c>
      <c r="V21" s="1063" t="str">
        <f t="shared" si="0"/>
        <v/>
      </c>
    </row>
    <row r="22" spans="1:22">
      <c r="A22" s="1352"/>
      <c r="B22" s="1089">
        <v>1.8</v>
      </c>
      <c r="C22" s="509" t="s">
        <v>635</v>
      </c>
      <c r="D22" s="506">
        <f t="shared" si="8"/>
        <v>11</v>
      </c>
      <c r="E22" s="507"/>
      <c r="F22" s="507"/>
      <c r="G22" s="507"/>
      <c r="H22" s="508">
        <f t="shared" si="1"/>
        <v>0</v>
      </c>
      <c r="I22" s="490"/>
      <c r="J22" s="490"/>
      <c r="K22" s="490"/>
      <c r="L22" s="489">
        <f t="shared" si="2"/>
        <v>0</v>
      </c>
      <c r="M22" s="491"/>
      <c r="N22" s="491"/>
      <c r="O22" s="8"/>
      <c r="P22" s="1063" t="str">
        <f t="shared" si="3"/>
        <v/>
      </c>
      <c r="Q22" s="1063" t="str">
        <f t="shared" si="4"/>
        <v/>
      </c>
      <c r="R22" s="1063" t="str">
        <f t="shared" si="5"/>
        <v/>
      </c>
      <c r="S22" s="1063"/>
      <c r="T22" s="1063" t="str">
        <f t="shared" si="6"/>
        <v/>
      </c>
      <c r="U22" s="1063" t="str">
        <f t="shared" si="7"/>
        <v/>
      </c>
      <c r="V22" s="1063" t="str">
        <f t="shared" si="0"/>
        <v/>
      </c>
    </row>
    <row r="23" spans="1:22" ht="25.5">
      <c r="A23" s="1352"/>
      <c r="B23" s="1089">
        <v>1.9</v>
      </c>
      <c r="C23" s="509" t="s">
        <v>636</v>
      </c>
      <c r="D23" s="506">
        <f t="shared" si="8"/>
        <v>12</v>
      </c>
      <c r="E23" s="507"/>
      <c r="F23" s="507"/>
      <c r="G23" s="507"/>
      <c r="H23" s="508">
        <f t="shared" si="1"/>
        <v>0</v>
      </c>
      <c r="I23" s="490"/>
      <c r="J23" s="490"/>
      <c r="K23" s="490"/>
      <c r="L23" s="489">
        <f t="shared" si="2"/>
        <v>0</v>
      </c>
      <c r="M23" s="491"/>
      <c r="N23" s="491"/>
      <c r="O23" s="8"/>
      <c r="P23" s="1063" t="str">
        <f t="shared" si="3"/>
        <v/>
      </c>
      <c r="Q23" s="1063" t="str">
        <f t="shared" si="4"/>
        <v/>
      </c>
      <c r="R23" s="1063" t="str">
        <f t="shared" si="5"/>
        <v/>
      </c>
      <c r="S23" s="1063"/>
      <c r="T23" s="1063" t="str">
        <f t="shared" si="6"/>
        <v/>
      </c>
      <c r="U23" s="1063" t="str">
        <f t="shared" si="7"/>
        <v/>
      </c>
      <c r="V23" s="1063" t="str">
        <f t="shared" si="0"/>
        <v/>
      </c>
    </row>
    <row r="24" spans="1:22">
      <c r="A24" s="1352"/>
      <c r="B24" s="1086">
        <v>1.1000000000000001</v>
      </c>
      <c r="C24" s="509" t="s">
        <v>637</v>
      </c>
      <c r="D24" s="506">
        <f t="shared" si="8"/>
        <v>13</v>
      </c>
      <c r="E24" s="507"/>
      <c r="F24" s="507"/>
      <c r="G24" s="507"/>
      <c r="H24" s="508">
        <f t="shared" si="1"/>
        <v>0</v>
      </c>
      <c r="I24" s="490"/>
      <c r="J24" s="490"/>
      <c r="K24" s="490"/>
      <c r="L24" s="489">
        <f t="shared" si="2"/>
        <v>0</v>
      </c>
      <c r="M24" s="491"/>
      <c r="N24" s="491"/>
      <c r="O24" s="8"/>
      <c r="P24" s="1063" t="str">
        <f t="shared" si="3"/>
        <v/>
      </c>
      <c r="Q24" s="1063" t="str">
        <f t="shared" si="4"/>
        <v/>
      </c>
      <c r="R24" s="1063" t="str">
        <f t="shared" si="5"/>
        <v/>
      </c>
      <c r="S24" s="1063"/>
      <c r="T24" s="1063" t="str">
        <f t="shared" si="6"/>
        <v/>
      </c>
      <c r="U24" s="1063" t="str">
        <f t="shared" si="7"/>
        <v/>
      </c>
      <c r="V24" s="1063" t="str">
        <f t="shared" si="0"/>
        <v/>
      </c>
    </row>
    <row r="25" spans="1:22">
      <c r="A25" s="1352"/>
      <c r="B25" s="1089">
        <v>1.1100000000000001</v>
      </c>
      <c r="C25" s="509" t="s">
        <v>638</v>
      </c>
      <c r="D25" s="506">
        <f t="shared" si="8"/>
        <v>14</v>
      </c>
      <c r="E25" s="507"/>
      <c r="F25" s="507"/>
      <c r="G25" s="507"/>
      <c r="H25" s="508">
        <f t="shared" si="1"/>
        <v>0</v>
      </c>
      <c r="I25" s="490"/>
      <c r="J25" s="490"/>
      <c r="K25" s="490"/>
      <c r="L25" s="489">
        <f t="shared" si="2"/>
        <v>0</v>
      </c>
      <c r="M25" s="491"/>
      <c r="N25" s="491"/>
      <c r="O25" s="8"/>
      <c r="P25" s="1063" t="str">
        <f t="shared" si="3"/>
        <v/>
      </c>
      <c r="Q25" s="1063" t="str">
        <f t="shared" si="4"/>
        <v/>
      </c>
      <c r="R25" s="1063" t="str">
        <f t="shared" si="5"/>
        <v/>
      </c>
      <c r="S25" s="1063"/>
      <c r="T25" s="1063" t="str">
        <f t="shared" si="6"/>
        <v/>
      </c>
      <c r="U25" s="1063" t="str">
        <f t="shared" si="7"/>
        <v/>
      </c>
      <c r="V25" s="1063" t="str">
        <f t="shared" si="0"/>
        <v/>
      </c>
    </row>
    <row r="26" spans="1:22">
      <c r="A26" s="1352"/>
      <c r="B26" s="1086">
        <v>1.1200000000000001</v>
      </c>
      <c r="C26" s="509" t="s">
        <v>639</v>
      </c>
      <c r="D26" s="506">
        <f t="shared" si="8"/>
        <v>15</v>
      </c>
      <c r="E26" s="507"/>
      <c r="F26" s="507"/>
      <c r="G26" s="507"/>
      <c r="H26" s="508">
        <f t="shared" si="1"/>
        <v>0</v>
      </c>
      <c r="I26" s="490"/>
      <c r="J26" s="490"/>
      <c r="K26" s="490"/>
      <c r="L26" s="489">
        <f t="shared" si="2"/>
        <v>0</v>
      </c>
      <c r="M26" s="491"/>
      <c r="N26" s="491"/>
      <c r="O26" s="8"/>
      <c r="P26" s="1063" t="str">
        <f t="shared" si="3"/>
        <v/>
      </c>
      <c r="Q26" s="1063" t="str">
        <f t="shared" si="4"/>
        <v/>
      </c>
      <c r="R26" s="1063" t="str">
        <f t="shared" si="5"/>
        <v/>
      </c>
      <c r="S26" s="1063"/>
      <c r="T26" s="1063" t="str">
        <f t="shared" si="6"/>
        <v/>
      </c>
      <c r="U26" s="1063" t="str">
        <f t="shared" si="7"/>
        <v/>
      </c>
      <c r="V26" s="1063" t="str">
        <f t="shared" si="0"/>
        <v/>
      </c>
    </row>
    <row r="27" spans="1:22">
      <c r="A27" s="1352"/>
      <c r="B27" s="1089">
        <v>1.1299999999999999</v>
      </c>
      <c r="C27" s="509" t="s">
        <v>640</v>
      </c>
      <c r="D27" s="506">
        <f t="shared" si="8"/>
        <v>16</v>
      </c>
      <c r="E27" s="507"/>
      <c r="F27" s="507"/>
      <c r="G27" s="507"/>
      <c r="H27" s="508">
        <f t="shared" si="1"/>
        <v>0</v>
      </c>
      <c r="I27" s="490"/>
      <c r="J27" s="490"/>
      <c r="K27" s="490"/>
      <c r="L27" s="489">
        <f t="shared" si="2"/>
        <v>0</v>
      </c>
      <c r="M27" s="491"/>
      <c r="N27" s="491"/>
      <c r="O27" s="8"/>
      <c r="P27" s="1063" t="str">
        <f t="shared" si="3"/>
        <v/>
      </c>
      <c r="Q27" s="1063" t="str">
        <f t="shared" si="4"/>
        <v/>
      </c>
      <c r="R27" s="1063" t="str">
        <f t="shared" si="5"/>
        <v/>
      </c>
      <c r="S27" s="1063"/>
      <c r="T27" s="1063" t="str">
        <f t="shared" si="6"/>
        <v/>
      </c>
      <c r="U27" s="1063" t="str">
        <f t="shared" si="7"/>
        <v/>
      </c>
      <c r="V27" s="1063" t="str">
        <f t="shared" si="0"/>
        <v/>
      </c>
    </row>
    <row r="28" spans="1:22" ht="25.5">
      <c r="A28" s="1352"/>
      <c r="B28" s="1086">
        <v>1.1399999999999999</v>
      </c>
      <c r="C28" s="509" t="s">
        <v>641</v>
      </c>
      <c r="D28" s="506">
        <f t="shared" si="8"/>
        <v>17</v>
      </c>
      <c r="E28" s="507"/>
      <c r="F28" s="507"/>
      <c r="G28" s="507"/>
      <c r="H28" s="508">
        <f t="shared" si="1"/>
        <v>0</v>
      </c>
      <c r="I28" s="490"/>
      <c r="J28" s="490"/>
      <c r="K28" s="490"/>
      <c r="L28" s="489">
        <f t="shared" si="2"/>
        <v>0</v>
      </c>
      <c r="M28" s="491"/>
      <c r="N28" s="491"/>
      <c r="O28" s="8"/>
      <c r="P28" s="1063" t="str">
        <f t="shared" si="3"/>
        <v/>
      </c>
      <c r="Q28" s="1063" t="str">
        <f t="shared" si="4"/>
        <v/>
      </c>
      <c r="R28" s="1063" t="str">
        <f t="shared" si="5"/>
        <v/>
      </c>
      <c r="S28" s="1063"/>
      <c r="T28" s="1063" t="str">
        <f t="shared" si="6"/>
        <v/>
      </c>
      <c r="U28" s="1063" t="str">
        <f t="shared" si="7"/>
        <v/>
      </c>
      <c r="V28" s="1063" t="str">
        <f t="shared" si="0"/>
        <v/>
      </c>
    </row>
    <row r="29" spans="1:22" ht="51">
      <c r="A29" s="1352"/>
      <c r="B29" s="1089">
        <v>1.1499999999999999</v>
      </c>
      <c r="C29" s="509" t="s">
        <v>642</v>
      </c>
      <c r="D29" s="506">
        <f t="shared" si="8"/>
        <v>18</v>
      </c>
      <c r="E29" s="507"/>
      <c r="F29" s="507"/>
      <c r="G29" s="507"/>
      <c r="H29" s="508">
        <f t="shared" si="1"/>
        <v>0</v>
      </c>
      <c r="I29" s="490"/>
      <c r="J29" s="490"/>
      <c r="K29" s="490"/>
      <c r="L29" s="489">
        <f t="shared" si="2"/>
        <v>0</v>
      </c>
      <c r="M29" s="491"/>
      <c r="N29" s="491"/>
      <c r="O29" s="8"/>
      <c r="P29" s="1063" t="str">
        <f t="shared" si="3"/>
        <v/>
      </c>
      <c r="Q29" s="1063" t="str">
        <f t="shared" si="4"/>
        <v/>
      </c>
      <c r="R29" s="1063" t="str">
        <f t="shared" si="5"/>
        <v/>
      </c>
      <c r="S29" s="1063"/>
      <c r="T29" s="1063" t="str">
        <f t="shared" si="6"/>
        <v/>
      </c>
      <c r="U29" s="1063" t="str">
        <f>IF(G29&gt;=N29,"",G29-N29)</f>
        <v/>
      </c>
      <c r="V29" s="1063" t="str">
        <f t="shared" si="0"/>
        <v/>
      </c>
    </row>
    <row r="30" spans="1:22" ht="38.25">
      <c r="A30" s="510"/>
      <c r="B30" s="1086">
        <v>1.1599999999999999</v>
      </c>
      <c r="C30" s="511" t="s">
        <v>643</v>
      </c>
      <c r="D30" s="506">
        <f t="shared" si="8"/>
        <v>19</v>
      </c>
      <c r="E30" s="507"/>
      <c r="F30" s="507"/>
      <c r="G30" s="507"/>
      <c r="H30" s="508">
        <f t="shared" si="1"/>
        <v>0</v>
      </c>
      <c r="I30" s="490"/>
      <c r="J30" s="490"/>
      <c r="K30" s="490"/>
      <c r="L30" s="489">
        <f t="shared" si="2"/>
        <v>0</v>
      </c>
      <c r="M30" s="491"/>
      <c r="N30" s="491"/>
      <c r="O30" s="8"/>
      <c r="P30" s="1063" t="str">
        <f t="shared" si="3"/>
        <v/>
      </c>
      <c r="Q30" s="1063" t="str">
        <f t="shared" si="4"/>
        <v/>
      </c>
      <c r="R30" s="1063" t="str">
        <f t="shared" si="5"/>
        <v/>
      </c>
      <c r="S30" s="1063"/>
      <c r="T30" s="1063" t="str">
        <f t="shared" si="6"/>
        <v/>
      </c>
      <c r="U30" s="1063" t="str">
        <f t="shared" si="7"/>
        <v/>
      </c>
      <c r="V30" s="1063" t="str">
        <f t="shared" si="0"/>
        <v/>
      </c>
    </row>
    <row r="31" spans="1:22" ht="38.25">
      <c r="A31" s="212" t="s">
        <v>625</v>
      </c>
      <c r="B31" s="1086" t="s">
        <v>84</v>
      </c>
      <c r="C31" s="513" t="s">
        <v>644</v>
      </c>
      <c r="D31" s="506">
        <f t="shared" si="8"/>
        <v>20</v>
      </c>
      <c r="E31" s="514"/>
      <c r="F31" s="514"/>
      <c r="G31" s="507"/>
      <c r="H31" s="508">
        <f t="shared" si="1"/>
        <v>0</v>
      </c>
      <c r="I31" s="490"/>
      <c r="J31" s="490"/>
      <c r="K31" s="490"/>
      <c r="L31" s="489">
        <f t="shared" si="2"/>
        <v>0</v>
      </c>
      <c r="M31" s="491"/>
      <c r="N31" s="491"/>
      <c r="O31" s="8"/>
      <c r="P31" s="1063" t="str">
        <f t="shared" si="3"/>
        <v/>
      </c>
      <c r="Q31" s="1063" t="str">
        <f t="shared" si="4"/>
        <v/>
      </c>
      <c r="R31" s="1063" t="str">
        <f t="shared" si="5"/>
        <v/>
      </c>
      <c r="S31" s="1063"/>
      <c r="T31" s="1063" t="str">
        <f t="shared" si="6"/>
        <v/>
      </c>
      <c r="U31" s="1063" t="str">
        <f t="shared" si="7"/>
        <v/>
      </c>
      <c r="V31" s="1063" t="str">
        <f t="shared" si="0"/>
        <v/>
      </c>
    </row>
    <row r="32" spans="1:22">
      <c r="A32" s="1340" t="s">
        <v>612</v>
      </c>
      <c r="B32" s="1351"/>
      <c r="C32" s="1351"/>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63" t="s">
        <v>1868</v>
      </c>
      <c r="C33" s="1364"/>
      <c r="D33" s="1364"/>
      <c r="E33" s="1364"/>
      <c r="F33" s="1364"/>
      <c r="G33" s="275"/>
      <c r="H33" s="275"/>
      <c r="I33" s="8"/>
      <c r="J33" s="8"/>
      <c r="K33" s="8"/>
      <c r="L33" s="8"/>
      <c r="M33" s="8"/>
      <c r="N33" s="8"/>
      <c r="O33" s="8"/>
      <c r="P33" s="8"/>
      <c r="Q33" s="8"/>
      <c r="R33" s="8"/>
      <c r="S33" s="8"/>
      <c r="T33" s="8"/>
    </row>
    <row r="34" spans="1:20">
      <c r="A34" s="87"/>
      <c r="B34" s="1364"/>
      <c r="C34" s="1364"/>
      <c r="D34" s="1364"/>
      <c r="E34" s="1364"/>
      <c r="F34" s="1364"/>
      <c r="G34" s="275"/>
      <c r="H34" s="275"/>
      <c r="I34" s="8"/>
      <c r="J34" s="8"/>
      <c r="K34" s="8"/>
      <c r="L34" s="8"/>
      <c r="M34" s="8"/>
      <c r="N34" s="8"/>
      <c r="O34" s="8"/>
      <c r="P34" s="8"/>
      <c r="Q34" s="8"/>
      <c r="R34" s="8"/>
      <c r="S34" s="8"/>
      <c r="T34" s="8"/>
    </row>
    <row r="35" spans="1:20">
      <c r="A35" s="87"/>
      <c r="B35" s="1364"/>
      <c r="C35" s="1364"/>
      <c r="D35" s="1364"/>
      <c r="E35" s="1364"/>
      <c r="F35" s="1364"/>
      <c r="G35" s="275"/>
      <c r="H35" s="275"/>
      <c r="I35" s="8"/>
      <c r="J35" s="8"/>
      <c r="K35" s="8"/>
      <c r="L35" s="8"/>
      <c r="M35" s="8"/>
      <c r="N35" s="8"/>
      <c r="O35" s="8"/>
      <c r="P35" s="8"/>
      <c r="Q35" s="8"/>
      <c r="R35" s="8"/>
      <c r="S35" s="8"/>
      <c r="T35" s="8"/>
    </row>
    <row r="36" spans="1:20" ht="11.25" customHeight="1">
      <c r="A36" s="87"/>
      <c r="B36" s="1364"/>
      <c r="C36" s="1364"/>
      <c r="D36" s="1364"/>
      <c r="E36" s="1364"/>
      <c r="F36" s="1364"/>
      <c r="G36" s="275"/>
      <c r="H36" s="275"/>
      <c r="I36" s="8"/>
      <c r="J36" s="8"/>
      <c r="K36" s="8"/>
      <c r="L36" s="8"/>
      <c r="M36" s="8"/>
      <c r="N36" s="8"/>
      <c r="O36" s="8"/>
      <c r="P36" s="8"/>
      <c r="Q36" s="8"/>
      <c r="R36" s="8"/>
      <c r="S36" s="8"/>
      <c r="T36" s="8"/>
    </row>
    <row r="37" spans="1:20" hidden="1">
      <c r="A37" s="87"/>
      <c r="B37" s="1364"/>
      <c r="C37" s="1364"/>
      <c r="D37" s="1364"/>
      <c r="E37" s="1364"/>
      <c r="F37" s="1364"/>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61" t="str">
        <f>+i.04108!D38:G38</f>
        <v xml:space="preserve">/…............................./   </v>
      </c>
      <c r="E42" s="1361"/>
      <c r="F42" s="8" t="str">
        <f>+i.04108!F38:I38</f>
        <v>/................................./</v>
      </c>
      <c r="I42" s="8"/>
      <c r="J42" s="8"/>
      <c r="K42" s="8"/>
      <c r="L42" s="8"/>
      <c r="M42" s="8"/>
      <c r="N42" s="8"/>
      <c r="O42" s="8"/>
      <c r="P42" s="8"/>
    </row>
    <row r="43" spans="1:20">
      <c r="A43" s="8"/>
      <c r="B43" s="220"/>
      <c r="C43" s="8"/>
      <c r="D43" s="1361"/>
      <c r="E43" s="1361"/>
      <c r="F43" s="8"/>
      <c r="G43" s="8"/>
      <c r="H43" s="8"/>
      <c r="I43" s="8"/>
      <c r="J43" s="8"/>
      <c r="K43" s="8"/>
      <c r="L43" s="8"/>
      <c r="M43" s="8"/>
      <c r="N43" s="8"/>
      <c r="O43" s="8"/>
      <c r="P43" s="8"/>
    </row>
    <row r="44" spans="1:20">
      <c r="A44" s="10"/>
      <c r="B44" s="245"/>
      <c r="C44" s="8" t="str">
        <f>+i.04108!C40:F40</f>
        <v xml:space="preserve"> Ерөнхий нягтлан бодогч  </v>
      </c>
      <c r="D44" s="1361" t="str">
        <f>+i.04108!D40:G40</f>
        <v>/…........................../</v>
      </c>
      <c r="E44" s="1361"/>
      <c r="F44" s="8" t="str">
        <f>+i.04108!F40:I40</f>
        <v>/................................/</v>
      </c>
      <c r="G44" s="8"/>
      <c r="H44" s="8"/>
      <c r="I44" s="8"/>
      <c r="J44" s="8"/>
      <c r="K44" s="8"/>
      <c r="L44" s="8"/>
      <c r="M44" s="8"/>
      <c r="N44" s="8"/>
      <c r="O44" s="8"/>
      <c r="P44" s="8"/>
      <c r="Q44" s="8"/>
      <c r="R44" s="8"/>
      <c r="S44" s="8"/>
      <c r="T44" s="8"/>
    </row>
    <row r="45" spans="1:20">
      <c r="A45" s="87"/>
      <c r="B45" s="220"/>
      <c r="C45" s="8"/>
      <c r="D45" s="1361"/>
      <c r="E45" s="1361"/>
      <c r="F45" s="8"/>
      <c r="G45" s="8"/>
      <c r="H45" s="8"/>
      <c r="I45" s="8"/>
      <c r="J45" s="8"/>
      <c r="K45" s="8"/>
      <c r="L45" s="8"/>
      <c r="M45" s="8"/>
      <c r="N45" s="8"/>
      <c r="O45" s="8"/>
      <c r="P45" s="8"/>
      <c r="Q45" s="8"/>
      <c r="R45" s="8"/>
      <c r="S45" s="8"/>
      <c r="T45" s="8"/>
    </row>
    <row r="46" spans="1:20">
      <c r="A46" s="235"/>
      <c r="B46" s="220"/>
      <c r="C46" s="91" t="str">
        <f>+i.04108!C42:F42</f>
        <v>...................................................</v>
      </c>
      <c r="D46" s="1361" t="str">
        <f>+i.04108!D42:G42</f>
        <v xml:space="preserve">/................................../   </v>
      </c>
      <c r="E46" s="1361"/>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19" t="s">
        <v>824</v>
      </c>
      <c r="E1" s="1319"/>
      <c r="F1" s="1319"/>
      <c r="G1" s="1319"/>
      <c r="H1" s="1319"/>
      <c r="J1" s="8"/>
      <c r="K1" s="8"/>
      <c r="L1" s="8"/>
      <c r="M1" s="8"/>
      <c r="N1" s="8"/>
      <c r="O1" s="8"/>
      <c r="P1" s="8"/>
      <c r="Q1" s="8"/>
      <c r="R1" s="8"/>
      <c r="S1" s="8"/>
      <c r="T1" s="8"/>
      <c r="U1" s="8"/>
    </row>
    <row r="2" spans="1:21">
      <c r="A2" s="214"/>
      <c r="B2" s="8"/>
      <c r="C2" s="91"/>
      <c r="D2" s="1319"/>
      <c r="E2" s="1319"/>
      <c r="F2" s="1319"/>
      <c r="G2" s="1319"/>
      <c r="H2" s="1319"/>
      <c r="J2" s="8"/>
      <c r="K2" s="8"/>
      <c r="L2" s="8"/>
      <c r="M2" s="8"/>
      <c r="N2" s="8"/>
      <c r="O2" s="8"/>
      <c r="P2" s="8"/>
      <c r="Q2" s="8"/>
      <c r="R2" s="8"/>
      <c r="S2" s="8"/>
      <c r="T2" s="8"/>
      <c r="U2" s="8"/>
    </row>
    <row r="3" spans="1:21">
      <c r="A3" s="214"/>
      <c r="B3" s="8"/>
      <c r="C3" s="91"/>
      <c r="D3" s="1319"/>
      <c r="E3" s="1319"/>
      <c r="F3" s="1319"/>
      <c r="G3" s="1319"/>
      <c r="H3" s="1319"/>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57" t="s">
        <v>1839</v>
      </c>
      <c r="B5" s="1357"/>
      <c r="C5" s="1357"/>
      <c r="D5" s="1357"/>
      <c r="E5" s="1357"/>
      <c r="F5" s="1357"/>
      <c r="G5" s="1357"/>
      <c r="H5" s="1357"/>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42" t="str">
        <f>+i.04108!A7</f>
        <v>Даатгагчийн нэр:</v>
      </c>
      <c r="B7" s="1342"/>
      <c r="C7" s="1342"/>
      <c r="D7" s="1342"/>
      <c r="E7" s="1345" t="str">
        <f>+i.04108!J7</f>
        <v>..... оны .... сарын ...-ны өдөр</v>
      </c>
      <c r="F7" s="1345"/>
      <c r="G7" s="1345"/>
      <c r="H7" s="1345"/>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60" t="s">
        <v>645</v>
      </c>
      <c r="B9" s="1360" t="s">
        <v>627</v>
      </c>
      <c r="C9" s="1360"/>
      <c r="D9" s="1359" t="s">
        <v>4</v>
      </c>
      <c r="E9" s="1358" t="s">
        <v>624</v>
      </c>
      <c r="F9" s="1350"/>
      <c r="G9" s="1350"/>
      <c r="H9" s="1341"/>
      <c r="I9" s="192"/>
      <c r="J9" s="192"/>
      <c r="K9" s="192"/>
      <c r="L9" s="192"/>
      <c r="M9" s="192"/>
      <c r="N9" s="192"/>
      <c r="O9" s="192"/>
      <c r="P9" s="192"/>
      <c r="Q9" s="192"/>
      <c r="R9" s="192"/>
      <c r="S9" s="192"/>
      <c r="T9" s="192"/>
      <c r="U9" s="192"/>
    </row>
    <row r="10" spans="1:21" s="494" customFormat="1">
      <c r="A10" s="1360"/>
      <c r="B10" s="1360"/>
      <c r="C10" s="1360"/>
      <c r="D10" s="1359"/>
      <c r="E10" s="108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52"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52"/>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52"/>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52"/>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52"/>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52"/>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52"/>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52"/>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52"/>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52"/>
      <c r="B21" s="517" t="s">
        <v>1816</v>
      </c>
      <c r="C21" s="505" t="s">
        <v>1815</v>
      </c>
      <c r="D21" s="506">
        <f t="shared" si="1"/>
        <v>10</v>
      </c>
      <c r="E21" s="507"/>
      <c r="F21" s="507"/>
      <c r="G21" s="507"/>
      <c r="H21" s="508">
        <f t="shared" si="0"/>
        <v>0</v>
      </c>
      <c r="I21" s="8"/>
      <c r="J21" s="8"/>
      <c r="K21" s="8"/>
      <c r="L21" s="8"/>
      <c r="M21" s="8"/>
      <c r="N21" s="8"/>
      <c r="O21" s="8"/>
      <c r="P21" s="8"/>
      <c r="Q21" s="8"/>
      <c r="R21" s="8"/>
      <c r="S21" s="8"/>
      <c r="T21" s="8"/>
      <c r="U21" s="8"/>
    </row>
    <row r="22" spans="1:21">
      <c r="A22" s="1352"/>
      <c r="B22" s="110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52"/>
      <c r="B23" s="110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52"/>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52"/>
      <c r="B25" s="110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52"/>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52"/>
      <c r="B27" s="110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52"/>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52"/>
      <c r="B29" s="110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40" t="s">
        <v>612</v>
      </c>
      <c r="B32" s="1351"/>
      <c r="C32" s="1351"/>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12" zoomScale="90" zoomScaleNormal="90" workbookViewId="0">
      <selection activeCell="R27" sqref="R27"/>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65"/>
      <c r="E1" s="1365"/>
      <c r="F1" s="1365"/>
      <c r="G1" s="1365"/>
      <c r="H1" s="1365"/>
      <c r="I1" s="8"/>
      <c r="J1" s="1366" t="s">
        <v>860</v>
      </c>
      <c r="K1" s="1366"/>
      <c r="L1" s="1366"/>
      <c r="M1" s="8"/>
      <c r="N1" s="8"/>
      <c r="O1" s="8"/>
      <c r="P1" s="8"/>
      <c r="Q1" s="8"/>
      <c r="R1" s="8"/>
      <c r="S1" s="8"/>
      <c r="T1" s="8"/>
      <c r="U1" s="8"/>
      <c r="V1" s="8"/>
      <c r="W1" s="8"/>
      <c r="X1" s="8"/>
      <c r="Y1" s="8"/>
    </row>
    <row r="2" spans="1:25" ht="15" customHeight="1">
      <c r="A2" s="214"/>
      <c r="B2" s="8"/>
      <c r="C2" s="8"/>
      <c r="D2" s="1365"/>
      <c r="E2" s="1365"/>
      <c r="F2" s="1365"/>
      <c r="G2" s="1365"/>
      <c r="H2" s="1365"/>
      <c r="I2" s="8"/>
      <c r="J2" s="1366" t="s">
        <v>861</v>
      </c>
      <c r="K2" s="1366"/>
      <c r="L2" s="1366"/>
      <c r="M2" s="8"/>
      <c r="N2" s="8"/>
      <c r="O2" s="8"/>
      <c r="P2" s="8"/>
      <c r="Q2" s="8"/>
      <c r="R2" s="8"/>
      <c r="S2" s="8"/>
      <c r="T2" s="8"/>
      <c r="U2" s="8"/>
      <c r="V2" s="8"/>
      <c r="W2" s="8"/>
      <c r="X2" s="8"/>
      <c r="Y2" s="8"/>
    </row>
    <row r="3" spans="1:25">
      <c r="A3" s="214"/>
      <c r="B3" s="8"/>
      <c r="C3" s="8"/>
      <c r="D3" s="1365"/>
      <c r="E3" s="1365"/>
      <c r="F3" s="1365"/>
      <c r="G3" s="1365"/>
      <c r="H3" s="1365"/>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57" t="s">
        <v>1838</v>
      </c>
      <c r="B5" s="1357"/>
      <c r="C5" s="1357"/>
      <c r="D5" s="1357"/>
      <c r="E5" s="1357"/>
      <c r="F5" s="1357"/>
      <c r="G5" s="1357"/>
      <c r="H5" s="1357"/>
      <c r="I5" s="1357"/>
      <c r="J5" s="1357"/>
      <c r="K5" s="1357"/>
      <c r="L5" s="1357"/>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42" t="str">
        <f>+i.04108!A7</f>
        <v>Даатгагчийн нэр:</v>
      </c>
      <c r="B7" s="1342"/>
      <c r="C7" s="1342"/>
      <c r="D7" s="1342"/>
      <c r="E7" s="8"/>
      <c r="F7" s="8"/>
      <c r="G7" s="8"/>
      <c r="H7" s="1345" t="str">
        <f>+i.04108!J7</f>
        <v>..... оны .... сарын ...-ны өдөр</v>
      </c>
      <c r="I7" s="1345"/>
      <c r="J7" s="1345"/>
      <c r="K7" s="1345"/>
      <c r="L7" s="1345"/>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60" t="s">
        <v>645</v>
      </c>
      <c r="B9" s="1360" t="s">
        <v>627</v>
      </c>
      <c r="C9" s="1360"/>
      <c r="D9" s="1359" t="s">
        <v>4</v>
      </c>
      <c r="E9" s="1358" t="s">
        <v>142</v>
      </c>
      <c r="F9" s="1350"/>
      <c r="G9" s="1350"/>
      <c r="H9" s="1341"/>
      <c r="I9" s="1349" t="s">
        <v>616</v>
      </c>
      <c r="J9" s="1350"/>
      <c r="K9" s="1350"/>
      <c r="L9" s="1341"/>
      <c r="M9" s="192"/>
      <c r="N9" s="192"/>
      <c r="O9" s="192"/>
      <c r="P9" s="192"/>
      <c r="Q9" s="192"/>
      <c r="R9" s="192"/>
      <c r="S9" s="192"/>
      <c r="T9" s="192"/>
      <c r="U9" s="192"/>
      <c r="V9" s="192"/>
      <c r="W9" s="192"/>
      <c r="X9" s="192"/>
      <c r="Y9" s="192"/>
    </row>
    <row r="10" spans="1:25" s="494" customFormat="1" ht="22.5" customHeight="1">
      <c r="A10" s="1360"/>
      <c r="B10" s="1360"/>
      <c r="C10" s="1360"/>
      <c r="D10" s="1359"/>
      <c r="E10" s="108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52" t="s">
        <v>621</v>
      </c>
      <c r="B12" s="1087" t="s">
        <v>11</v>
      </c>
      <c r="C12" s="505" t="s">
        <v>628</v>
      </c>
      <c r="D12" s="506">
        <v>1</v>
      </c>
      <c r="E12" s="1152"/>
      <c r="F12" s="1152"/>
      <c r="G12" s="1152"/>
      <c r="H12" s="1291">
        <f>+E12+F12-G12</f>
        <v>0</v>
      </c>
      <c r="I12" s="1152"/>
      <c r="J12" s="490"/>
      <c r="K12" s="1152"/>
      <c r="L12" s="489">
        <f>I12+J12-K12</f>
        <v>0</v>
      </c>
      <c r="M12" s="8"/>
      <c r="N12" s="1063" t="str">
        <f>IF(E12&gt;=I12,"",E12-I12)</f>
        <v/>
      </c>
      <c r="O12" s="1063" t="str">
        <f>IF(F12&gt;=J12,"",F12-J12)</f>
        <v/>
      </c>
      <c r="P12" s="1063" t="str">
        <f>IF(G12&gt;=K12,"",G12-K12)</f>
        <v/>
      </c>
      <c r="Q12" s="8"/>
      <c r="R12" s="8"/>
      <c r="S12" s="8"/>
      <c r="T12" s="8"/>
      <c r="U12" s="8"/>
      <c r="V12" s="8"/>
      <c r="W12" s="8"/>
      <c r="X12" s="8"/>
      <c r="Y12" s="8"/>
    </row>
    <row r="13" spans="1:25">
      <c r="A13" s="1352"/>
      <c r="B13" s="1088" t="s">
        <v>13</v>
      </c>
      <c r="C13" s="505" t="s">
        <v>801</v>
      </c>
      <c r="D13" s="506">
        <f>+D12+1</f>
        <v>2</v>
      </c>
      <c r="E13" s="1152"/>
      <c r="F13" s="1152"/>
      <c r="G13" s="1152"/>
      <c r="H13" s="1291">
        <f t="shared" ref="H13:H32" si="0">+E13+F13-G13</f>
        <v>0</v>
      </c>
      <c r="I13" s="1152"/>
      <c r="J13" s="490"/>
      <c r="K13" s="1152"/>
      <c r="L13" s="489">
        <f t="shared" ref="L13:L32" si="1">I13+J13-K13</f>
        <v>0</v>
      </c>
      <c r="M13" s="8"/>
      <c r="N13" s="1063" t="str">
        <f t="shared" ref="N13:N31" si="2">IF(E13&gt;=I13,"",E13-I13)</f>
        <v/>
      </c>
      <c r="O13" s="1063" t="str">
        <f t="shared" ref="O13:O31" si="3">IF(F13&gt;=J13,"",F13-J13)</f>
        <v/>
      </c>
      <c r="P13" s="1063" t="str">
        <f t="shared" ref="P13:P31" si="4">IF(G13&gt;=K13,"",G13-K13)</f>
        <v/>
      </c>
      <c r="Q13" s="8"/>
      <c r="R13" s="8"/>
      <c r="S13" s="8"/>
      <c r="T13" s="8"/>
      <c r="U13" s="8"/>
      <c r="V13" s="8"/>
      <c r="W13" s="8"/>
      <c r="X13" s="8"/>
      <c r="Y13" s="8"/>
    </row>
    <row r="14" spans="1:25" ht="12" customHeight="1">
      <c r="A14" s="1352"/>
      <c r="B14" s="1088">
        <v>1.2</v>
      </c>
      <c r="C14" s="509" t="s">
        <v>629</v>
      </c>
      <c r="D14" s="506">
        <f>+D13+1</f>
        <v>3</v>
      </c>
      <c r="E14" s="1152"/>
      <c r="F14" s="1152"/>
      <c r="G14" s="1152"/>
      <c r="H14" s="1291">
        <f t="shared" si="0"/>
        <v>0</v>
      </c>
      <c r="I14" s="1152"/>
      <c r="J14" s="490"/>
      <c r="K14" s="1152"/>
      <c r="L14" s="489">
        <f t="shared" si="1"/>
        <v>0</v>
      </c>
      <c r="M14" s="8"/>
      <c r="N14" s="1063" t="str">
        <f t="shared" si="2"/>
        <v/>
      </c>
      <c r="O14" s="1063" t="str">
        <f t="shared" si="3"/>
        <v/>
      </c>
      <c r="P14" s="1063" t="str">
        <f t="shared" si="4"/>
        <v/>
      </c>
      <c r="Q14" s="8"/>
      <c r="R14" s="8"/>
      <c r="S14" s="8"/>
      <c r="T14" s="8"/>
      <c r="U14" s="8"/>
      <c r="V14" s="8"/>
      <c r="W14" s="8"/>
      <c r="X14" s="8"/>
      <c r="Y14" s="8"/>
    </row>
    <row r="15" spans="1:25">
      <c r="A15" s="1352"/>
      <c r="B15" s="1088" t="s">
        <v>25</v>
      </c>
      <c r="C15" s="505" t="s">
        <v>801</v>
      </c>
      <c r="D15" s="506">
        <f>+D14+1</f>
        <v>4</v>
      </c>
      <c r="E15" s="1152"/>
      <c r="F15" s="1152"/>
      <c r="G15" s="1152"/>
      <c r="H15" s="1291">
        <f t="shared" si="0"/>
        <v>0</v>
      </c>
      <c r="I15" s="1152"/>
      <c r="J15" s="490"/>
      <c r="K15" s="1152"/>
      <c r="L15" s="489">
        <f t="shared" si="1"/>
        <v>0</v>
      </c>
      <c r="M15" s="8"/>
      <c r="N15" s="1063" t="str">
        <f t="shared" si="2"/>
        <v/>
      </c>
      <c r="O15" s="1063" t="str">
        <f t="shared" si="3"/>
        <v/>
      </c>
      <c r="P15" s="1063" t="str">
        <f t="shared" si="4"/>
        <v/>
      </c>
      <c r="Q15" s="8"/>
      <c r="R15" s="8"/>
      <c r="S15" s="8"/>
      <c r="T15" s="8"/>
      <c r="U15" s="8"/>
      <c r="V15" s="8"/>
      <c r="W15" s="8"/>
      <c r="X15" s="8"/>
      <c r="Y15" s="8"/>
    </row>
    <row r="16" spans="1:25">
      <c r="A16" s="1352"/>
      <c r="B16" s="1088">
        <v>1.3</v>
      </c>
      <c r="C16" s="509" t="s">
        <v>630</v>
      </c>
      <c r="D16" s="506">
        <f t="shared" ref="D16:D31" si="5">+D15+1</f>
        <v>5</v>
      </c>
      <c r="E16" s="1152"/>
      <c r="F16" s="1152"/>
      <c r="G16" s="1152"/>
      <c r="H16" s="1291">
        <f t="shared" si="0"/>
        <v>0</v>
      </c>
      <c r="I16" s="490"/>
      <c r="J16" s="490"/>
      <c r="K16" s="490"/>
      <c r="L16" s="489">
        <f t="shared" si="1"/>
        <v>0</v>
      </c>
      <c r="M16" s="8"/>
      <c r="N16" s="1063" t="str">
        <f t="shared" si="2"/>
        <v/>
      </c>
      <c r="O16" s="1063" t="str">
        <f t="shared" si="3"/>
        <v/>
      </c>
      <c r="P16" s="1063" t="str">
        <f t="shared" si="4"/>
        <v/>
      </c>
      <c r="Q16" s="8"/>
      <c r="R16" s="8"/>
      <c r="S16" s="8"/>
      <c r="T16" s="8"/>
      <c r="U16" s="8"/>
      <c r="V16" s="8"/>
      <c r="W16" s="8"/>
      <c r="X16" s="8"/>
      <c r="Y16" s="8"/>
    </row>
    <row r="17" spans="1:25">
      <c r="A17" s="1352"/>
      <c r="B17" s="1088">
        <f>+B16+0.1</f>
        <v>1.4000000000000001</v>
      </c>
      <c r="C17" s="509" t="s">
        <v>631</v>
      </c>
      <c r="D17" s="506">
        <f t="shared" si="5"/>
        <v>6</v>
      </c>
      <c r="E17" s="1152"/>
      <c r="F17" s="1152"/>
      <c r="G17" s="1152"/>
      <c r="H17" s="1291">
        <f t="shared" si="0"/>
        <v>0</v>
      </c>
      <c r="I17" s="490"/>
      <c r="J17" s="490"/>
      <c r="K17" s="490"/>
      <c r="L17" s="489">
        <f t="shared" si="1"/>
        <v>0</v>
      </c>
      <c r="M17" s="8"/>
      <c r="N17" s="1063" t="str">
        <f t="shared" si="2"/>
        <v/>
      </c>
      <c r="O17" s="1063" t="str">
        <f t="shared" si="3"/>
        <v/>
      </c>
      <c r="P17" s="1063" t="str">
        <f t="shared" si="4"/>
        <v/>
      </c>
      <c r="Q17" s="8"/>
      <c r="R17" s="8"/>
      <c r="S17" s="8"/>
      <c r="T17" s="8"/>
      <c r="U17" s="8"/>
      <c r="V17" s="8"/>
      <c r="W17" s="8"/>
      <c r="X17" s="8"/>
      <c r="Y17" s="8"/>
    </row>
    <row r="18" spans="1:25">
      <c r="A18" s="1352"/>
      <c r="B18" s="1088">
        <f>+B17+0.1</f>
        <v>1.5000000000000002</v>
      </c>
      <c r="C18" s="509" t="s">
        <v>632</v>
      </c>
      <c r="D18" s="506">
        <f t="shared" si="5"/>
        <v>7</v>
      </c>
      <c r="E18" s="1152"/>
      <c r="F18" s="1152"/>
      <c r="G18" s="1152"/>
      <c r="H18" s="1291">
        <f t="shared" si="0"/>
        <v>0</v>
      </c>
      <c r="I18" s="490"/>
      <c r="J18" s="490"/>
      <c r="K18" s="490"/>
      <c r="L18" s="489">
        <f t="shared" si="1"/>
        <v>0</v>
      </c>
      <c r="M18" s="8"/>
      <c r="N18" s="1063" t="str">
        <f t="shared" si="2"/>
        <v/>
      </c>
      <c r="O18" s="1063" t="str">
        <f t="shared" si="3"/>
        <v/>
      </c>
      <c r="P18" s="1063" t="str">
        <f t="shared" si="4"/>
        <v/>
      </c>
      <c r="Q18" s="8"/>
      <c r="R18" s="8"/>
      <c r="S18" s="8"/>
      <c r="T18" s="8"/>
      <c r="U18" s="8"/>
      <c r="V18" s="8"/>
      <c r="W18" s="8"/>
      <c r="X18" s="8"/>
      <c r="Y18" s="8"/>
    </row>
    <row r="19" spans="1:25">
      <c r="A19" s="1352"/>
      <c r="B19" s="1088">
        <f>+B18+0.1</f>
        <v>1.6000000000000003</v>
      </c>
      <c r="C19" s="509" t="s">
        <v>633</v>
      </c>
      <c r="D19" s="506">
        <f t="shared" si="5"/>
        <v>8</v>
      </c>
      <c r="E19" s="1152"/>
      <c r="F19" s="1152"/>
      <c r="G19" s="1152"/>
      <c r="H19" s="1291">
        <f t="shared" si="0"/>
        <v>0</v>
      </c>
      <c r="I19" s="490"/>
      <c r="J19" s="490"/>
      <c r="K19" s="490"/>
      <c r="L19" s="489">
        <f t="shared" si="1"/>
        <v>0</v>
      </c>
      <c r="M19" s="8"/>
      <c r="N19" s="1063" t="str">
        <f t="shared" si="2"/>
        <v/>
      </c>
      <c r="O19" s="1063" t="str">
        <f t="shared" si="3"/>
        <v/>
      </c>
      <c r="P19" s="1063" t="str">
        <f t="shared" si="4"/>
        <v/>
      </c>
      <c r="Q19" s="8"/>
      <c r="R19" s="8"/>
      <c r="S19" s="8"/>
      <c r="T19" s="8"/>
      <c r="U19" s="8"/>
      <c r="V19" s="8"/>
      <c r="W19" s="8"/>
      <c r="X19" s="8"/>
      <c r="Y19" s="8"/>
    </row>
    <row r="20" spans="1:25">
      <c r="A20" s="1352"/>
      <c r="B20" s="1088">
        <f>+B19+0.1</f>
        <v>1.7000000000000004</v>
      </c>
      <c r="C20" s="509" t="s">
        <v>634</v>
      </c>
      <c r="D20" s="506">
        <f t="shared" si="5"/>
        <v>9</v>
      </c>
      <c r="E20" s="1152"/>
      <c r="F20" s="1152"/>
      <c r="G20" s="1152"/>
      <c r="H20" s="1291">
        <f t="shared" si="0"/>
        <v>0</v>
      </c>
      <c r="I20" s="1152"/>
      <c r="J20" s="490"/>
      <c r="K20" s="1152"/>
      <c r="L20" s="489">
        <f t="shared" si="1"/>
        <v>0</v>
      </c>
      <c r="M20" s="8"/>
      <c r="N20" s="1063" t="str">
        <f t="shared" si="2"/>
        <v/>
      </c>
      <c r="O20" s="1063" t="str">
        <f t="shared" si="3"/>
        <v/>
      </c>
      <c r="P20" s="1063" t="str">
        <f t="shared" si="4"/>
        <v/>
      </c>
      <c r="Q20" s="8"/>
      <c r="R20" s="8"/>
      <c r="S20" s="8"/>
      <c r="T20" s="8"/>
      <c r="U20" s="8"/>
      <c r="V20" s="8"/>
      <c r="W20" s="8"/>
      <c r="X20" s="8"/>
      <c r="Y20" s="8"/>
    </row>
    <row r="21" spans="1:25" ht="25.5">
      <c r="A21" s="1352"/>
      <c r="B21" s="1088" t="s">
        <v>1816</v>
      </c>
      <c r="C21" s="505" t="s">
        <v>1815</v>
      </c>
      <c r="D21" s="506">
        <f t="shared" si="5"/>
        <v>10</v>
      </c>
      <c r="E21" s="1152"/>
      <c r="F21" s="1152"/>
      <c r="G21" s="1152"/>
      <c r="H21" s="1291">
        <f t="shared" si="0"/>
        <v>0</v>
      </c>
      <c r="I21" s="1152"/>
      <c r="J21" s="490"/>
      <c r="K21" s="1152"/>
      <c r="L21" s="489">
        <f t="shared" si="1"/>
        <v>0</v>
      </c>
      <c r="M21" s="8"/>
      <c r="N21" s="1063" t="str">
        <f t="shared" si="2"/>
        <v/>
      </c>
      <c r="O21" s="1063" t="str">
        <f t="shared" si="3"/>
        <v/>
      </c>
      <c r="P21" s="1063" t="str">
        <f t="shared" si="4"/>
        <v/>
      </c>
      <c r="Q21" s="8"/>
      <c r="R21" s="8"/>
      <c r="S21" s="8"/>
      <c r="T21" s="8"/>
      <c r="U21" s="8"/>
      <c r="V21" s="8"/>
      <c r="W21" s="8"/>
      <c r="X21" s="8"/>
      <c r="Y21" s="8"/>
    </row>
    <row r="22" spans="1:25">
      <c r="A22" s="1352"/>
      <c r="B22" s="1089">
        <v>1.8</v>
      </c>
      <c r="C22" s="509" t="s">
        <v>635</v>
      </c>
      <c r="D22" s="506">
        <f t="shared" si="5"/>
        <v>11</v>
      </c>
      <c r="E22" s="1152"/>
      <c r="F22" s="1152"/>
      <c r="G22" s="1152"/>
      <c r="H22" s="1291">
        <f t="shared" si="0"/>
        <v>0</v>
      </c>
      <c r="I22" s="490"/>
      <c r="J22" s="490"/>
      <c r="K22" s="490"/>
      <c r="L22" s="489">
        <f t="shared" si="1"/>
        <v>0</v>
      </c>
      <c r="M22" s="8"/>
      <c r="N22" s="1063" t="str">
        <f t="shared" si="2"/>
        <v/>
      </c>
      <c r="O22" s="1063" t="str">
        <f t="shared" si="3"/>
        <v/>
      </c>
      <c r="P22" s="1063" t="str">
        <f t="shared" si="4"/>
        <v/>
      </c>
      <c r="Q22" s="8"/>
      <c r="R22" s="8"/>
      <c r="S22" s="8"/>
      <c r="T22" s="8"/>
      <c r="U22" s="8"/>
      <c r="V22" s="8"/>
      <c r="W22" s="8"/>
      <c r="X22" s="8"/>
      <c r="Y22" s="8"/>
    </row>
    <row r="23" spans="1:25" ht="25.5">
      <c r="A23" s="1352"/>
      <c r="B23" s="1089">
        <v>1.9</v>
      </c>
      <c r="C23" s="509" t="s">
        <v>636</v>
      </c>
      <c r="D23" s="506">
        <f t="shared" si="5"/>
        <v>12</v>
      </c>
      <c r="E23" s="1152"/>
      <c r="F23" s="1152"/>
      <c r="G23" s="1152"/>
      <c r="H23" s="1291">
        <f t="shared" si="0"/>
        <v>0</v>
      </c>
      <c r="I23" s="490"/>
      <c r="J23" s="490"/>
      <c r="K23" s="490"/>
      <c r="L23" s="489">
        <f t="shared" si="1"/>
        <v>0</v>
      </c>
      <c r="M23" s="8"/>
      <c r="N23" s="1063" t="str">
        <f t="shared" si="2"/>
        <v/>
      </c>
      <c r="O23" s="1063" t="str">
        <f t="shared" si="3"/>
        <v/>
      </c>
      <c r="P23" s="1063" t="str">
        <f t="shared" si="4"/>
        <v/>
      </c>
      <c r="Q23" s="8"/>
      <c r="R23" s="8"/>
      <c r="S23" s="8"/>
      <c r="T23" s="8"/>
      <c r="U23" s="8"/>
      <c r="V23" s="8"/>
      <c r="W23" s="8"/>
      <c r="X23" s="8"/>
      <c r="Y23" s="8"/>
    </row>
    <row r="24" spans="1:25">
      <c r="A24" s="1352"/>
      <c r="B24" s="1086">
        <v>1.1000000000000001</v>
      </c>
      <c r="C24" s="509" t="s">
        <v>637</v>
      </c>
      <c r="D24" s="506">
        <f t="shared" si="5"/>
        <v>13</v>
      </c>
      <c r="E24" s="1152"/>
      <c r="F24" s="1152"/>
      <c r="G24" s="1152"/>
      <c r="H24" s="1291">
        <f t="shared" si="0"/>
        <v>0</v>
      </c>
      <c r="I24" s="490"/>
      <c r="J24" s="490"/>
      <c r="K24" s="490"/>
      <c r="L24" s="489">
        <f t="shared" si="1"/>
        <v>0</v>
      </c>
      <c r="M24" s="8"/>
      <c r="N24" s="1063" t="str">
        <f t="shared" si="2"/>
        <v/>
      </c>
      <c r="O24" s="1063" t="str">
        <f t="shared" si="3"/>
        <v/>
      </c>
      <c r="P24" s="1063" t="str">
        <f t="shared" si="4"/>
        <v/>
      </c>
      <c r="Q24" s="8"/>
      <c r="R24" s="8"/>
      <c r="S24" s="8"/>
      <c r="T24" s="8"/>
      <c r="U24" s="8"/>
      <c r="V24" s="8"/>
      <c r="W24" s="8"/>
      <c r="X24" s="8"/>
      <c r="Y24" s="8"/>
    </row>
    <row r="25" spans="1:25">
      <c r="A25" s="1352"/>
      <c r="B25" s="1086">
        <v>1.1100000000000001</v>
      </c>
      <c r="C25" s="509" t="s">
        <v>638</v>
      </c>
      <c r="D25" s="506">
        <f t="shared" si="5"/>
        <v>14</v>
      </c>
      <c r="E25" s="1152"/>
      <c r="F25" s="1152"/>
      <c r="G25" s="1152"/>
      <c r="H25" s="1291">
        <f t="shared" si="0"/>
        <v>0</v>
      </c>
      <c r="I25" s="490"/>
      <c r="J25" s="490"/>
      <c r="K25" s="490"/>
      <c r="L25" s="489">
        <f t="shared" si="1"/>
        <v>0</v>
      </c>
      <c r="M25" s="8"/>
      <c r="N25" s="1063" t="str">
        <f t="shared" si="2"/>
        <v/>
      </c>
      <c r="O25" s="1063" t="str">
        <f t="shared" si="3"/>
        <v/>
      </c>
      <c r="P25" s="1063" t="str">
        <f t="shared" si="4"/>
        <v/>
      </c>
      <c r="Q25" s="8"/>
      <c r="R25" s="8"/>
      <c r="S25" s="8"/>
      <c r="T25" s="8"/>
      <c r="U25" s="8"/>
      <c r="V25" s="8"/>
      <c r="W25" s="8"/>
      <c r="X25" s="8"/>
      <c r="Y25" s="8"/>
    </row>
    <row r="26" spans="1:25">
      <c r="A26" s="1352"/>
      <c r="B26" s="1086">
        <v>1.1200000000000001</v>
      </c>
      <c r="C26" s="509" t="s">
        <v>639</v>
      </c>
      <c r="D26" s="506">
        <f t="shared" si="5"/>
        <v>15</v>
      </c>
      <c r="E26" s="1152"/>
      <c r="F26" s="1152"/>
      <c r="G26" s="1152"/>
      <c r="H26" s="1291">
        <f t="shared" si="0"/>
        <v>0</v>
      </c>
      <c r="I26" s="490"/>
      <c r="J26" s="490"/>
      <c r="K26" s="490"/>
      <c r="L26" s="489">
        <f t="shared" si="1"/>
        <v>0</v>
      </c>
      <c r="M26" s="8"/>
      <c r="N26" s="1063" t="str">
        <f t="shared" si="2"/>
        <v/>
      </c>
      <c r="O26" s="1063" t="str">
        <f t="shared" si="3"/>
        <v/>
      </c>
      <c r="P26" s="1063" t="str">
        <f t="shared" si="4"/>
        <v/>
      </c>
      <c r="Q26" s="8"/>
      <c r="R26" s="8"/>
      <c r="S26" s="8"/>
      <c r="T26" s="8"/>
      <c r="U26" s="8"/>
      <c r="V26" s="8"/>
      <c r="W26" s="8"/>
      <c r="X26" s="8"/>
      <c r="Y26" s="8"/>
    </row>
    <row r="27" spans="1:25">
      <c r="A27" s="1352"/>
      <c r="B27" s="1086">
        <v>1.1299999999999999</v>
      </c>
      <c r="C27" s="509" t="s">
        <v>640</v>
      </c>
      <c r="D27" s="506">
        <f t="shared" si="5"/>
        <v>16</v>
      </c>
      <c r="E27" s="1152"/>
      <c r="F27" s="1152"/>
      <c r="G27" s="1152"/>
      <c r="H27" s="1291">
        <f t="shared" si="0"/>
        <v>0</v>
      </c>
      <c r="I27" s="490"/>
      <c r="J27" s="490"/>
      <c r="K27" s="490"/>
      <c r="L27" s="489">
        <f t="shared" si="1"/>
        <v>0</v>
      </c>
      <c r="M27" s="8"/>
      <c r="N27" s="1063" t="str">
        <f t="shared" si="2"/>
        <v/>
      </c>
      <c r="O27" s="1063" t="str">
        <f t="shared" si="3"/>
        <v/>
      </c>
      <c r="P27" s="1063" t="str">
        <f t="shared" si="4"/>
        <v/>
      </c>
      <c r="Q27" s="8"/>
      <c r="R27" s="8"/>
      <c r="S27" s="8"/>
      <c r="T27" s="8"/>
      <c r="U27" s="8"/>
      <c r="V27" s="8"/>
      <c r="W27" s="8"/>
      <c r="X27" s="8"/>
      <c r="Y27" s="8"/>
    </row>
    <row r="28" spans="1:25" ht="25.5">
      <c r="A28" s="1352"/>
      <c r="B28" s="1086">
        <v>1.1399999999999999</v>
      </c>
      <c r="C28" s="509" t="s">
        <v>641</v>
      </c>
      <c r="D28" s="506">
        <f t="shared" si="5"/>
        <v>17</v>
      </c>
      <c r="E28" s="1152"/>
      <c r="F28" s="1152"/>
      <c r="G28" s="1152"/>
      <c r="H28" s="1291">
        <f t="shared" si="0"/>
        <v>0</v>
      </c>
      <c r="I28" s="490"/>
      <c r="J28" s="490"/>
      <c r="K28" s="490"/>
      <c r="L28" s="489">
        <f t="shared" si="1"/>
        <v>0</v>
      </c>
      <c r="M28" s="8"/>
      <c r="N28" s="1063" t="str">
        <f t="shared" si="2"/>
        <v/>
      </c>
      <c r="O28" s="1063" t="str">
        <f t="shared" si="3"/>
        <v/>
      </c>
      <c r="P28" s="1063" t="str">
        <f t="shared" si="4"/>
        <v/>
      </c>
      <c r="Q28" s="8"/>
      <c r="R28" s="8"/>
      <c r="S28" s="8"/>
      <c r="T28" s="8"/>
      <c r="U28" s="8"/>
      <c r="V28" s="8"/>
      <c r="W28" s="8"/>
      <c r="X28" s="8"/>
      <c r="Y28" s="8"/>
    </row>
    <row r="29" spans="1:25" ht="51">
      <c r="A29" s="1352"/>
      <c r="B29" s="1086">
        <v>1.1499999999999999</v>
      </c>
      <c r="C29" s="509" t="s">
        <v>642</v>
      </c>
      <c r="D29" s="506">
        <f t="shared" si="5"/>
        <v>18</v>
      </c>
      <c r="E29" s="1152"/>
      <c r="F29" s="1152"/>
      <c r="G29" s="1152"/>
      <c r="H29" s="1291">
        <f t="shared" si="0"/>
        <v>0</v>
      </c>
      <c r="I29" s="490"/>
      <c r="J29" s="490"/>
      <c r="K29" s="490"/>
      <c r="L29" s="489">
        <f t="shared" si="1"/>
        <v>0</v>
      </c>
      <c r="M29" s="8"/>
      <c r="N29" s="1063" t="str">
        <f t="shared" si="2"/>
        <v/>
      </c>
      <c r="O29" s="1063" t="str">
        <f t="shared" si="3"/>
        <v/>
      </c>
      <c r="P29" s="1063" t="str">
        <f t="shared" si="4"/>
        <v/>
      </c>
      <c r="Q29" s="8"/>
      <c r="R29" s="8"/>
      <c r="S29" s="8"/>
      <c r="T29" s="8"/>
      <c r="U29" s="8"/>
      <c r="V29" s="8"/>
      <c r="W29" s="8"/>
      <c r="X29" s="8"/>
      <c r="Y29" s="8"/>
    </row>
    <row r="30" spans="1:25" s="3" customFormat="1" ht="38.25">
      <c r="A30" s="510"/>
      <c r="B30" s="1086">
        <v>1.1599999999999999</v>
      </c>
      <c r="C30" s="511" t="s">
        <v>643</v>
      </c>
      <c r="D30" s="506">
        <f t="shared" si="5"/>
        <v>19</v>
      </c>
      <c r="E30" s="1152"/>
      <c r="F30" s="1152"/>
      <c r="G30" s="1152"/>
      <c r="H30" s="1291">
        <f t="shared" si="0"/>
        <v>0</v>
      </c>
      <c r="I30" s="490"/>
      <c r="J30" s="490"/>
      <c r="K30" s="490"/>
      <c r="L30" s="489">
        <f t="shared" si="1"/>
        <v>0</v>
      </c>
      <c r="N30" s="1063" t="str">
        <f t="shared" si="2"/>
        <v/>
      </c>
      <c r="O30" s="1063" t="str">
        <f t="shared" si="3"/>
        <v/>
      </c>
      <c r="P30" s="1063" t="str">
        <f t="shared" si="4"/>
        <v/>
      </c>
    </row>
    <row r="31" spans="1:25" ht="38.25">
      <c r="A31" s="212" t="s">
        <v>625</v>
      </c>
      <c r="B31" s="1086" t="s">
        <v>84</v>
      </c>
      <c r="C31" s="513" t="s">
        <v>644</v>
      </c>
      <c r="D31" s="506">
        <f t="shared" si="5"/>
        <v>20</v>
      </c>
      <c r="E31" s="1292"/>
      <c r="F31" s="1292"/>
      <c r="G31" s="1292"/>
      <c r="H31" s="1291">
        <f t="shared" si="0"/>
        <v>0</v>
      </c>
      <c r="I31" s="490"/>
      <c r="J31" s="490"/>
      <c r="K31" s="490"/>
      <c r="L31" s="489">
        <f t="shared" si="1"/>
        <v>0</v>
      </c>
      <c r="M31" s="8"/>
      <c r="N31" s="1063" t="str">
        <f t="shared" si="2"/>
        <v/>
      </c>
      <c r="O31" s="1063" t="str">
        <f t="shared" si="3"/>
        <v/>
      </c>
      <c r="P31" s="1063" t="str">
        <f t="shared" si="4"/>
        <v/>
      </c>
      <c r="Q31" s="8"/>
      <c r="R31" s="8"/>
      <c r="S31" s="8"/>
      <c r="T31" s="8"/>
      <c r="U31" s="8"/>
    </row>
    <row r="32" spans="1:25">
      <c r="A32" s="1340" t="s">
        <v>612</v>
      </c>
      <c r="B32" s="1351"/>
      <c r="C32" s="1351"/>
      <c r="D32" s="239">
        <f>+D31+1</f>
        <v>21</v>
      </c>
      <c r="E32" s="1293">
        <f>SUM(E12:E31)-E13-E15-E21</f>
        <v>0</v>
      </c>
      <c r="F32" s="1293">
        <f>SUM(F12:F31)-F13-F15-F21</f>
        <v>0</v>
      </c>
      <c r="G32" s="1293">
        <f>SUM(G12:G31)-G13-G15-G21</f>
        <v>0</v>
      </c>
      <c r="H32" s="1291">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70" zoomScaleNormal="70" workbookViewId="0">
      <pane xSplit="2" ySplit="9" topLeftCell="C22" activePane="bottomRight" state="frozen"/>
      <selection activeCell="A4" sqref="A4"/>
      <selection pane="topRight" activeCell="C4" sqref="C4"/>
      <selection pane="bottomLeft" activeCell="A13" sqref="A13"/>
      <selection pane="bottomRight" activeCell="N13" sqref="N1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67"/>
      <c r="B1" s="1367"/>
      <c r="C1" s="1367"/>
      <c r="D1" s="1367"/>
      <c r="E1" s="1367"/>
      <c r="F1" s="1367"/>
      <c r="G1" s="1367"/>
      <c r="J1" s="8"/>
      <c r="K1" s="8"/>
      <c r="L1" s="8"/>
      <c r="M1" s="8"/>
      <c r="N1" s="8"/>
      <c r="O1" s="8"/>
      <c r="P1" s="8"/>
      <c r="Q1" s="8"/>
      <c r="R1" s="8"/>
      <c r="S1" s="8"/>
      <c r="T1" s="8"/>
      <c r="U1" s="1345"/>
      <c r="V1" s="1345"/>
      <c r="W1" s="1345"/>
      <c r="X1" s="1345"/>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68" t="s">
        <v>860</v>
      </c>
      <c r="W3" s="1368"/>
      <c r="X3" s="1368"/>
      <c r="Y3" s="8"/>
    </row>
    <row r="4" spans="1:25" s="22" customFormat="1">
      <c r="A4" s="278"/>
      <c r="B4" s="278"/>
      <c r="C4" s="278"/>
      <c r="D4" s="278"/>
      <c r="E4" s="278"/>
      <c r="F4" s="278"/>
      <c r="G4" s="278"/>
      <c r="J4" s="8"/>
      <c r="K4" s="8"/>
      <c r="L4" s="8"/>
      <c r="M4" s="8"/>
      <c r="N4" s="8"/>
      <c r="O4" s="8"/>
      <c r="P4" s="8"/>
      <c r="Q4" s="8"/>
      <c r="R4" s="8"/>
      <c r="S4" s="8"/>
      <c r="T4" s="8"/>
      <c r="U4" s="421"/>
      <c r="V4" s="1368" t="s">
        <v>917</v>
      </c>
      <c r="W4" s="1368"/>
      <c r="X4" s="1368"/>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1268</v>
      </c>
      <c r="C6" s="278"/>
      <c r="D6" s="278"/>
      <c r="E6" s="278"/>
      <c r="F6" s="278"/>
      <c r="G6" s="278"/>
      <c r="H6" s="1357" t="s">
        <v>647</v>
      </c>
      <c r="I6" s="1357"/>
      <c r="J6" s="1357"/>
      <c r="K6" s="1357"/>
      <c r="L6" s="1357"/>
      <c r="M6" s="1357"/>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25" t="str">
        <f>+i.04108!A7</f>
        <v>Даатгагчийн нэр:</v>
      </c>
      <c r="B8" s="1325"/>
      <c r="C8" s="1325"/>
      <c r="D8" s="87"/>
      <c r="E8" s="8"/>
      <c r="F8" s="8"/>
      <c r="G8" s="8"/>
      <c r="H8" s="1368"/>
      <c r="I8" s="1369"/>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72" t="s">
        <v>645</v>
      </c>
      <c r="B10" s="1375" t="s">
        <v>627</v>
      </c>
      <c r="C10" s="1381" t="s">
        <v>4</v>
      </c>
      <c r="D10" s="1377" t="s">
        <v>648</v>
      </c>
      <c r="E10" s="1372" t="s">
        <v>345</v>
      </c>
      <c r="F10" s="1380" t="s">
        <v>649</v>
      </c>
      <c r="G10" s="1371"/>
      <c r="H10" s="1372" t="s">
        <v>650</v>
      </c>
      <c r="I10" s="1372" t="s">
        <v>346</v>
      </c>
      <c r="J10" s="1370" t="s">
        <v>651</v>
      </c>
      <c r="K10" s="1372" t="s">
        <v>348</v>
      </c>
      <c r="L10" s="1372" t="s">
        <v>652</v>
      </c>
      <c r="M10" s="1370" t="s">
        <v>653</v>
      </c>
      <c r="N10" s="1372" t="s">
        <v>351</v>
      </c>
      <c r="O10" s="1373" t="s">
        <v>649</v>
      </c>
      <c r="P10" s="1371"/>
      <c r="Q10" s="1370" t="s">
        <v>654</v>
      </c>
      <c r="R10" s="1372" t="s">
        <v>655</v>
      </c>
      <c r="S10" s="1372" t="s">
        <v>1920</v>
      </c>
      <c r="T10" s="1372" t="s">
        <v>310</v>
      </c>
      <c r="U10" s="1370" t="s">
        <v>656</v>
      </c>
      <c r="V10" s="1370" t="s">
        <v>365</v>
      </c>
      <c r="W10" s="1374" t="s">
        <v>649</v>
      </c>
      <c r="X10" s="1371"/>
    </row>
    <row r="11" spans="1:25" ht="62.45" customHeight="1">
      <c r="A11" s="1383"/>
      <c r="B11" s="1376"/>
      <c r="C11" s="1381"/>
      <c r="D11" s="1377"/>
      <c r="E11" s="1371"/>
      <c r="F11" s="522" t="s">
        <v>657</v>
      </c>
      <c r="G11" s="522" t="s">
        <v>658</v>
      </c>
      <c r="H11" s="1371"/>
      <c r="I11" s="1371"/>
      <c r="J11" s="1371"/>
      <c r="K11" s="1371"/>
      <c r="L11" s="1371"/>
      <c r="M11" s="1371"/>
      <c r="N11" s="1371"/>
      <c r="O11" s="523" t="s">
        <v>659</v>
      </c>
      <c r="P11" s="523" t="s">
        <v>660</v>
      </c>
      <c r="Q11" s="1371"/>
      <c r="R11" s="1371"/>
      <c r="S11" s="1371"/>
      <c r="T11" s="1372"/>
      <c r="U11" s="1371"/>
      <c r="V11" s="1371"/>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82" t="s">
        <v>621</v>
      </c>
      <c r="B13" s="524" t="s">
        <v>1831</v>
      </c>
      <c r="C13" s="391">
        <v>1</v>
      </c>
      <c r="D13" s="525"/>
      <c r="E13" s="525"/>
      <c r="F13" s="525"/>
      <c r="G13" s="525"/>
      <c r="H13" s="525"/>
      <c r="I13" s="525"/>
      <c r="J13" s="466">
        <f>E13-H13-I13</f>
        <v>0</v>
      </c>
      <c r="K13" s="1092">
        <f>i.04111!F12-i.04111!G12</f>
        <v>0</v>
      </c>
      <c r="L13" s="1092">
        <f>i.04111!J12-i.04111!K12</f>
        <v>0</v>
      </c>
      <c r="M13" s="466">
        <f>J13-K13+L13</f>
        <v>0</v>
      </c>
      <c r="N13" s="525"/>
      <c r="O13" s="525"/>
      <c r="P13" s="525"/>
      <c r="Q13" s="466">
        <f>N13-O13-P13</f>
        <v>0</v>
      </c>
      <c r="R13" s="1092">
        <f>i.04108!F12-i.04108!G12+i.04109!F12-i.04109!G12</f>
        <v>0</v>
      </c>
      <c r="S13" s="1092">
        <f>(i.04108!J12-i.04108!K12+i.04109!J12-i.04109!K12)*-1</f>
        <v>0</v>
      </c>
      <c r="T13" s="1092">
        <f>i.04110!F12-i.04110!G12</f>
        <v>0</v>
      </c>
      <c r="U13" s="466">
        <f>SUM(Q13:T13)</f>
        <v>0</v>
      </c>
      <c r="V13" s="526">
        <f>SUM(W13:X13)</f>
        <v>0</v>
      </c>
      <c r="W13" s="525"/>
      <c r="X13" s="525"/>
    </row>
    <row r="14" spans="1:25" ht="25.5">
      <c r="A14" s="1382"/>
      <c r="B14" s="524" t="s">
        <v>1817</v>
      </c>
      <c r="C14" s="391">
        <f>+C13+1</f>
        <v>2</v>
      </c>
      <c r="D14" s="525"/>
      <c r="E14" s="525"/>
      <c r="F14" s="525"/>
      <c r="G14" s="525"/>
      <c r="H14" s="525"/>
      <c r="I14" s="525"/>
      <c r="J14" s="466">
        <f>E14-H14-I14</f>
        <v>0</v>
      </c>
      <c r="K14" s="1092">
        <f>i.04111!F13-i.04111!G13</f>
        <v>0</v>
      </c>
      <c r="L14" s="1092">
        <f>i.04111!J13-i.04111!K13</f>
        <v>0</v>
      </c>
      <c r="M14" s="466">
        <f t="shared" ref="M14:M32" si="1">J14-K14+L14</f>
        <v>0</v>
      </c>
      <c r="N14" s="525"/>
      <c r="O14" s="525"/>
      <c r="P14" s="525"/>
      <c r="Q14" s="466">
        <f t="shared" ref="Q14:Q32" si="2">N14-O14-P14</f>
        <v>0</v>
      </c>
      <c r="R14" s="1092">
        <f>i.04108!F13-i.04108!G13+i.04109!F13-i.04109!G13</f>
        <v>0</v>
      </c>
      <c r="S14" s="1092">
        <f>(i.04108!J13-i.04108!K13+i.04109!J13-i.04109!K13)*-1</f>
        <v>0</v>
      </c>
      <c r="T14" s="1092">
        <f>i.04110!F13-i.04110!G13</f>
        <v>0</v>
      </c>
      <c r="U14" s="466">
        <f t="shared" ref="U14:U32" si="3">SUM(Q14:T14)</f>
        <v>0</v>
      </c>
      <c r="V14" s="526">
        <f t="shared" ref="V14:V32" si="4">SUM(W14:X14)</f>
        <v>0</v>
      </c>
      <c r="W14" s="525"/>
      <c r="X14" s="525"/>
    </row>
    <row r="15" spans="1:25">
      <c r="A15" s="1382"/>
      <c r="B15" s="524" t="s">
        <v>1832</v>
      </c>
      <c r="C15" s="391">
        <f>+C14+1</f>
        <v>3</v>
      </c>
      <c r="D15" s="525"/>
      <c r="E15" s="525"/>
      <c r="F15" s="525"/>
      <c r="G15" s="525"/>
      <c r="H15" s="525"/>
      <c r="I15" s="525"/>
      <c r="J15" s="466">
        <f t="shared" ref="J15:J32" si="5">E15-H15-I15</f>
        <v>0</v>
      </c>
      <c r="K15" s="1092">
        <f>i.04111!F14-i.04111!G14</f>
        <v>0</v>
      </c>
      <c r="L15" s="1092">
        <f>i.04111!J14-i.04111!K14</f>
        <v>0</v>
      </c>
      <c r="M15" s="466">
        <f t="shared" si="1"/>
        <v>0</v>
      </c>
      <c r="N15" s="525"/>
      <c r="O15" s="525"/>
      <c r="P15" s="525"/>
      <c r="Q15" s="466">
        <f t="shared" si="2"/>
        <v>0</v>
      </c>
      <c r="R15" s="1092">
        <f>i.04108!F14-i.04108!G14+i.04109!F14-i.04109!G14</f>
        <v>0</v>
      </c>
      <c r="S15" s="1092">
        <f>(i.04108!J14-i.04108!K14+i.04109!J14-i.04109!K14)*-1</f>
        <v>0</v>
      </c>
      <c r="T15" s="1092">
        <f>i.04110!F14-i.04110!G14</f>
        <v>0</v>
      </c>
      <c r="U15" s="466">
        <f t="shared" si="3"/>
        <v>0</v>
      </c>
      <c r="V15" s="526">
        <f t="shared" si="4"/>
        <v>0</v>
      </c>
      <c r="W15" s="525"/>
      <c r="X15" s="525"/>
    </row>
    <row r="16" spans="1:25" ht="25.5">
      <c r="A16" s="1382"/>
      <c r="B16" s="524" t="s">
        <v>1818</v>
      </c>
      <c r="C16" s="391">
        <f>+C15+1</f>
        <v>4</v>
      </c>
      <c r="D16" s="525"/>
      <c r="E16" s="525"/>
      <c r="F16" s="525"/>
      <c r="G16" s="525"/>
      <c r="H16" s="525"/>
      <c r="I16" s="525"/>
      <c r="J16" s="466">
        <f t="shared" si="5"/>
        <v>0</v>
      </c>
      <c r="K16" s="1092">
        <f>i.04111!F15-i.04111!G15</f>
        <v>0</v>
      </c>
      <c r="L16" s="1092">
        <f>i.04111!J15-i.04111!K15</f>
        <v>0</v>
      </c>
      <c r="M16" s="466">
        <f t="shared" si="1"/>
        <v>0</v>
      </c>
      <c r="N16" s="525"/>
      <c r="O16" s="525"/>
      <c r="P16" s="525"/>
      <c r="Q16" s="466">
        <f t="shared" si="2"/>
        <v>0</v>
      </c>
      <c r="R16" s="1092">
        <f>i.04108!F15-i.04108!G15+i.04109!F15-i.04109!G15</f>
        <v>0</v>
      </c>
      <c r="S16" s="1092">
        <f>(i.04108!J15-i.04108!K15+i.04109!J15-i.04109!K15)*-1</f>
        <v>0</v>
      </c>
      <c r="T16" s="1092">
        <f>i.04110!F15-i.04110!G15</f>
        <v>0</v>
      </c>
      <c r="U16" s="466">
        <f t="shared" si="3"/>
        <v>0</v>
      </c>
      <c r="V16" s="526">
        <f t="shared" si="4"/>
        <v>0</v>
      </c>
      <c r="W16" s="525"/>
      <c r="X16" s="525"/>
    </row>
    <row r="17" spans="1:24" ht="25.5">
      <c r="A17" s="1382"/>
      <c r="B17" s="524" t="s">
        <v>1833</v>
      </c>
      <c r="C17" s="391">
        <f t="shared" ref="C17:C33" si="6">+C16+1</f>
        <v>5</v>
      </c>
      <c r="D17" s="525"/>
      <c r="E17" s="525"/>
      <c r="F17" s="525"/>
      <c r="G17" s="525"/>
      <c r="H17" s="525"/>
      <c r="I17" s="525"/>
      <c r="J17" s="466">
        <f t="shared" si="5"/>
        <v>0</v>
      </c>
      <c r="K17" s="1092">
        <f>i.04111!F16-i.04111!G16</f>
        <v>0</v>
      </c>
      <c r="L17" s="1092">
        <f>i.04111!J16-i.04111!K16</f>
        <v>0</v>
      </c>
      <c r="M17" s="466">
        <f t="shared" si="1"/>
        <v>0</v>
      </c>
      <c r="N17" s="525"/>
      <c r="O17" s="525"/>
      <c r="P17" s="525"/>
      <c r="Q17" s="466">
        <f t="shared" si="2"/>
        <v>0</v>
      </c>
      <c r="R17" s="1092">
        <f>i.04108!F16-i.04108!G16+i.04109!F16-i.04109!G16</f>
        <v>0</v>
      </c>
      <c r="S17" s="1092">
        <f>(i.04108!J16-i.04108!K16+i.04109!J16-i.04109!K16)*-1</f>
        <v>0</v>
      </c>
      <c r="T17" s="1092">
        <f>i.04110!F16-i.04110!G16</f>
        <v>0</v>
      </c>
      <c r="U17" s="466">
        <f t="shared" si="3"/>
        <v>0</v>
      </c>
      <c r="V17" s="526">
        <f t="shared" si="4"/>
        <v>0</v>
      </c>
      <c r="W17" s="525"/>
      <c r="X17" s="525"/>
    </row>
    <row r="18" spans="1:24">
      <c r="A18" s="1382"/>
      <c r="B18" s="524" t="s">
        <v>1819</v>
      </c>
      <c r="C18" s="391">
        <f t="shared" si="6"/>
        <v>6</v>
      </c>
      <c r="D18" s="525"/>
      <c r="E18" s="525"/>
      <c r="F18" s="525"/>
      <c r="G18" s="525"/>
      <c r="H18" s="525"/>
      <c r="I18" s="525"/>
      <c r="J18" s="466">
        <f t="shared" si="5"/>
        <v>0</v>
      </c>
      <c r="K18" s="1092">
        <f>i.04111!F17-i.04111!G17</f>
        <v>0</v>
      </c>
      <c r="L18" s="1092">
        <f>i.04111!J17-i.04111!K17</f>
        <v>0</v>
      </c>
      <c r="M18" s="466">
        <f t="shared" si="1"/>
        <v>0</v>
      </c>
      <c r="N18" s="525"/>
      <c r="O18" s="525"/>
      <c r="P18" s="525"/>
      <c r="Q18" s="466">
        <f t="shared" si="2"/>
        <v>0</v>
      </c>
      <c r="R18" s="1092">
        <f>i.04108!F17-i.04108!G17+i.04109!F17-i.04109!G17</f>
        <v>0</v>
      </c>
      <c r="S18" s="1092">
        <f>(i.04108!J17-i.04108!K17+i.04109!J17-i.04109!K17)*-1</f>
        <v>0</v>
      </c>
      <c r="T18" s="1092">
        <f>i.04110!F17-i.04110!G17</f>
        <v>0</v>
      </c>
      <c r="U18" s="466">
        <f t="shared" si="3"/>
        <v>0</v>
      </c>
      <c r="V18" s="526">
        <f t="shared" si="4"/>
        <v>0</v>
      </c>
      <c r="W18" s="525"/>
      <c r="X18" s="525"/>
    </row>
    <row r="19" spans="1:24" ht="25.5">
      <c r="A19" s="1382"/>
      <c r="B19" s="524" t="s">
        <v>1820</v>
      </c>
      <c r="C19" s="391">
        <f t="shared" si="6"/>
        <v>7</v>
      </c>
      <c r="D19" s="525"/>
      <c r="E19" s="525"/>
      <c r="F19" s="525"/>
      <c r="G19" s="525"/>
      <c r="H19" s="525"/>
      <c r="I19" s="525"/>
      <c r="J19" s="466">
        <f t="shared" si="5"/>
        <v>0</v>
      </c>
      <c r="K19" s="1092">
        <f>i.04111!F18-i.04111!G18</f>
        <v>0</v>
      </c>
      <c r="L19" s="1092">
        <f>i.04111!J18-i.04111!K18</f>
        <v>0</v>
      </c>
      <c r="M19" s="466">
        <f t="shared" si="1"/>
        <v>0</v>
      </c>
      <c r="N19" s="525"/>
      <c r="O19" s="525"/>
      <c r="P19" s="525"/>
      <c r="Q19" s="466">
        <f t="shared" si="2"/>
        <v>0</v>
      </c>
      <c r="R19" s="1092">
        <f>i.04108!F18-i.04108!G18+i.04109!F18-i.04109!G18</f>
        <v>0</v>
      </c>
      <c r="S19" s="1092">
        <f>(i.04108!J18-i.04108!K18+i.04109!J18-i.04109!K18)*-1</f>
        <v>0</v>
      </c>
      <c r="T19" s="1092">
        <f>i.04110!F18-i.04110!G18</f>
        <v>0</v>
      </c>
      <c r="U19" s="466">
        <f t="shared" si="3"/>
        <v>0</v>
      </c>
      <c r="V19" s="526">
        <f t="shared" si="4"/>
        <v>0</v>
      </c>
      <c r="W19" s="525"/>
      <c r="X19" s="525"/>
    </row>
    <row r="20" spans="1:24" ht="25.5">
      <c r="A20" s="1382"/>
      <c r="B20" s="524" t="s">
        <v>1821</v>
      </c>
      <c r="C20" s="391">
        <f t="shared" si="6"/>
        <v>8</v>
      </c>
      <c r="D20" s="525"/>
      <c r="E20" s="525"/>
      <c r="F20" s="525"/>
      <c r="G20" s="525"/>
      <c r="H20" s="525"/>
      <c r="I20" s="525"/>
      <c r="J20" s="466">
        <f t="shared" si="5"/>
        <v>0</v>
      </c>
      <c r="K20" s="1092">
        <f>i.04111!F19-i.04111!G19</f>
        <v>0</v>
      </c>
      <c r="L20" s="1092">
        <f>i.04111!J19-i.04111!K19</f>
        <v>0</v>
      </c>
      <c r="M20" s="466">
        <f t="shared" si="1"/>
        <v>0</v>
      </c>
      <c r="N20" s="525"/>
      <c r="O20" s="525"/>
      <c r="P20" s="525"/>
      <c r="Q20" s="466">
        <f t="shared" si="2"/>
        <v>0</v>
      </c>
      <c r="R20" s="1092">
        <f>i.04108!F19-i.04108!G19+i.04109!F19-i.04109!G19</f>
        <v>0</v>
      </c>
      <c r="S20" s="1092">
        <f>(i.04108!J19-i.04108!K19+i.04109!J19-i.04109!K19)*-1</f>
        <v>0</v>
      </c>
      <c r="T20" s="1092">
        <f>i.04110!F19-i.04110!G19</f>
        <v>0</v>
      </c>
      <c r="U20" s="466">
        <f t="shared" si="3"/>
        <v>0</v>
      </c>
      <c r="V20" s="526">
        <f t="shared" si="4"/>
        <v>0</v>
      </c>
      <c r="W20" s="525"/>
      <c r="X20" s="525"/>
    </row>
    <row r="21" spans="1:24">
      <c r="A21" s="1382"/>
      <c r="B21" s="524" t="s">
        <v>1822</v>
      </c>
      <c r="C21" s="391">
        <f t="shared" si="6"/>
        <v>9</v>
      </c>
      <c r="D21" s="525"/>
      <c r="E21" s="525"/>
      <c r="F21" s="525"/>
      <c r="G21" s="525"/>
      <c r="H21" s="525"/>
      <c r="I21" s="525"/>
      <c r="J21" s="466">
        <f t="shared" si="5"/>
        <v>0</v>
      </c>
      <c r="K21" s="1092">
        <f>i.04111!F20-i.04111!G20</f>
        <v>0</v>
      </c>
      <c r="L21" s="1092">
        <f>i.04111!J20-i.04111!K20</f>
        <v>0</v>
      </c>
      <c r="M21" s="466">
        <f t="shared" si="1"/>
        <v>0</v>
      </c>
      <c r="N21" s="525"/>
      <c r="O21" s="525"/>
      <c r="P21" s="525"/>
      <c r="Q21" s="466">
        <f t="shared" si="2"/>
        <v>0</v>
      </c>
      <c r="R21" s="1092">
        <f>i.04108!F20-i.04108!G20+i.04109!F20-i.04109!G20</f>
        <v>0</v>
      </c>
      <c r="S21" s="1092">
        <f>(i.04108!J20-i.04108!K20+i.04109!J20-i.04109!K20)*-1</f>
        <v>0</v>
      </c>
      <c r="T21" s="1092">
        <f>i.04110!F20-i.04110!G20</f>
        <v>0</v>
      </c>
      <c r="U21" s="466">
        <f t="shared" si="3"/>
        <v>0</v>
      </c>
      <c r="V21" s="526">
        <f t="shared" si="4"/>
        <v>0</v>
      </c>
      <c r="W21" s="525"/>
      <c r="X21" s="525"/>
    </row>
    <row r="22" spans="1:24" ht="25.5">
      <c r="A22" s="1382"/>
      <c r="B22" s="524" t="s">
        <v>1823</v>
      </c>
      <c r="C22" s="391">
        <f t="shared" si="6"/>
        <v>10</v>
      </c>
      <c r="D22" s="525"/>
      <c r="E22" s="525"/>
      <c r="F22" s="525"/>
      <c r="G22" s="525"/>
      <c r="H22" s="525"/>
      <c r="I22" s="525"/>
      <c r="J22" s="466">
        <f t="shared" si="5"/>
        <v>0</v>
      </c>
      <c r="K22" s="1092">
        <f>i.04111!F21-i.04111!G21</f>
        <v>0</v>
      </c>
      <c r="L22" s="1092">
        <f>i.04111!J21-i.04111!K21</f>
        <v>0</v>
      </c>
      <c r="M22" s="466">
        <f t="shared" si="1"/>
        <v>0</v>
      </c>
      <c r="N22" s="525"/>
      <c r="O22" s="525"/>
      <c r="P22" s="525"/>
      <c r="Q22" s="466">
        <f t="shared" si="2"/>
        <v>0</v>
      </c>
      <c r="R22" s="1092">
        <f>i.04108!F21-i.04108!G21+i.04109!F21-i.04109!G21</f>
        <v>0</v>
      </c>
      <c r="S22" s="1092">
        <f>(i.04108!J21-i.04108!K21+i.04109!J21-i.04109!K21)*-1</f>
        <v>0</v>
      </c>
      <c r="T22" s="1092">
        <f>i.04110!F21-i.04110!G21</f>
        <v>0</v>
      </c>
      <c r="U22" s="466">
        <f t="shared" si="3"/>
        <v>0</v>
      </c>
      <c r="V22" s="526">
        <f t="shared" si="4"/>
        <v>0</v>
      </c>
      <c r="W22" s="525"/>
      <c r="X22" s="525"/>
    </row>
    <row r="23" spans="1:24" ht="25.5">
      <c r="A23" s="1382"/>
      <c r="B23" s="524" t="s">
        <v>1834</v>
      </c>
      <c r="C23" s="391">
        <f t="shared" si="6"/>
        <v>11</v>
      </c>
      <c r="D23" s="525"/>
      <c r="E23" s="525"/>
      <c r="F23" s="525"/>
      <c r="G23" s="525"/>
      <c r="H23" s="525"/>
      <c r="I23" s="525"/>
      <c r="J23" s="466">
        <f t="shared" si="5"/>
        <v>0</v>
      </c>
      <c r="K23" s="1092">
        <f>i.04111!F22-i.04111!G22</f>
        <v>0</v>
      </c>
      <c r="L23" s="1092">
        <f>i.04111!J22-i.04111!K22</f>
        <v>0</v>
      </c>
      <c r="M23" s="466">
        <f t="shared" si="1"/>
        <v>0</v>
      </c>
      <c r="N23" s="525"/>
      <c r="O23" s="525"/>
      <c r="P23" s="525"/>
      <c r="Q23" s="466">
        <f t="shared" si="2"/>
        <v>0</v>
      </c>
      <c r="R23" s="1092">
        <f>i.04108!F22-i.04108!G22+i.04109!F22-i.04109!G22</f>
        <v>0</v>
      </c>
      <c r="S23" s="1092">
        <f>(i.04108!J22-i.04108!K22+i.04109!J22-i.04109!K22)*-1</f>
        <v>0</v>
      </c>
      <c r="T23" s="1092">
        <f>i.04110!F22-i.04110!G22</f>
        <v>0</v>
      </c>
      <c r="U23" s="466">
        <f t="shared" si="3"/>
        <v>0</v>
      </c>
      <c r="V23" s="526">
        <f t="shared" si="4"/>
        <v>0</v>
      </c>
      <c r="W23" s="525"/>
      <c r="X23" s="525"/>
    </row>
    <row r="24" spans="1:24" ht="38.25">
      <c r="A24" s="1382"/>
      <c r="B24" s="524" t="s">
        <v>1835</v>
      </c>
      <c r="C24" s="391">
        <f t="shared" si="6"/>
        <v>12</v>
      </c>
      <c r="D24" s="525"/>
      <c r="E24" s="525"/>
      <c r="F24" s="525"/>
      <c r="G24" s="525"/>
      <c r="H24" s="525"/>
      <c r="I24" s="525"/>
      <c r="J24" s="466">
        <f t="shared" si="5"/>
        <v>0</v>
      </c>
      <c r="K24" s="1092">
        <f>i.04111!F23-i.04111!G23</f>
        <v>0</v>
      </c>
      <c r="L24" s="1092">
        <f>i.04111!J23-i.04111!K23</f>
        <v>0</v>
      </c>
      <c r="M24" s="466">
        <f t="shared" si="1"/>
        <v>0</v>
      </c>
      <c r="N24" s="525"/>
      <c r="O24" s="525"/>
      <c r="P24" s="525"/>
      <c r="Q24" s="466">
        <f t="shared" si="2"/>
        <v>0</v>
      </c>
      <c r="R24" s="1092">
        <f>i.04108!F23-i.04108!G23+i.04109!F23-i.04109!G23</f>
        <v>0</v>
      </c>
      <c r="S24" s="1092">
        <f>(i.04108!J23-i.04108!K23+i.04109!J23-i.04109!K23)*-1</f>
        <v>0</v>
      </c>
      <c r="T24" s="1092">
        <f>i.04110!F23-i.04110!G23</f>
        <v>0</v>
      </c>
      <c r="U24" s="466">
        <f t="shared" si="3"/>
        <v>0</v>
      </c>
      <c r="V24" s="526">
        <f t="shared" si="4"/>
        <v>0</v>
      </c>
      <c r="W24" s="525"/>
      <c r="X24" s="525"/>
    </row>
    <row r="25" spans="1:24">
      <c r="A25" s="1382"/>
      <c r="B25" s="524" t="s">
        <v>1830</v>
      </c>
      <c r="C25" s="391">
        <f t="shared" si="6"/>
        <v>13</v>
      </c>
      <c r="D25" s="525"/>
      <c r="E25" s="525"/>
      <c r="F25" s="525"/>
      <c r="G25" s="525"/>
      <c r="H25" s="525"/>
      <c r="I25" s="525"/>
      <c r="J25" s="466">
        <f t="shared" si="5"/>
        <v>0</v>
      </c>
      <c r="K25" s="1092">
        <f>i.04111!F24-i.04111!G24</f>
        <v>0</v>
      </c>
      <c r="L25" s="1092">
        <f>i.04111!J24-i.04111!K24</f>
        <v>0</v>
      </c>
      <c r="M25" s="466">
        <f t="shared" si="1"/>
        <v>0</v>
      </c>
      <c r="N25" s="525"/>
      <c r="O25" s="525"/>
      <c r="P25" s="525"/>
      <c r="Q25" s="466">
        <f t="shared" si="2"/>
        <v>0</v>
      </c>
      <c r="R25" s="1092">
        <f>i.04108!F24-i.04108!G24+i.04109!F24-i.04109!G24</f>
        <v>0</v>
      </c>
      <c r="S25" s="1092">
        <f>(i.04108!J24-i.04108!K24+i.04109!J24-i.04109!K24)*-1</f>
        <v>0</v>
      </c>
      <c r="T25" s="1092">
        <f>i.04110!F24-i.04110!G24</f>
        <v>0</v>
      </c>
      <c r="U25" s="466">
        <f t="shared" si="3"/>
        <v>0</v>
      </c>
      <c r="V25" s="526">
        <f t="shared" si="4"/>
        <v>0</v>
      </c>
      <c r="W25" s="525"/>
      <c r="X25" s="525"/>
    </row>
    <row r="26" spans="1:24">
      <c r="A26" s="1382"/>
      <c r="B26" s="524" t="s">
        <v>1824</v>
      </c>
      <c r="C26" s="391">
        <f t="shared" si="6"/>
        <v>14</v>
      </c>
      <c r="D26" s="525"/>
      <c r="E26" s="525"/>
      <c r="F26" s="525"/>
      <c r="G26" s="525"/>
      <c r="H26" s="525"/>
      <c r="I26" s="525"/>
      <c r="J26" s="466">
        <f t="shared" si="5"/>
        <v>0</v>
      </c>
      <c r="K26" s="1092">
        <f>i.04111!F25-i.04111!G25</f>
        <v>0</v>
      </c>
      <c r="L26" s="1092">
        <f>i.04111!J25-i.04111!K25</f>
        <v>0</v>
      </c>
      <c r="M26" s="466">
        <f t="shared" si="1"/>
        <v>0</v>
      </c>
      <c r="N26" s="525"/>
      <c r="O26" s="525"/>
      <c r="P26" s="525"/>
      <c r="Q26" s="466">
        <f t="shared" si="2"/>
        <v>0</v>
      </c>
      <c r="R26" s="1092">
        <f>i.04108!F25-i.04108!G25+i.04109!F25-i.04109!G25</f>
        <v>0</v>
      </c>
      <c r="S26" s="1092">
        <f>(i.04108!J25-i.04108!K25+i.04109!J25-i.04109!K25)*-1</f>
        <v>0</v>
      </c>
      <c r="T26" s="1092">
        <f>i.04110!F25-i.04110!G25</f>
        <v>0</v>
      </c>
      <c r="U26" s="466">
        <f t="shared" si="3"/>
        <v>0</v>
      </c>
      <c r="V26" s="526">
        <f t="shared" si="4"/>
        <v>0</v>
      </c>
      <c r="W26" s="525"/>
      <c r="X26" s="525"/>
    </row>
    <row r="27" spans="1:24">
      <c r="A27" s="1382"/>
      <c r="B27" s="524" t="s">
        <v>1825</v>
      </c>
      <c r="C27" s="391">
        <f t="shared" si="6"/>
        <v>15</v>
      </c>
      <c r="D27" s="525"/>
      <c r="E27" s="525"/>
      <c r="F27" s="525"/>
      <c r="G27" s="525"/>
      <c r="H27" s="525"/>
      <c r="I27" s="525"/>
      <c r="J27" s="466">
        <f t="shared" si="5"/>
        <v>0</v>
      </c>
      <c r="K27" s="1092">
        <f>i.04111!F26-i.04111!G26</f>
        <v>0</v>
      </c>
      <c r="L27" s="1092">
        <f>i.04111!J26-i.04111!K26</f>
        <v>0</v>
      </c>
      <c r="M27" s="466">
        <f t="shared" si="1"/>
        <v>0</v>
      </c>
      <c r="N27" s="525"/>
      <c r="O27" s="525"/>
      <c r="P27" s="525"/>
      <c r="Q27" s="466">
        <f t="shared" si="2"/>
        <v>0</v>
      </c>
      <c r="R27" s="1092">
        <f>i.04108!F26-i.04108!G26+i.04109!F26-i.04109!G26</f>
        <v>0</v>
      </c>
      <c r="S27" s="1092">
        <f>(i.04108!J26-i.04108!K26+i.04109!J26-i.04109!K26)*-1</f>
        <v>0</v>
      </c>
      <c r="T27" s="1092">
        <f>i.04110!F26-i.04110!G26</f>
        <v>0</v>
      </c>
      <c r="U27" s="466">
        <f t="shared" si="3"/>
        <v>0</v>
      </c>
      <c r="V27" s="526">
        <f t="shared" si="4"/>
        <v>0</v>
      </c>
      <c r="W27" s="525"/>
      <c r="X27" s="525"/>
    </row>
    <row r="28" spans="1:24" ht="33.75" customHeight="1">
      <c r="A28" s="1382"/>
      <c r="B28" s="524" t="s">
        <v>1827</v>
      </c>
      <c r="C28" s="391">
        <f t="shared" si="6"/>
        <v>16</v>
      </c>
      <c r="D28" s="525"/>
      <c r="E28" s="525"/>
      <c r="F28" s="525"/>
      <c r="G28" s="525"/>
      <c r="H28" s="525"/>
      <c r="I28" s="525"/>
      <c r="J28" s="466">
        <f t="shared" si="5"/>
        <v>0</v>
      </c>
      <c r="K28" s="1092">
        <f>i.04111!F27-i.04111!G27</f>
        <v>0</v>
      </c>
      <c r="L28" s="1092">
        <f>i.04111!J27-i.04111!K27</f>
        <v>0</v>
      </c>
      <c r="M28" s="466">
        <f t="shared" si="1"/>
        <v>0</v>
      </c>
      <c r="N28" s="525"/>
      <c r="O28" s="525"/>
      <c r="P28" s="525"/>
      <c r="Q28" s="466">
        <f t="shared" si="2"/>
        <v>0</v>
      </c>
      <c r="R28" s="1092">
        <f>i.04108!F27-i.04108!G27+i.04109!F27-i.04109!G27</f>
        <v>0</v>
      </c>
      <c r="S28" s="1092">
        <f>(i.04108!J27-i.04108!K27+i.04109!J27-i.04109!K27)*-1</f>
        <v>0</v>
      </c>
      <c r="T28" s="1092">
        <f>i.04110!F27-i.04110!G27</f>
        <v>0</v>
      </c>
      <c r="U28" s="466">
        <f t="shared" si="3"/>
        <v>0</v>
      </c>
      <c r="V28" s="526">
        <f t="shared" si="4"/>
        <v>0</v>
      </c>
      <c r="W28" s="525"/>
      <c r="X28" s="525"/>
    </row>
    <row r="29" spans="1:24" ht="38.25">
      <c r="A29" s="1382"/>
      <c r="B29" s="524" t="s">
        <v>1828</v>
      </c>
      <c r="C29" s="391">
        <f t="shared" si="6"/>
        <v>17</v>
      </c>
      <c r="D29" s="525"/>
      <c r="E29" s="525"/>
      <c r="F29" s="525"/>
      <c r="G29" s="525"/>
      <c r="H29" s="525"/>
      <c r="I29" s="525"/>
      <c r="J29" s="466">
        <f t="shared" si="5"/>
        <v>0</v>
      </c>
      <c r="K29" s="1092">
        <f>i.04111!F28-i.04111!G28</f>
        <v>0</v>
      </c>
      <c r="L29" s="1092">
        <f>i.04111!J28-i.04111!K28</f>
        <v>0</v>
      </c>
      <c r="M29" s="466">
        <f t="shared" si="1"/>
        <v>0</v>
      </c>
      <c r="N29" s="525"/>
      <c r="O29" s="525"/>
      <c r="P29" s="525"/>
      <c r="Q29" s="466">
        <f t="shared" si="2"/>
        <v>0</v>
      </c>
      <c r="R29" s="1092">
        <f>i.04108!F28-i.04108!G28+i.04109!F28-i.04109!G28</f>
        <v>0</v>
      </c>
      <c r="S29" s="1092">
        <f>(i.04108!J28-i.04108!K28+i.04109!J28-i.04109!K28)*-1</f>
        <v>0</v>
      </c>
      <c r="T29" s="1092">
        <f>i.04110!F28-i.04110!G28</f>
        <v>0</v>
      </c>
      <c r="U29" s="466">
        <f t="shared" si="3"/>
        <v>0</v>
      </c>
      <c r="V29" s="526">
        <f t="shared" si="4"/>
        <v>0</v>
      </c>
      <c r="W29" s="525"/>
      <c r="X29" s="525"/>
    </row>
    <row r="30" spans="1:24" ht="76.5">
      <c r="A30" s="1382"/>
      <c r="B30" s="524" t="s">
        <v>1829</v>
      </c>
      <c r="C30" s="391">
        <f t="shared" si="6"/>
        <v>18</v>
      </c>
      <c r="D30" s="525"/>
      <c r="E30" s="525"/>
      <c r="F30" s="525"/>
      <c r="G30" s="525"/>
      <c r="H30" s="525"/>
      <c r="I30" s="525"/>
      <c r="J30" s="466">
        <f t="shared" si="5"/>
        <v>0</v>
      </c>
      <c r="K30" s="1092">
        <f>i.04111!F29-i.04111!G29</f>
        <v>0</v>
      </c>
      <c r="L30" s="1092">
        <f>i.04111!J29-i.04111!K29</f>
        <v>0</v>
      </c>
      <c r="M30" s="466">
        <f t="shared" si="1"/>
        <v>0</v>
      </c>
      <c r="N30" s="525"/>
      <c r="O30" s="525"/>
      <c r="P30" s="525"/>
      <c r="Q30" s="466">
        <f t="shared" si="2"/>
        <v>0</v>
      </c>
      <c r="R30" s="1092">
        <f>i.04108!F29-i.04108!G29+i.04109!F29-i.04109!G29</f>
        <v>0</v>
      </c>
      <c r="S30" s="1092">
        <f>(i.04108!J29-i.04108!K29+i.04109!J29-i.04109!K29)*-1</f>
        <v>0</v>
      </c>
      <c r="T30" s="1092">
        <f>i.04110!F29-i.04110!G29</f>
        <v>0</v>
      </c>
      <c r="U30" s="466">
        <f t="shared" si="3"/>
        <v>0</v>
      </c>
      <c r="V30" s="526">
        <f t="shared" si="4"/>
        <v>0</v>
      </c>
      <c r="W30" s="525"/>
      <c r="X30" s="525"/>
    </row>
    <row r="31" spans="1:24" ht="51">
      <c r="A31" s="1382"/>
      <c r="B31" s="524" t="s">
        <v>1826</v>
      </c>
      <c r="C31" s="391">
        <f t="shared" si="6"/>
        <v>19</v>
      </c>
      <c r="D31" s="525"/>
      <c r="E31" s="525"/>
      <c r="F31" s="525"/>
      <c r="G31" s="525"/>
      <c r="H31" s="525"/>
      <c r="I31" s="525"/>
      <c r="J31" s="466">
        <f t="shared" si="5"/>
        <v>0</v>
      </c>
      <c r="K31" s="1092">
        <f>i.04111!F30-i.04111!G30</f>
        <v>0</v>
      </c>
      <c r="L31" s="1092">
        <f>i.04111!J30-i.04111!K30</f>
        <v>0</v>
      </c>
      <c r="M31" s="466">
        <f t="shared" si="1"/>
        <v>0</v>
      </c>
      <c r="N31" s="525"/>
      <c r="O31" s="525"/>
      <c r="P31" s="525"/>
      <c r="Q31" s="466">
        <f t="shared" si="2"/>
        <v>0</v>
      </c>
      <c r="R31" s="1092">
        <f>i.04108!F30-i.04108!G30+i.04109!F30-i.04109!G30</f>
        <v>0</v>
      </c>
      <c r="S31" s="1092">
        <f>(i.04108!J30-i.04108!K30+i.04109!J30-i.04109!K30)*-1</f>
        <v>0</v>
      </c>
      <c r="T31" s="1092">
        <f>i.04110!F30-i.04110!G30</f>
        <v>0</v>
      </c>
      <c r="U31" s="466">
        <f t="shared" si="3"/>
        <v>0</v>
      </c>
      <c r="V31" s="526">
        <f t="shared" si="4"/>
        <v>0</v>
      </c>
      <c r="W31" s="525"/>
      <c r="X31" s="525"/>
    </row>
    <row r="32" spans="1:24" ht="114">
      <c r="A32" s="243" t="s">
        <v>625</v>
      </c>
      <c r="B32" s="524" t="s">
        <v>662</v>
      </c>
      <c r="C32" s="391">
        <f t="shared" si="6"/>
        <v>20</v>
      </c>
      <c r="D32" s="525"/>
      <c r="E32" s="525"/>
      <c r="F32" s="525"/>
      <c r="G32" s="525"/>
      <c r="H32" s="525"/>
      <c r="I32" s="525"/>
      <c r="J32" s="466">
        <f t="shared" si="5"/>
        <v>0</v>
      </c>
      <c r="K32" s="1092">
        <f>i.04111!F31-i.04111!G31</f>
        <v>0</v>
      </c>
      <c r="L32" s="1092">
        <f>i.04111!J31-i.04111!K31</f>
        <v>0</v>
      </c>
      <c r="M32" s="466">
        <f t="shared" si="1"/>
        <v>0</v>
      </c>
      <c r="N32" s="525"/>
      <c r="O32" s="525"/>
      <c r="P32" s="525"/>
      <c r="Q32" s="466">
        <f t="shared" si="2"/>
        <v>0</v>
      </c>
      <c r="R32" s="1092">
        <f>i.04108!F31-i.04108!G31+i.04109!F31-i.04109!G31</f>
        <v>0</v>
      </c>
      <c r="S32" s="1092">
        <f>(i.04108!J31-i.04108!K31+i.04109!J31-i.04109!K31)*-1</f>
        <v>0</v>
      </c>
      <c r="T32" s="1092">
        <f>i.04110!F31-i.04110!G31</f>
        <v>0</v>
      </c>
      <c r="U32" s="466">
        <f t="shared" si="3"/>
        <v>0</v>
      </c>
      <c r="V32" s="526">
        <f t="shared" si="4"/>
        <v>0</v>
      </c>
      <c r="W32" s="525"/>
      <c r="X32" s="525"/>
    </row>
    <row r="33" spans="1:24">
      <c r="A33" s="1379" t="s">
        <v>646</v>
      </c>
      <c r="B33" s="1379"/>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2"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78" t="s">
        <v>1869</v>
      </c>
      <c r="C36" s="1378"/>
      <c r="D36" s="1378"/>
      <c r="E36" s="1378"/>
      <c r="F36" s="1378"/>
      <c r="G36" s="1378"/>
      <c r="H36" s="1378"/>
      <c r="I36" s="1378"/>
      <c r="J36" s="530"/>
      <c r="K36" s="530"/>
      <c r="L36" s="530"/>
      <c r="M36" s="530"/>
      <c r="N36" s="530"/>
      <c r="O36" s="530"/>
      <c r="P36" s="530"/>
      <c r="Q36" s="530"/>
      <c r="R36" s="530"/>
      <c r="S36" s="530"/>
      <c r="T36" s="530"/>
      <c r="U36" s="530"/>
      <c r="V36" s="530"/>
      <c r="W36" s="530"/>
      <c r="X36" s="530"/>
    </row>
    <row r="37" spans="1:24">
      <c r="A37" s="530"/>
      <c r="B37" s="1378"/>
      <c r="C37" s="1378"/>
      <c r="D37" s="1378"/>
      <c r="E37" s="1378"/>
      <c r="F37" s="1378"/>
      <c r="G37" s="1378"/>
      <c r="H37" s="1378"/>
      <c r="I37" s="1378"/>
      <c r="J37" s="530"/>
      <c r="K37" s="530"/>
      <c r="L37" s="530"/>
      <c r="M37" s="530"/>
      <c r="N37" s="530"/>
      <c r="O37" s="530"/>
      <c r="P37" s="530"/>
      <c r="Q37" s="530"/>
      <c r="R37" s="530"/>
      <c r="S37" s="530"/>
      <c r="T37" s="530"/>
      <c r="U37" s="530"/>
      <c r="V37" s="530"/>
      <c r="W37" s="530"/>
      <c r="X37" s="530"/>
    </row>
    <row r="38" spans="1:24">
      <c r="A38" s="530"/>
      <c r="B38" s="1378"/>
      <c r="C38" s="1378"/>
      <c r="D38" s="1378"/>
      <c r="E38" s="1378"/>
      <c r="F38" s="1378"/>
      <c r="G38" s="1378"/>
      <c r="H38" s="1378"/>
      <c r="I38" s="1378"/>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7" zoomScale="85" zoomScaleNormal="85" workbookViewId="0">
      <selection activeCell="B35" sqref="B35:P44"/>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84" t="s">
        <v>802</v>
      </c>
      <c r="H1" s="1384"/>
      <c r="I1" s="1384"/>
      <c r="J1" s="1384"/>
      <c r="K1" s="1384"/>
      <c r="L1" s="1384"/>
      <c r="M1" s="1384"/>
      <c r="N1" s="1384"/>
      <c r="O1" s="1384"/>
      <c r="P1" s="1384"/>
      <c r="Q1" s="26"/>
    </row>
    <row r="2" spans="1:17" ht="12.75" customHeight="1">
      <c r="A2" s="216"/>
      <c r="B2" s="26"/>
      <c r="C2" s="26"/>
      <c r="D2" s="26"/>
      <c r="E2" s="26"/>
      <c r="F2" s="26"/>
      <c r="G2" s="1384"/>
      <c r="H2" s="1384"/>
      <c r="I2" s="1384"/>
      <c r="J2" s="1384"/>
      <c r="K2" s="1384"/>
      <c r="L2" s="1384"/>
      <c r="M2" s="1384"/>
      <c r="N2" s="1384"/>
      <c r="O2" s="1384"/>
      <c r="P2" s="1384"/>
      <c r="Q2" s="26"/>
    </row>
    <row r="3" spans="1:17" ht="64.5" hidden="1" customHeight="1">
      <c r="A3" s="216"/>
      <c r="B3" s="26"/>
      <c r="C3" s="26"/>
      <c r="D3" s="26"/>
      <c r="E3" s="26"/>
      <c r="F3" s="26"/>
      <c r="G3" s="1384"/>
      <c r="H3" s="1384"/>
      <c r="I3" s="1384"/>
      <c r="J3" s="1384"/>
      <c r="K3" s="1384"/>
      <c r="L3" s="1384"/>
      <c r="M3" s="1384"/>
      <c r="N3" s="1384"/>
      <c r="O3" s="1384"/>
      <c r="P3" s="1384"/>
      <c r="Q3" s="26"/>
    </row>
    <row r="4" spans="1:17" ht="12.75" customHeight="1">
      <c r="A4" s="587" t="s">
        <v>1268</v>
      </c>
      <c r="B4" s="26"/>
      <c r="C4" s="26"/>
      <c r="D4" s="26"/>
      <c r="E4" s="26"/>
      <c r="F4" s="26"/>
      <c r="G4" s="26"/>
      <c r="H4" s="26"/>
      <c r="I4" s="531"/>
      <c r="J4" s="531"/>
      <c r="K4" s="26"/>
      <c r="L4" s="26"/>
      <c r="M4" s="26"/>
      <c r="N4" s="26"/>
      <c r="O4" s="26"/>
      <c r="P4" s="26"/>
      <c r="Q4" s="26"/>
    </row>
    <row r="5" spans="1:17" ht="13.5" customHeight="1">
      <c r="A5" s="1385" t="s">
        <v>663</v>
      </c>
      <c r="B5" s="1385"/>
      <c r="C5" s="1385"/>
      <c r="D5" s="1385"/>
      <c r="E5" s="1385"/>
      <c r="F5" s="1385"/>
      <c r="G5" s="1385"/>
      <c r="H5" s="1385"/>
      <c r="I5" s="1385"/>
      <c r="J5" s="1385"/>
      <c r="K5" s="1385"/>
      <c r="L5" s="1385"/>
      <c r="M5" s="1385"/>
      <c r="N5" s="1385"/>
      <c r="O5" s="1385"/>
      <c r="P5" s="1385"/>
      <c r="Q5" s="26"/>
    </row>
    <row r="6" spans="1:17" ht="12.75" customHeight="1">
      <c r="A6" s="216"/>
      <c r="B6" s="26"/>
      <c r="C6" s="26"/>
      <c r="D6" s="26"/>
      <c r="E6" s="26"/>
      <c r="F6" s="26"/>
      <c r="G6" s="26"/>
      <c r="H6" s="26"/>
      <c r="I6" s="531"/>
      <c r="J6" s="531"/>
      <c r="K6" s="26"/>
      <c r="L6" s="26"/>
      <c r="M6" s="26"/>
      <c r="N6" s="26"/>
      <c r="O6" s="26"/>
      <c r="P6" s="26"/>
      <c r="Q6" s="26"/>
    </row>
    <row r="7" spans="1:17" ht="15.75" customHeight="1">
      <c r="A7" s="1312" t="str">
        <f>+i.04108!A7</f>
        <v>Даатгагчийн нэр:</v>
      </c>
      <c r="B7" s="1386"/>
      <c r="C7" s="1386"/>
      <c r="D7" s="43"/>
      <c r="E7" s="43"/>
      <c r="F7" s="43"/>
      <c r="G7" s="43"/>
      <c r="H7" s="43"/>
      <c r="I7" s="1365" t="str">
        <f>+i.04108!J7</f>
        <v>..... оны .... сарын ...-ны өдөр</v>
      </c>
      <c r="J7" s="1387"/>
      <c r="K7" s="1387"/>
      <c r="L7" s="1387"/>
      <c r="M7" s="1387"/>
      <c r="N7" s="1387"/>
      <c r="O7" s="1387"/>
      <c r="P7" s="1387"/>
      <c r="Q7" s="8"/>
    </row>
    <row r="8" spans="1:17" ht="12.75" customHeight="1">
      <c r="A8" s="240"/>
      <c r="B8" s="8"/>
      <c r="C8" s="8"/>
      <c r="D8" s="8"/>
      <c r="E8" s="8"/>
      <c r="F8" s="8"/>
      <c r="G8" s="8"/>
      <c r="H8" s="8"/>
      <c r="I8" s="87"/>
      <c r="J8" s="38"/>
      <c r="K8" s="8"/>
      <c r="L8" s="38"/>
      <c r="M8" s="38"/>
      <c r="N8" s="1346" t="s">
        <v>664</v>
      </c>
      <c r="O8" s="1346"/>
      <c r="P8" s="1346"/>
      <c r="Q8" s="8"/>
    </row>
    <row r="9" spans="1:17" ht="24.75" customHeight="1">
      <c r="A9" s="1347" t="s">
        <v>645</v>
      </c>
      <c r="B9" s="1394" t="s">
        <v>627</v>
      </c>
      <c r="C9" s="1395"/>
      <c r="D9" s="1398" t="s">
        <v>4</v>
      </c>
      <c r="E9" s="1349" t="s">
        <v>665</v>
      </c>
      <c r="F9" s="1358"/>
      <c r="G9" s="1400"/>
      <c r="H9" s="1401" t="s">
        <v>666</v>
      </c>
      <c r="I9" s="1388"/>
      <c r="J9" s="1388"/>
      <c r="K9" s="1349" t="s">
        <v>667</v>
      </c>
      <c r="L9" s="1388"/>
      <c r="M9" s="1388"/>
      <c r="N9" s="1388"/>
      <c r="O9" s="1388"/>
      <c r="P9" s="1389"/>
      <c r="Q9" s="532"/>
    </row>
    <row r="10" spans="1:17" ht="77.099999999999994" customHeight="1">
      <c r="A10" s="1393"/>
      <c r="B10" s="1396"/>
      <c r="C10" s="1397"/>
      <c r="D10" s="1399"/>
      <c r="E10" s="533" t="s">
        <v>668</v>
      </c>
      <c r="F10" s="533" t="s">
        <v>669</v>
      </c>
      <c r="G10" s="1200" t="s">
        <v>1983</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402" t="s">
        <v>621</v>
      </c>
      <c r="B12" s="519" t="s">
        <v>11</v>
      </c>
      <c r="C12" s="505" t="s">
        <v>628</v>
      </c>
      <c r="D12" s="537">
        <v>1</v>
      </c>
      <c r="E12" s="1301"/>
      <c r="F12" s="1301"/>
      <c r="G12" s="1302"/>
      <c r="H12" s="1284"/>
      <c r="I12" s="1284"/>
      <c r="J12" s="1284"/>
      <c r="K12" s="1284"/>
      <c r="L12" s="1287">
        <f>+M12+N12</f>
        <v>0</v>
      </c>
      <c r="M12" s="1284"/>
      <c r="N12" s="1284"/>
      <c r="O12" s="1284"/>
      <c r="P12" s="1284"/>
      <c r="Q12" s="303" t="str">
        <f>IF(AND(i.04112!E13&gt;0,(i.04113!H12+i.04113!I12)=0),"i.04112-c зөрсөн","")</f>
        <v/>
      </c>
    </row>
    <row r="13" spans="1:17" ht="12.75" customHeight="1">
      <c r="A13" s="1402"/>
      <c r="B13" s="517" t="s">
        <v>13</v>
      </c>
      <c r="C13" s="505" t="s">
        <v>801</v>
      </c>
      <c r="D13" s="537">
        <f>+D12+1</f>
        <v>2</v>
      </c>
      <c r="E13" s="1301"/>
      <c r="F13" s="1301"/>
      <c r="G13" s="1302"/>
      <c r="H13" s="1284"/>
      <c r="I13" s="1285"/>
      <c r="J13" s="1285"/>
      <c r="K13" s="1286"/>
      <c r="L13" s="1287">
        <f>+M13+N13</f>
        <v>0</v>
      </c>
      <c r="M13" s="1286"/>
      <c r="N13" s="1286"/>
      <c r="O13" s="1286"/>
      <c r="P13" s="1288"/>
      <c r="Q13" s="303" t="str">
        <f>IF(AND(i.04112!E14&gt;0,(i.04113!H13+i.04113!I13)=0),"i.04112-c зөрсөн","")</f>
        <v/>
      </c>
    </row>
    <row r="14" spans="1:17" ht="12.75" customHeight="1">
      <c r="A14" s="1402"/>
      <c r="B14" s="517">
        <v>1.2</v>
      </c>
      <c r="C14" s="509" t="s">
        <v>629</v>
      </c>
      <c r="D14" s="537">
        <f>+D13+1</f>
        <v>3</v>
      </c>
      <c r="E14" s="1301"/>
      <c r="F14" s="1301"/>
      <c r="G14" s="1302"/>
      <c r="H14" s="1284"/>
      <c r="I14" s="1284"/>
      <c r="J14" s="1284"/>
      <c r="K14" s="1284"/>
      <c r="L14" s="1289">
        <f t="shared" ref="L14:L31" si="0">+M14+N14</f>
        <v>0</v>
      </c>
      <c r="M14" s="1284"/>
      <c r="N14" s="1284"/>
      <c r="O14" s="1284"/>
      <c r="P14" s="1284"/>
      <c r="Q14" s="303" t="str">
        <f>IF(AND(i.04112!E15&gt;0,(i.04113!H14+i.04113!I14)=0),"i.04112-c зөрсөн","")</f>
        <v/>
      </c>
    </row>
    <row r="15" spans="1:17" ht="12.75" customHeight="1">
      <c r="A15" s="1402"/>
      <c r="B15" s="517" t="s">
        <v>25</v>
      </c>
      <c r="C15" s="505" t="s">
        <v>801</v>
      </c>
      <c r="D15" s="537">
        <f>+D14+1</f>
        <v>4</v>
      </c>
      <c r="E15" s="1301"/>
      <c r="F15" s="1301"/>
      <c r="G15" s="1302"/>
      <c r="H15" s="1284"/>
      <c r="I15" s="1285"/>
      <c r="J15" s="1285"/>
      <c r="K15" s="1286"/>
      <c r="L15" s="1289">
        <f t="shared" si="0"/>
        <v>0</v>
      </c>
      <c r="M15" s="1286"/>
      <c r="N15" s="1286"/>
      <c r="O15" s="1286"/>
      <c r="P15" s="1288"/>
      <c r="Q15" s="303" t="str">
        <f>IF(AND(i.04112!E16&gt;0,(i.04113!H15+i.04113!I15)=0),"i.04112-c зөрсөн","")</f>
        <v/>
      </c>
    </row>
    <row r="16" spans="1:17" ht="12.75" customHeight="1">
      <c r="A16" s="1402"/>
      <c r="B16" s="517">
        <v>1.3</v>
      </c>
      <c r="C16" s="509" t="s">
        <v>630</v>
      </c>
      <c r="D16" s="537">
        <f t="shared" ref="D16:D31" si="1">+D15+1</f>
        <v>5</v>
      </c>
      <c r="E16" s="1301"/>
      <c r="F16" s="1301"/>
      <c r="G16" s="1302"/>
      <c r="H16" s="1284"/>
      <c r="I16" s="1285"/>
      <c r="J16" s="1285"/>
      <c r="K16" s="1286"/>
      <c r="L16" s="1289">
        <f t="shared" si="0"/>
        <v>0</v>
      </c>
      <c r="M16" s="1286"/>
      <c r="N16" s="1286"/>
      <c r="O16" s="1286"/>
      <c r="P16" s="1288"/>
      <c r="Q16" s="303" t="str">
        <f>IF(AND(i.04112!E17&gt;0,(i.04113!H16+i.04113!I16)=0),"i.04112-c зөрсөн","")</f>
        <v/>
      </c>
    </row>
    <row r="17" spans="1:17" ht="12.75" customHeight="1">
      <c r="A17" s="1402"/>
      <c r="B17" s="517">
        <f>+B16+0.1</f>
        <v>1.4000000000000001</v>
      </c>
      <c r="C17" s="509" t="s">
        <v>631</v>
      </c>
      <c r="D17" s="537">
        <f t="shared" si="1"/>
        <v>6</v>
      </c>
      <c r="E17" s="1301"/>
      <c r="F17" s="1301"/>
      <c r="G17" s="1302"/>
      <c r="H17" s="1284"/>
      <c r="I17" s="1285"/>
      <c r="J17" s="1285"/>
      <c r="K17" s="1286"/>
      <c r="L17" s="1289">
        <f t="shared" si="0"/>
        <v>0</v>
      </c>
      <c r="M17" s="1286"/>
      <c r="N17" s="1286"/>
      <c r="O17" s="1286"/>
      <c r="P17" s="1288"/>
      <c r="Q17" s="303" t="str">
        <f>IF(AND(i.04112!E18&gt;0,(i.04113!H17+i.04113!I17)=0),"i.04112-c зөрсөн","")</f>
        <v/>
      </c>
    </row>
    <row r="18" spans="1:17" ht="12.75" customHeight="1">
      <c r="A18" s="1402"/>
      <c r="B18" s="517">
        <f>+B17+0.1</f>
        <v>1.5000000000000002</v>
      </c>
      <c r="C18" s="509" t="s">
        <v>632</v>
      </c>
      <c r="D18" s="537">
        <f t="shared" si="1"/>
        <v>7</v>
      </c>
      <c r="E18" s="1301"/>
      <c r="F18" s="1301"/>
      <c r="G18" s="1302"/>
      <c r="H18" s="1284"/>
      <c r="I18" s="1285"/>
      <c r="J18" s="1285"/>
      <c r="K18" s="1286"/>
      <c r="L18" s="1289">
        <f t="shared" si="0"/>
        <v>0</v>
      </c>
      <c r="M18" s="1286"/>
      <c r="N18" s="1286"/>
      <c r="O18" s="1286"/>
      <c r="P18" s="1288"/>
      <c r="Q18" s="303" t="str">
        <f>IF(AND(i.04112!E19&gt;0,(i.04113!H18+i.04113!I18)=0),"i.04112-c зөрсөн","")</f>
        <v/>
      </c>
    </row>
    <row r="19" spans="1:17" ht="12.75" customHeight="1">
      <c r="A19" s="1402"/>
      <c r="B19" s="517">
        <f>+B18+0.1</f>
        <v>1.6000000000000003</v>
      </c>
      <c r="C19" s="509" t="s">
        <v>633</v>
      </c>
      <c r="D19" s="537">
        <f t="shared" si="1"/>
        <v>8</v>
      </c>
      <c r="E19" s="1301"/>
      <c r="F19" s="1301"/>
      <c r="G19" s="1302"/>
      <c r="H19" s="1284"/>
      <c r="I19" s="1285"/>
      <c r="J19" s="1285"/>
      <c r="K19" s="1286"/>
      <c r="L19" s="1289">
        <f t="shared" si="0"/>
        <v>0</v>
      </c>
      <c r="M19" s="1286"/>
      <c r="N19" s="1286"/>
      <c r="O19" s="1286"/>
      <c r="P19" s="1288"/>
      <c r="Q19" s="303" t="str">
        <f>IF(AND(i.04112!E20&gt;0,(i.04113!H19+i.04113!I19)=0),"i.04112-c зөрсөн","")</f>
        <v/>
      </c>
    </row>
    <row r="20" spans="1:17" ht="12.75" customHeight="1">
      <c r="A20" s="1402"/>
      <c r="B20" s="517">
        <f>+B19+0.1</f>
        <v>1.7000000000000004</v>
      </c>
      <c r="C20" s="509" t="s">
        <v>634</v>
      </c>
      <c r="D20" s="537">
        <f t="shared" si="1"/>
        <v>9</v>
      </c>
      <c r="E20" s="1301"/>
      <c r="F20" s="1301"/>
      <c r="G20" s="1302"/>
      <c r="H20" s="1284"/>
      <c r="I20" s="1284"/>
      <c r="J20" s="1284"/>
      <c r="K20" s="1284"/>
      <c r="L20" s="1289">
        <f t="shared" si="0"/>
        <v>0</v>
      </c>
      <c r="M20" s="1284"/>
      <c r="N20" s="1284"/>
      <c r="O20" s="1284"/>
      <c r="P20" s="1284"/>
      <c r="Q20" s="303" t="str">
        <f>IF(AND(i.04112!E21&gt;0,(i.04113!H20+i.04113!I20)=0),"i.04112-c зөрсөн","")</f>
        <v/>
      </c>
    </row>
    <row r="21" spans="1:17" ht="12.75" customHeight="1">
      <c r="A21" s="1402"/>
      <c r="B21" s="517" t="s">
        <v>1816</v>
      </c>
      <c r="C21" s="505" t="s">
        <v>1815</v>
      </c>
      <c r="D21" s="537">
        <v>10</v>
      </c>
      <c r="E21" s="1301"/>
      <c r="F21" s="1301"/>
      <c r="G21" s="1302"/>
      <c r="H21" s="1284"/>
      <c r="I21" s="1285"/>
      <c r="J21" s="1285"/>
      <c r="K21" s="1286"/>
      <c r="L21" s="1289">
        <f t="shared" si="0"/>
        <v>0</v>
      </c>
      <c r="M21" s="1286"/>
      <c r="N21" s="1286"/>
      <c r="O21" s="1286"/>
      <c r="P21" s="1288"/>
      <c r="Q21" s="303" t="str">
        <f>IF(AND(i.04112!E22&gt;0,(i.04113!H21+i.04113!I21)=0),"i.04112-c зөрсөн","")</f>
        <v/>
      </c>
    </row>
    <row r="22" spans="1:17" ht="12.95" customHeight="1">
      <c r="A22" s="1402"/>
      <c r="B22" s="1102">
        <v>1.8</v>
      </c>
      <c r="C22" s="509" t="s">
        <v>635</v>
      </c>
      <c r="D22" s="537">
        <v>11</v>
      </c>
      <c r="E22" s="1301"/>
      <c r="F22" s="1301"/>
      <c r="G22" s="1302"/>
      <c r="H22" s="1284"/>
      <c r="I22" s="1285"/>
      <c r="J22" s="1285"/>
      <c r="K22" s="1286"/>
      <c r="L22" s="1289">
        <f t="shared" si="0"/>
        <v>0</v>
      </c>
      <c r="M22" s="1286"/>
      <c r="N22" s="1286"/>
      <c r="O22" s="1286"/>
      <c r="P22" s="1288"/>
      <c r="Q22" s="303" t="str">
        <f>IF(AND(i.04112!E23&gt;0,(i.04113!H22+i.04113!I22)=0),"i.04112-c зөрсөн","")</f>
        <v/>
      </c>
    </row>
    <row r="23" spans="1:17" ht="25.5" customHeight="1">
      <c r="A23" s="1402"/>
      <c r="B23" s="1102">
        <v>1.9</v>
      </c>
      <c r="C23" s="509" t="s">
        <v>636</v>
      </c>
      <c r="D23" s="537">
        <f t="shared" si="1"/>
        <v>12</v>
      </c>
      <c r="E23" s="1301"/>
      <c r="F23" s="1301"/>
      <c r="G23" s="1302"/>
      <c r="H23" s="1284"/>
      <c r="I23" s="1285"/>
      <c r="J23" s="1285"/>
      <c r="K23" s="1286"/>
      <c r="L23" s="1289">
        <f t="shared" si="0"/>
        <v>0</v>
      </c>
      <c r="M23" s="1286"/>
      <c r="N23" s="1286"/>
      <c r="O23" s="1286"/>
      <c r="P23" s="1288"/>
      <c r="Q23" s="303" t="str">
        <f>IF(AND(i.04112!E24&gt;0,(i.04113!H23+i.04113!I23)=0),"i.04112-c зөрсөн","")</f>
        <v/>
      </c>
    </row>
    <row r="24" spans="1:17">
      <c r="A24" s="1402"/>
      <c r="B24" s="512">
        <v>1.1000000000000001</v>
      </c>
      <c r="C24" s="509" t="s">
        <v>637</v>
      </c>
      <c r="D24" s="537">
        <f t="shared" si="1"/>
        <v>13</v>
      </c>
      <c r="E24" s="1301"/>
      <c r="F24" s="1301"/>
      <c r="G24" s="1302"/>
      <c r="H24" s="1284"/>
      <c r="I24" s="1285"/>
      <c r="J24" s="1285"/>
      <c r="K24" s="1286"/>
      <c r="L24" s="1289">
        <f t="shared" si="0"/>
        <v>0</v>
      </c>
      <c r="M24" s="1286"/>
      <c r="N24" s="1286"/>
      <c r="O24" s="1286"/>
      <c r="P24" s="1288"/>
      <c r="Q24" s="303" t="str">
        <f>IF(AND(i.04112!E25&gt;0,(i.04113!H24+i.04113!I24)=0),"i.04112-c зөрсөн","")</f>
        <v/>
      </c>
    </row>
    <row r="25" spans="1:17">
      <c r="A25" s="1402"/>
      <c r="B25" s="512">
        <v>1.1100000000000001</v>
      </c>
      <c r="C25" s="509" t="s">
        <v>638</v>
      </c>
      <c r="D25" s="537">
        <f t="shared" si="1"/>
        <v>14</v>
      </c>
      <c r="E25" s="1301"/>
      <c r="F25" s="1301"/>
      <c r="G25" s="1302"/>
      <c r="H25" s="1284"/>
      <c r="I25" s="1285"/>
      <c r="J25" s="1285"/>
      <c r="K25" s="1286"/>
      <c r="L25" s="1289">
        <f t="shared" si="0"/>
        <v>0</v>
      </c>
      <c r="M25" s="1286"/>
      <c r="N25" s="1286"/>
      <c r="O25" s="1286"/>
      <c r="P25" s="1288"/>
      <c r="Q25" s="303" t="str">
        <f>IF(AND(i.04112!E26&gt;0,(i.04113!H25+i.04113!I25)=0),"i.04112-c зөрсөн","")</f>
        <v/>
      </c>
    </row>
    <row r="26" spans="1:17" ht="12.75" customHeight="1">
      <c r="A26" s="1402"/>
      <c r="B26" s="512">
        <v>1.1200000000000001</v>
      </c>
      <c r="C26" s="509" t="s">
        <v>639</v>
      </c>
      <c r="D26" s="537">
        <f t="shared" si="1"/>
        <v>15</v>
      </c>
      <c r="E26" s="1301"/>
      <c r="F26" s="1301"/>
      <c r="G26" s="1302"/>
      <c r="H26" s="1284"/>
      <c r="I26" s="1285"/>
      <c r="J26" s="1285"/>
      <c r="K26" s="1286"/>
      <c r="L26" s="1289">
        <f t="shared" si="0"/>
        <v>0</v>
      </c>
      <c r="M26" s="1286"/>
      <c r="N26" s="1286"/>
      <c r="O26" s="1286"/>
      <c r="P26" s="1288"/>
      <c r="Q26" s="303" t="str">
        <f>IF(AND(i.04112!E27&gt;0,(i.04113!H26+i.04113!I26)=0),"i.04112-c зөрсөн","")</f>
        <v/>
      </c>
    </row>
    <row r="27" spans="1:17" ht="12.75" customHeight="1">
      <c r="A27" s="1402"/>
      <c r="B27" s="512">
        <v>1.1299999999999999</v>
      </c>
      <c r="C27" s="509" t="s">
        <v>640</v>
      </c>
      <c r="D27" s="537">
        <f t="shared" si="1"/>
        <v>16</v>
      </c>
      <c r="E27" s="1301"/>
      <c r="F27" s="1301"/>
      <c r="G27" s="1302"/>
      <c r="H27" s="1284"/>
      <c r="I27" s="1285"/>
      <c r="J27" s="1285"/>
      <c r="K27" s="1286"/>
      <c r="L27" s="1289">
        <f t="shared" si="0"/>
        <v>0</v>
      </c>
      <c r="M27" s="1286"/>
      <c r="N27" s="1286"/>
      <c r="O27" s="1286"/>
      <c r="P27" s="1288"/>
      <c r="Q27" s="303" t="str">
        <f>IF(AND(i.04112!E28&gt;0,(i.04113!H27+i.04113!I27)=0),"i.04112-c зөрсөн","")</f>
        <v/>
      </c>
    </row>
    <row r="28" spans="1:17" ht="24" customHeight="1">
      <c r="A28" s="1402"/>
      <c r="B28" s="512">
        <v>1.1399999999999999</v>
      </c>
      <c r="C28" s="509" t="s">
        <v>641</v>
      </c>
      <c r="D28" s="537">
        <f t="shared" si="1"/>
        <v>17</v>
      </c>
      <c r="E28" s="1301"/>
      <c r="F28" s="1301"/>
      <c r="G28" s="1302"/>
      <c r="H28" s="1284"/>
      <c r="I28" s="1285"/>
      <c r="J28" s="1285"/>
      <c r="K28" s="1286"/>
      <c r="L28" s="1289">
        <f t="shared" si="0"/>
        <v>0</v>
      </c>
      <c r="M28" s="1286"/>
      <c r="N28" s="1286"/>
      <c r="O28" s="1286"/>
      <c r="P28" s="1288"/>
      <c r="Q28" s="303" t="str">
        <f>IF(AND(i.04112!E29&gt;0,(i.04113!H28+i.04113!I28)=0),"i.04112-c зөрсөн","")</f>
        <v/>
      </c>
    </row>
    <row r="29" spans="1:17" ht="50.25" customHeight="1">
      <c r="A29" s="1402"/>
      <c r="B29" s="512">
        <v>1.1499999999999999</v>
      </c>
      <c r="C29" s="509" t="s">
        <v>642</v>
      </c>
      <c r="D29" s="537">
        <f t="shared" si="1"/>
        <v>18</v>
      </c>
      <c r="E29" s="1301"/>
      <c r="F29" s="1301"/>
      <c r="G29" s="1302"/>
      <c r="H29" s="1284"/>
      <c r="I29" s="1285"/>
      <c r="J29" s="1285"/>
      <c r="K29" s="1286"/>
      <c r="L29" s="1289">
        <f t="shared" si="0"/>
        <v>0</v>
      </c>
      <c r="M29" s="1286"/>
      <c r="N29" s="1286"/>
      <c r="O29" s="1286"/>
      <c r="P29" s="1288"/>
      <c r="Q29" s="303" t="str">
        <f>IF(AND(i.04112!E30&gt;0,(i.04113!H29+i.04113!I29)=0),"i.04112-c зөрсөн","")</f>
        <v/>
      </c>
    </row>
    <row r="30" spans="1:17" ht="37.5" customHeight="1">
      <c r="A30" s="1402"/>
      <c r="B30" s="512">
        <v>1.1599999999999999</v>
      </c>
      <c r="C30" s="511" t="s">
        <v>643</v>
      </c>
      <c r="D30" s="537">
        <f t="shared" si="1"/>
        <v>19</v>
      </c>
      <c r="E30" s="1301"/>
      <c r="F30" s="1301"/>
      <c r="G30" s="1302"/>
      <c r="H30" s="1284"/>
      <c r="I30" s="1285"/>
      <c r="J30" s="1285"/>
      <c r="K30" s="1286"/>
      <c r="L30" s="1289">
        <f t="shared" si="0"/>
        <v>0</v>
      </c>
      <c r="M30" s="1286"/>
      <c r="N30" s="1286"/>
      <c r="O30" s="1286"/>
      <c r="P30" s="1288"/>
      <c r="Q30" s="303" t="str">
        <f>IF(AND(i.04112!E31&gt;0,(i.04113!H30+i.04113!I30)=0),"i.04112-c зөрсөн","")</f>
        <v/>
      </c>
    </row>
    <row r="31" spans="1:17" ht="38.25" customHeight="1">
      <c r="A31" s="196" t="s">
        <v>625</v>
      </c>
      <c r="B31" s="307">
        <v>2.1</v>
      </c>
      <c r="C31" s="229" t="s">
        <v>644</v>
      </c>
      <c r="D31" s="537">
        <f t="shared" si="1"/>
        <v>20</v>
      </c>
      <c r="E31" s="1301"/>
      <c r="F31" s="1301"/>
      <c r="G31" s="1302"/>
      <c r="H31" s="1284"/>
      <c r="I31" s="1285"/>
      <c r="J31" s="1285"/>
      <c r="K31" s="1286"/>
      <c r="L31" s="1289">
        <f t="shared" si="0"/>
        <v>0</v>
      </c>
      <c r="M31" s="1286"/>
      <c r="N31" s="1286"/>
      <c r="O31" s="1286"/>
      <c r="P31" s="1288"/>
      <c r="Q31" s="303" t="str">
        <f>IF(AND(i.04112!E32&gt;0,(i.04113!H31+i.04113!I31)=0),"i.04112-c зөрсөн","")</f>
        <v/>
      </c>
    </row>
    <row r="32" spans="1:17" ht="12.75" customHeight="1">
      <c r="A32" s="1390" t="s">
        <v>612</v>
      </c>
      <c r="B32" s="1391"/>
      <c r="C32" s="1392"/>
      <c r="D32" s="1300">
        <f>+D31+1</f>
        <v>21</v>
      </c>
      <c r="E32" s="1290">
        <f>SUM(E12:E31)-E13-E15-E21</f>
        <v>0</v>
      </c>
      <c r="F32" s="1290">
        <f>SUM(F12:F31)-F13-F15-F21</f>
        <v>0</v>
      </c>
      <c r="G32" s="1290">
        <f>SUM(G12:G31)-G13-G15-G21</f>
        <v>0</v>
      </c>
      <c r="H32" s="1290">
        <f>SUM(H12:H31)-H13-H15-H21</f>
        <v>0</v>
      </c>
      <c r="I32" s="1290">
        <f t="shared" ref="I32:P32" si="2">SUM(I12:I31)-I13-I15-I21</f>
        <v>0</v>
      </c>
      <c r="J32" s="1290">
        <f t="shared" si="2"/>
        <v>0</v>
      </c>
      <c r="K32" s="1290">
        <f t="shared" si="2"/>
        <v>0</v>
      </c>
      <c r="L32" s="1290">
        <f t="shared" si="2"/>
        <v>0</v>
      </c>
      <c r="M32" s="1290">
        <f t="shared" si="2"/>
        <v>0</v>
      </c>
      <c r="N32" s="1290">
        <f t="shared" si="2"/>
        <v>0</v>
      </c>
      <c r="O32" s="1290">
        <f t="shared" si="2"/>
        <v>0</v>
      </c>
      <c r="P32" s="1290">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63" t="s">
        <v>2215</v>
      </c>
      <c r="C35" s="1364"/>
      <c r="D35" s="1364"/>
      <c r="E35" s="1364"/>
      <c r="F35" s="1364"/>
      <c r="G35" s="1364"/>
      <c r="H35" s="1364"/>
      <c r="I35" s="1364"/>
      <c r="J35" s="1364"/>
      <c r="K35" s="1364"/>
      <c r="L35" s="1364"/>
      <c r="M35" s="1364"/>
      <c r="N35" s="1364"/>
      <c r="O35" s="1364"/>
      <c r="P35" s="1364"/>
    </row>
    <row r="36" spans="1:17">
      <c r="A36" s="8"/>
      <c r="B36" s="1364"/>
      <c r="C36" s="1364"/>
      <c r="D36" s="1364"/>
      <c r="E36" s="1364"/>
      <c r="F36" s="1364"/>
      <c r="G36" s="1364"/>
      <c r="H36" s="1364"/>
      <c r="I36" s="1364"/>
      <c r="J36" s="1364"/>
      <c r="K36" s="1364"/>
      <c r="L36" s="1364"/>
      <c r="M36" s="1364"/>
      <c r="N36" s="1364"/>
      <c r="O36" s="1364"/>
      <c r="P36" s="1364"/>
    </row>
    <row r="37" spans="1:17">
      <c r="A37" s="8"/>
      <c r="B37" s="1364"/>
      <c r="C37" s="1364"/>
      <c r="D37" s="1364"/>
      <c r="E37" s="1364"/>
      <c r="F37" s="1364"/>
      <c r="G37" s="1364"/>
      <c r="H37" s="1364"/>
      <c r="I37" s="1364"/>
      <c r="J37" s="1364"/>
      <c r="K37" s="1364"/>
      <c r="L37" s="1364"/>
      <c r="M37" s="1364"/>
      <c r="N37" s="1364"/>
      <c r="O37" s="1364"/>
      <c r="P37" s="1364"/>
    </row>
    <row r="38" spans="1:17">
      <c r="A38" s="8"/>
      <c r="B38" s="1364"/>
      <c r="C38" s="1364"/>
      <c r="D38" s="1364"/>
      <c r="E38" s="1364"/>
      <c r="F38" s="1364"/>
      <c r="G38" s="1364"/>
      <c r="H38" s="1364"/>
      <c r="I38" s="1364"/>
      <c r="J38" s="1364"/>
      <c r="K38" s="1364"/>
      <c r="L38" s="1364"/>
      <c r="M38" s="1364"/>
      <c r="N38" s="1364"/>
      <c r="O38" s="1364"/>
      <c r="P38" s="1364"/>
    </row>
    <row r="39" spans="1:17" ht="9.75" customHeight="1">
      <c r="A39" s="213"/>
      <c r="B39" s="1364"/>
      <c r="C39" s="1364"/>
      <c r="D39" s="1364"/>
      <c r="E39" s="1364"/>
      <c r="F39" s="1364"/>
      <c r="G39" s="1364"/>
      <c r="H39" s="1364"/>
      <c r="I39" s="1364"/>
      <c r="J39" s="1364"/>
      <c r="K39" s="1364"/>
      <c r="L39" s="1364"/>
      <c r="M39" s="1364"/>
      <c r="N39" s="1364"/>
      <c r="O39" s="1364"/>
      <c r="P39" s="1364"/>
    </row>
    <row r="40" spans="1:17" ht="12.75" customHeight="1">
      <c r="A40" s="216"/>
      <c r="B40" s="1364"/>
      <c r="C40" s="1364"/>
      <c r="D40" s="1364"/>
      <c r="E40" s="1364"/>
      <c r="F40" s="1364"/>
      <c r="G40" s="1364"/>
      <c r="H40" s="1364"/>
      <c r="I40" s="1364"/>
      <c r="J40" s="1364"/>
      <c r="K40" s="1364"/>
      <c r="L40" s="1364"/>
      <c r="M40" s="1364"/>
      <c r="N40" s="1364"/>
      <c r="O40" s="1364"/>
      <c r="P40" s="1364"/>
      <c r="Q40" s="26"/>
    </row>
    <row r="41" spans="1:17" ht="10.5" customHeight="1">
      <c r="A41" s="216"/>
      <c r="B41" s="1364"/>
      <c r="C41" s="1364"/>
      <c r="D41" s="1364"/>
      <c r="E41" s="1364"/>
      <c r="F41" s="1364"/>
      <c r="G41" s="1364"/>
      <c r="H41" s="1364"/>
      <c r="I41" s="1364"/>
      <c r="J41" s="1364"/>
      <c r="K41" s="1364"/>
      <c r="L41" s="1364"/>
      <c r="M41" s="1364"/>
      <c r="N41" s="1364"/>
      <c r="O41" s="1364"/>
      <c r="P41" s="1364"/>
      <c r="Q41" s="26"/>
    </row>
    <row r="42" spans="1:17" ht="12.75" customHeight="1">
      <c r="A42" s="216"/>
      <c r="B42" s="1364"/>
      <c r="C42" s="1364"/>
      <c r="D42" s="1364"/>
      <c r="E42" s="1364"/>
      <c r="F42" s="1364"/>
      <c r="G42" s="1364"/>
      <c r="H42" s="1364"/>
      <c r="I42" s="1364"/>
      <c r="J42" s="1364"/>
      <c r="K42" s="1364"/>
      <c r="L42" s="1364"/>
      <c r="M42" s="1364"/>
      <c r="N42" s="1364"/>
      <c r="O42" s="1364"/>
      <c r="P42" s="1364"/>
      <c r="Q42" s="26"/>
    </row>
    <row r="43" spans="1:17" ht="12.75" customHeight="1">
      <c r="A43" s="216"/>
      <c r="B43" s="1364"/>
      <c r="C43" s="1364"/>
      <c r="D43" s="1364"/>
      <c r="E43" s="1364"/>
      <c r="F43" s="1364"/>
      <c r="G43" s="1364"/>
      <c r="H43" s="1364"/>
      <c r="I43" s="1364"/>
      <c r="J43" s="1364"/>
      <c r="K43" s="1364"/>
      <c r="L43" s="1364"/>
      <c r="M43" s="1364"/>
      <c r="N43" s="1364"/>
      <c r="O43" s="1364"/>
      <c r="P43" s="1364"/>
      <c r="Q43" s="26"/>
    </row>
    <row r="44" spans="1:17" ht="108.75" customHeight="1">
      <c r="A44" s="216"/>
      <c r="B44" s="1364"/>
      <c r="C44" s="1364"/>
      <c r="D44" s="1364"/>
      <c r="E44" s="1364"/>
      <c r="F44" s="1364"/>
      <c r="G44" s="1364"/>
      <c r="H44" s="1364"/>
      <c r="I44" s="1364"/>
      <c r="J44" s="1364"/>
      <c r="K44" s="1364"/>
      <c r="L44" s="1364"/>
      <c r="M44" s="1364"/>
      <c r="N44" s="1364"/>
      <c r="O44" s="1364"/>
      <c r="P44" s="1364"/>
      <c r="Q44" s="26"/>
    </row>
    <row r="45" spans="1:17" ht="21" customHeight="1">
      <c r="A45" s="216"/>
      <c r="B45" s="1100"/>
      <c r="C45" s="1100"/>
      <c r="D45" s="1100"/>
      <c r="E45" s="1100"/>
      <c r="F45" s="1100"/>
      <c r="G45" s="1100"/>
      <c r="H45" s="1100"/>
      <c r="I45" s="1100"/>
      <c r="J45" s="1100"/>
      <c r="K45" s="1100"/>
      <c r="L45" s="1100"/>
      <c r="M45" s="1100"/>
      <c r="N45" s="1100"/>
      <c r="O45" s="1100"/>
      <c r="P45" s="110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B35:P44"/>
    <mergeCell ref="K9:P9"/>
    <mergeCell ref="A32:C32"/>
    <mergeCell ref="A9:A10"/>
    <mergeCell ref="B9:C10"/>
    <mergeCell ref="D9:D10"/>
    <mergeCell ref="E9:G9"/>
    <mergeCell ref="H9:J9"/>
    <mergeCell ref="A12:A30"/>
    <mergeCell ref="G1:P3"/>
    <mergeCell ref="A5:P5"/>
    <mergeCell ref="A7:C7"/>
    <mergeCell ref="I7:P7"/>
    <mergeCell ref="N8:P8"/>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opLeftCell="A4" workbookViewId="0">
      <selection activeCell="D16" sqref="D1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06" t="s">
        <v>803</v>
      </c>
      <c r="D1" s="1407"/>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7"/>
      <c r="D2" s="1407"/>
      <c r="E2" s="91"/>
      <c r="F2" s="216"/>
      <c r="G2" s="216"/>
      <c r="H2" s="216"/>
      <c r="I2" s="216"/>
      <c r="J2" s="216"/>
      <c r="K2" s="216"/>
      <c r="L2" s="216"/>
      <c r="M2" s="216"/>
      <c r="N2" s="216"/>
      <c r="O2" s="216"/>
      <c r="P2" s="216"/>
      <c r="Q2" s="216"/>
      <c r="R2" s="216"/>
      <c r="S2" s="216"/>
      <c r="T2" s="216"/>
      <c r="U2" s="216"/>
      <c r="V2" s="216"/>
      <c r="W2" s="216"/>
      <c r="X2" s="216"/>
      <c r="Y2" s="216"/>
    </row>
    <row r="3" spans="1:25">
      <c r="A3" s="215"/>
      <c r="C3" s="1407"/>
      <c r="D3" s="1407"/>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57" t="s">
        <v>678</v>
      </c>
      <c r="B5" s="1403"/>
      <c r="C5" s="1403"/>
      <c r="D5" s="1403"/>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4" t="str">
        <f>+i.04108!A7</f>
        <v>Даатгагчийн нэр:</v>
      </c>
      <c r="B7" s="1405"/>
      <c r="C7" s="1307" t="str">
        <f>+i.04108!J7</f>
        <v>..... оны .... сарын ...-ны өдөр</v>
      </c>
      <c r="D7" s="1405"/>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96"/>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96"/>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96"/>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96"/>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96"/>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96"/>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96"/>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96"/>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96"/>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96"/>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96"/>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96"/>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49" t="s">
        <v>646</v>
      </c>
      <c r="B24" s="1400"/>
      <c r="C24" s="234"/>
      <c r="D24" s="110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zoomScale="90" zoomScaleNormal="90" workbookViewId="0">
      <selection activeCell="K33" sqref="K33"/>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08" t="s">
        <v>804</v>
      </c>
      <c r="G1" s="1408"/>
      <c r="H1" s="1408"/>
      <c r="I1" s="1408"/>
      <c r="J1" s="1408"/>
      <c r="K1" s="8"/>
      <c r="L1" s="8"/>
    </row>
    <row r="2" spans="1:18" ht="23.25" customHeight="1">
      <c r="A2" s="117"/>
      <c r="B2" s="91"/>
      <c r="C2" s="7"/>
      <c r="D2" s="7"/>
      <c r="E2" s="7"/>
      <c r="F2" s="1408"/>
      <c r="G2" s="1408"/>
      <c r="H2" s="1408"/>
      <c r="I2" s="1408"/>
      <c r="J2" s="1408"/>
    </row>
    <row r="3" spans="1:18" ht="14.1" customHeight="1">
      <c r="A3" s="1357" t="s">
        <v>698</v>
      </c>
      <c r="B3" s="1357"/>
      <c r="C3" s="1357"/>
      <c r="D3" s="1357"/>
      <c r="E3" s="1357"/>
      <c r="F3" s="1357"/>
      <c r="G3" s="1357"/>
      <c r="H3" s="1357"/>
      <c r="I3" s="1357"/>
      <c r="J3" s="1357"/>
    </row>
    <row r="4" spans="1:18">
      <c r="A4" s="237"/>
      <c r="B4" s="237"/>
      <c r="C4" s="237"/>
      <c r="D4" s="184"/>
      <c r="E4" s="237"/>
      <c r="F4" s="237"/>
      <c r="G4" s="237"/>
      <c r="H4" s="237"/>
      <c r="I4" s="237"/>
      <c r="J4" s="8"/>
    </row>
    <row r="5" spans="1:18" ht="14.1" customHeight="1">
      <c r="A5" s="1404" t="str">
        <f>+i.04108!A7</f>
        <v>Даатгагчийн нэр:</v>
      </c>
      <c r="B5" s="1404"/>
      <c r="C5" s="1404"/>
      <c r="D5" s="1404"/>
      <c r="E5" s="1404"/>
      <c r="F5" s="8"/>
      <c r="G5" s="8"/>
      <c r="H5" s="1307" t="str">
        <f>+i.04108!J7</f>
        <v>..... оны .... сарын ...-ны өдөр</v>
      </c>
      <c r="I5" s="1307"/>
      <c r="J5" s="1307"/>
      <c r="K5" s="8"/>
      <c r="L5" s="8"/>
      <c r="M5" s="8"/>
      <c r="N5" s="8"/>
      <c r="O5" s="8"/>
      <c r="P5" s="8"/>
      <c r="Q5" s="8"/>
      <c r="R5" s="8"/>
    </row>
    <row r="6" spans="1:18">
      <c r="A6" s="215"/>
      <c r="B6" s="220"/>
      <c r="F6" s="216"/>
      <c r="G6" s="216"/>
      <c r="H6" s="8"/>
      <c r="I6" s="1409" t="s">
        <v>1</v>
      </c>
      <c r="J6" s="1409"/>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13" t="s">
        <v>621</v>
      </c>
      <c r="B9" s="1087" t="s">
        <v>11</v>
      </c>
      <c r="C9" s="505" t="s">
        <v>628</v>
      </c>
      <c r="D9" s="241">
        <v>1</v>
      </c>
      <c r="E9" s="350"/>
      <c r="F9" s="350"/>
      <c r="G9" s="247">
        <f>i.04112!I13</f>
        <v>0</v>
      </c>
      <c r="H9" s="242">
        <f>i.04112!O13</f>
        <v>0</v>
      </c>
      <c r="I9" s="350"/>
      <c r="J9" s="350"/>
      <c r="K9" s="8"/>
      <c r="L9" s="8"/>
    </row>
    <row r="10" spans="1:18" ht="12.95" customHeight="1">
      <c r="A10" s="1413"/>
      <c r="B10" s="1088" t="s">
        <v>13</v>
      </c>
      <c r="C10" s="505" t="s">
        <v>801</v>
      </c>
      <c r="D10" s="241">
        <v>2</v>
      </c>
      <c r="E10" s="350"/>
      <c r="F10" s="61"/>
      <c r="G10" s="247">
        <f>i.04112!I14</f>
        <v>0</v>
      </c>
      <c r="H10" s="242">
        <f>i.04112!O14</f>
        <v>0</v>
      </c>
      <c r="I10" s="62"/>
      <c r="J10" s="397"/>
      <c r="K10" s="8"/>
      <c r="L10" s="8"/>
    </row>
    <row r="11" spans="1:18">
      <c r="A11" s="1413"/>
      <c r="B11" s="1088">
        <v>1.2</v>
      </c>
      <c r="C11" s="509" t="s">
        <v>629</v>
      </c>
      <c r="D11" s="212">
        <v>3</v>
      </c>
      <c r="E11" s="350"/>
      <c r="F11" s="350"/>
      <c r="G11" s="247">
        <f>i.04112!I15</f>
        <v>0</v>
      </c>
      <c r="H11" s="242">
        <f>i.04112!O15</f>
        <v>0</v>
      </c>
      <c r="I11" s="350"/>
      <c r="J11" s="350"/>
      <c r="K11" s="8"/>
      <c r="L11" s="8"/>
    </row>
    <row r="12" spans="1:18" ht="12.95" customHeight="1">
      <c r="A12" s="1413"/>
      <c r="B12" s="1088" t="s">
        <v>25</v>
      </c>
      <c r="C12" s="505" t="s">
        <v>801</v>
      </c>
      <c r="D12" s="212">
        <v>4</v>
      </c>
      <c r="E12" s="350"/>
      <c r="F12" s="61"/>
      <c r="G12" s="247">
        <f>i.04112!I16</f>
        <v>0</v>
      </c>
      <c r="H12" s="242">
        <f>i.04112!O16</f>
        <v>0</v>
      </c>
      <c r="I12" s="62"/>
      <c r="J12" s="397"/>
      <c r="K12" s="8"/>
      <c r="L12" s="8"/>
    </row>
    <row r="13" spans="1:18" ht="13.5" customHeight="1">
      <c r="A13" s="1413"/>
      <c r="B13" s="1088">
        <v>1.3</v>
      </c>
      <c r="C13" s="509" t="s">
        <v>630</v>
      </c>
      <c r="D13" s="212">
        <v>5</v>
      </c>
      <c r="E13" s="350"/>
      <c r="F13" s="61"/>
      <c r="G13" s="247">
        <f>i.04112!I17</f>
        <v>0</v>
      </c>
      <c r="H13" s="242">
        <f>i.04112!O17</f>
        <v>0</v>
      </c>
      <c r="I13" s="62"/>
      <c r="J13" s="397"/>
      <c r="K13" s="8"/>
      <c r="L13" s="8"/>
    </row>
    <row r="14" spans="1:18">
      <c r="A14" s="1413"/>
      <c r="B14" s="1088">
        <f>+B13+0.1</f>
        <v>1.4000000000000001</v>
      </c>
      <c r="C14" s="509" t="s">
        <v>631</v>
      </c>
      <c r="D14" s="212">
        <f t="shared" ref="D14:D28" si="0">+D13+1</f>
        <v>6</v>
      </c>
      <c r="E14" s="350"/>
      <c r="F14" s="61"/>
      <c r="G14" s="247">
        <f>i.04112!I18</f>
        <v>0</v>
      </c>
      <c r="H14" s="242">
        <f>i.04112!O18</f>
        <v>0</v>
      </c>
      <c r="I14" s="62"/>
      <c r="J14" s="397"/>
      <c r="K14" s="8"/>
      <c r="L14" s="8"/>
    </row>
    <row r="15" spans="1:18">
      <c r="A15" s="1413"/>
      <c r="B15" s="1088">
        <f>+B14+0.1</f>
        <v>1.5000000000000002</v>
      </c>
      <c r="C15" s="509" t="s">
        <v>632</v>
      </c>
      <c r="D15" s="212">
        <f t="shared" si="0"/>
        <v>7</v>
      </c>
      <c r="E15" s="350"/>
      <c r="F15" s="61"/>
      <c r="G15" s="247">
        <f>i.04112!I19</f>
        <v>0</v>
      </c>
      <c r="H15" s="242">
        <f>i.04112!O19</f>
        <v>0</v>
      </c>
      <c r="I15" s="62"/>
      <c r="J15" s="397"/>
      <c r="K15" s="8"/>
      <c r="L15" s="8"/>
    </row>
    <row r="16" spans="1:18">
      <c r="A16" s="1413"/>
      <c r="B16" s="1088">
        <f>+B15+0.1</f>
        <v>1.6000000000000003</v>
      </c>
      <c r="C16" s="509" t="s">
        <v>633</v>
      </c>
      <c r="D16" s="212">
        <f t="shared" si="0"/>
        <v>8</v>
      </c>
      <c r="E16" s="350"/>
      <c r="F16" s="61"/>
      <c r="G16" s="247">
        <f>i.04112!I20</f>
        <v>0</v>
      </c>
      <c r="H16" s="242">
        <f>i.04112!O20</f>
        <v>0</v>
      </c>
      <c r="I16" s="62"/>
      <c r="J16" s="397"/>
      <c r="K16" s="8"/>
      <c r="L16" s="8"/>
    </row>
    <row r="17" spans="1:12">
      <c r="A17" s="1413"/>
      <c r="B17" s="1088">
        <f>+B16+0.1</f>
        <v>1.7000000000000004</v>
      </c>
      <c r="C17" s="509" t="s">
        <v>634</v>
      </c>
      <c r="D17" s="212">
        <f t="shared" si="0"/>
        <v>9</v>
      </c>
      <c r="E17" s="350"/>
      <c r="F17" s="350"/>
      <c r="G17" s="247">
        <f>i.04112!I21</f>
        <v>0</v>
      </c>
      <c r="H17" s="242">
        <f>i.04112!O21</f>
        <v>0</v>
      </c>
      <c r="I17" s="350"/>
      <c r="J17" s="350"/>
      <c r="K17" s="8"/>
      <c r="L17" s="8"/>
    </row>
    <row r="18" spans="1:12" ht="26.25">
      <c r="A18" s="1413"/>
      <c r="B18" s="1088" t="s">
        <v>1816</v>
      </c>
      <c r="C18" s="505" t="s">
        <v>1815</v>
      </c>
      <c r="D18" s="212">
        <v>10</v>
      </c>
      <c r="E18" s="350"/>
      <c r="F18" s="61"/>
      <c r="G18" s="247">
        <f>i.04112!I22</f>
        <v>0</v>
      </c>
      <c r="H18" s="242">
        <f>i.04112!O22</f>
        <v>0</v>
      </c>
      <c r="I18" s="62"/>
      <c r="J18" s="397"/>
      <c r="K18" s="8"/>
      <c r="L18" s="8"/>
    </row>
    <row r="19" spans="1:12">
      <c r="A19" s="1413"/>
      <c r="B19" s="1089">
        <v>1.8</v>
      </c>
      <c r="C19" s="509" t="s">
        <v>635</v>
      </c>
      <c r="D19" s="212">
        <v>11</v>
      </c>
      <c r="E19" s="350"/>
      <c r="F19" s="61"/>
      <c r="G19" s="247">
        <f>i.04112!I23</f>
        <v>0</v>
      </c>
      <c r="H19" s="242">
        <f>i.04112!O23</f>
        <v>0</v>
      </c>
      <c r="I19" s="62"/>
      <c r="J19" s="397"/>
      <c r="K19" s="8"/>
      <c r="L19" s="8"/>
    </row>
    <row r="20" spans="1:12" ht="25.5" customHeight="1">
      <c r="A20" s="1413"/>
      <c r="B20" s="1089">
        <v>1.9</v>
      </c>
      <c r="C20" s="509" t="s">
        <v>636</v>
      </c>
      <c r="D20" s="212">
        <f t="shared" si="0"/>
        <v>12</v>
      </c>
      <c r="E20" s="350"/>
      <c r="F20" s="61"/>
      <c r="G20" s="247">
        <f>i.04112!I24</f>
        <v>0</v>
      </c>
      <c r="H20" s="242">
        <f>i.04112!O24</f>
        <v>0</v>
      </c>
      <c r="I20" s="62"/>
      <c r="J20" s="397"/>
      <c r="K20" s="8"/>
      <c r="L20" s="8"/>
    </row>
    <row r="21" spans="1:12">
      <c r="A21" s="1413"/>
      <c r="B21" s="1086">
        <v>1.1000000000000001</v>
      </c>
      <c r="C21" s="509" t="s">
        <v>637</v>
      </c>
      <c r="D21" s="212">
        <f t="shared" si="0"/>
        <v>13</v>
      </c>
      <c r="E21" s="350"/>
      <c r="F21" s="61"/>
      <c r="G21" s="247">
        <f>i.04112!I25</f>
        <v>0</v>
      </c>
      <c r="H21" s="242">
        <f>i.04112!O25</f>
        <v>0</v>
      </c>
      <c r="I21" s="62"/>
      <c r="J21" s="397"/>
      <c r="K21" s="8"/>
      <c r="L21" s="8"/>
    </row>
    <row r="22" spans="1:12">
      <c r="A22" s="1413"/>
      <c r="B22" s="1086">
        <v>1.1100000000000001</v>
      </c>
      <c r="C22" s="509" t="s">
        <v>638</v>
      </c>
      <c r="D22" s="212">
        <f t="shared" si="0"/>
        <v>14</v>
      </c>
      <c r="E22" s="350"/>
      <c r="F22" s="61"/>
      <c r="G22" s="247">
        <f>i.04112!I26</f>
        <v>0</v>
      </c>
      <c r="H22" s="242">
        <f>i.04112!O26</f>
        <v>0</v>
      </c>
      <c r="I22" s="62"/>
      <c r="J22" s="397"/>
      <c r="K22" s="8"/>
      <c r="L22" s="8"/>
    </row>
    <row r="23" spans="1:12">
      <c r="A23" s="1413"/>
      <c r="B23" s="1086">
        <v>1.1200000000000001</v>
      </c>
      <c r="C23" s="509" t="s">
        <v>639</v>
      </c>
      <c r="D23" s="212">
        <f t="shared" si="0"/>
        <v>15</v>
      </c>
      <c r="E23" s="350"/>
      <c r="F23" s="61"/>
      <c r="G23" s="247">
        <f>i.04112!I27</f>
        <v>0</v>
      </c>
      <c r="H23" s="242">
        <f>i.04112!O27</f>
        <v>0</v>
      </c>
      <c r="I23" s="62"/>
      <c r="J23" s="397"/>
      <c r="K23" s="8"/>
      <c r="L23" s="8"/>
    </row>
    <row r="24" spans="1:12">
      <c r="A24" s="1413"/>
      <c r="B24" s="1086">
        <v>1.1299999999999999</v>
      </c>
      <c r="C24" s="509" t="s">
        <v>640</v>
      </c>
      <c r="D24" s="212">
        <f t="shared" si="0"/>
        <v>16</v>
      </c>
      <c r="E24" s="350"/>
      <c r="F24" s="61"/>
      <c r="G24" s="247">
        <f>i.04112!I28</f>
        <v>0</v>
      </c>
      <c r="H24" s="242">
        <f>i.04112!O28</f>
        <v>0</v>
      </c>
      <c r="I24" s="62"/>
      <c r="J24" s="397"/>
      <c r="K24" s="8"/>
      <c r="L24" s="8"/>
    </row>
    <row r="25" spans="1:12" ht="29.25" customHeight="1">
      <c r="A25" s="1413"/>
      <c r="B25" s="1086">
        <v>1.1399999999999999</v>
      </c>
      <c r="C25" s="509" t="s">
        <v>641</v>
      </c>
      <c r="D25" s="212">
        <f t="shared" si="0"/>
        <v>17</v>
      </c>
      <c r="E25" s="350"/>
      <c r="F25" s="61"/>
      <c r="G25" s="247">
        <f>i.04112!I29</f>
        <v>0</v>
      </c>
      <c r="H25" s="242">
        <f>i.04112!O29</f>
        <v>0</v>
      </c>
      <c r="I25" s="62"/>
      <c r="J25" s="397"/>
      <c r="K25" s="8"/>
      <c r="L25" s="8"/>
    </row>
    <row r="26" spans="1:12" ht="54.75" customHeight="1">
      <c r="A26" s="1413"/>
      <c r="B26" s="1086">
        <v>1.1499999999999999</v>
      </c>
      <c r="C26" s="509" t="s">
        <v>642</v>
      </c>
      <c r="D26" s="212">
        <f t="shared" si="0"/>
        <v>18</v>
      </c>
      <c r="E26" s="350"/>
      <c r="F26" s="61"/>
      <c r="G26" s="247">
        <f>i.04112!I30</f>
        <v>0</v>
      </c>
      <c r="H26" s="242">
        <f>i.04112!O30</f>
        <v>0</v>
      </c>
      <c r="I26" s="62"/>
      <c r="J26" s="397"/>
      <c r="K26" s="8"/>
      <c r="L26" s="8"/>
    </row>
    <row r="27" spans="1:12" ht="39">
      <c r="A27" s="1413"/>
      <c r="B27" s="108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2" t="s">
        <v>646</v>
      </c>
      <c r="B29" s="1412"/>
      <c r="C29" s="1412"/>
      <c r="D29" s="389">
        <f>+D28+1</f>
        <v>21</v>
      </c>
      <c r="E29" s="110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11" t="s">
        <v>862</v>
      </c>
      <c r="B30" s="1411"/>
      <c r="C30" s="1411"/>
      <c r="D30" s="391">
        <v>22</v>
      </c>
      <c r="E30" s="1239"/>
      <c r="F30" s="1239"/>
      <c r="G30" s="1240"/>
      <c r="H30" s="1240"/>
      <c r="I30" s="123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10" t="s">
        <v>1870</v>
      </c>
      <c r="C33" s="1410"/>
      <c r="D33" s="1410"/>
      <c r="E33" s="1410"/>
      <c r="F33" s="1410"/>
      <c r="G33" s="1410"/>
      <c r="H33" s="1410"/>
      <c r="I33" s="7"/>
      <c r="J33" s="8"/>
      <c r="K33" s="8"/>
      <c r="L33" s="8"/>
    </row>
    <row r="34" spans="1:14">
      <c r="A34" s="237"/>
      <c r="B34" s="1410"/>
      <c r="C34" s="1410"/>
      <c r="D34" s="1410"/>
      <c r="E34" s="1410"/>
      <c r="F34" s="1410"/>
      <c r="G34" s="1410"/>
      <c r="H34" s="1410"/>
      <c r="I34" s="7"/>
      <c r="J34" s="8"/>
      <c r="K34" s="8"/>
      <c r="L34" s="8"/>
    </row>
    <row r="35" spans="1:14">
      <c r="A35" s="237"/>
      <c r="B35" s="1410"/>
      <c r="C35" s="1410"/>
      <c r="D35" s="1410"/>
      <c r="E35" s="1410"/>
      <c r="F35" s="1410"/>
      <c r="G35" s="1410"/>
      <c r="H35" s="1410"/>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L43" sqref="L43"/>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08" t="s">
        <v>826</v>
      </c>
      <c r="M1" s="1408"/>
      <c r="N1" s="1408"/>
      <c r="O1" s="1408"/>
      <c r="P1" s="1408"/>
      <c r="Q1" s="1408"/>
      <c r="R1" s="1408"/>
      <c r="S1" s="1408"/>
      <c r="T1" s="1408"/>
      <c r="U1" s="1408"/>
      <c r="V1" s="1408"/>
      <c r="W1" s="8"/>
      <c r="X1" s="8"/>
      <c r="Y1" s="8"/>
      <c r="Z1" s="8"/>
      <c r="AA1" s="8"/>
      <c r="AB1" s="8"/>
      <c r="AC1" s="8"/>
      <c r="AD1" s="8"/>
      <c r="AE1" s="8"/>
      <c r="AF1" s="8"/>
    </row>
    <row r="2" spans="1:32" ht="12.75" customHeight="1">
      <c r="A2" s="87"/>
      <c r="B2" s="8"/>
      <c r="C2" s="87"/>
      <c r="D2" s="8"/>
      <c r="E2" s="8"/>
      <c r="F2" s="8"/>
      <c r="G2" s="8"/>
      <c r="H2" s="8"/>
      <c r="I2" s="8"/>
      <c r="J2" s="8"/>
      <c r="K2" s="8"/>
      <c r="L2" s="1408"/>
      <c r="M2" s="1408"/>
      <c r="N2" s="1408"/>
      <c r="O2" s="1408"/>
      <c r="P2" s="1408"/>
      <c r="Q2" s="1408"/>
      <c r="R2" s="1408"/>
      <c r="S2" s="1408"/>
      <c r="T2" s="1408"/>
      <c r="U2" s="1408"/>
      <c r="V2" s="1408"/>
      <c r="W2" s="8"/>
      <c r="X2" s="8"/>
      <c r="Y2" s="8"/>
      <c r="Z2" s="8"/>
      <c r="AA2" s="8"/>
      <c r="AB2" s="8"/>
      <c r="AC2" s="8"/>
      <c r="AD2" s="8"/>
      <c r="AE2" s="8"/>
      <c r="AF2" s="8"/>
    </row>
    <row r="3" spans="1:32" ht="12.75" customHeight="1">
      <c r="A3" s="1344" t="s">
        <v>705</v>
      </c>
      <c r="B3" s="1415"/>
      <c r="C3" s="1415"/>
      <c r="D3" s="1415"/>
      <c r="E3" s="1415"/>
      <c r="F3" s="1415"/>
      <c r="G3" s="1415"/>
      <c r="H3" s="1415"/>
      <c r="I3" s="1415"/>
      <c r="J3" s="1415"/>
      <c r="K3" s="1415"/>
      <c r="L3" s="1415"/>
      <c r="M3" s="1415"/>
      <c r="N3" s="1415"/>
      <c r="O3" s="1415"/>
      <c r="P3" s="1415"/>
      <c r="Q3" s="1415"/>
      <c r="R3" s="1415"/>
      <c r="S3" s="1415"/>
      <c r="T3" s="1415"/>
      <c r="U3" s="1415"/>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5" t="str">
        <f>+i.04108!A7</f>
        <v>Даатгагчийн нэр:</v>
      </c>
      <c r="B5" s="1417"/>
      <c r="C5" s="1417"/>
      <c r="D5" s="1417"/>
      <c r="E5" s="585"/>
      <c r="F5" s="585"/>
      <c r="G5" s="248"/>
      <c r="H5" s="1416"/>
      <c r="I5" s="1417"/>
      <c r="J5" s="1417"/>
      <c r="K5" s="1417"/>
      <c r="L5" s="8"/>
      <c r="M5" s="8"/>
      <c r="N5" s="8"/>
      <c r="O5" s="8"/>
      <c r="P5" s="8"/>
      <c r="Q5" s="1368" t="str">
        <f>+i.04108!J7</f>
        <v>..... оны .... сарын ...-ны өдөр</v>
      </c>
      <c r="R5" s="1415"/>
      <c r="S5" s="1415"/>
      <c r="T5" s="1415"/>
      <c r="U5" s="1415"/>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18" t="s">
        <v>1</v>
      </c>
      <c r="T6" s="1418"/>
      <c r="U6" s="1415"/>
      <c r="V6" s="8"/>
      <c r="W6" s="8"/>
      <c r="X6" s="8"/>
      <c r="Y6" s="8"/>
      <c r="Z6" s="8"/>
      <c r="AA6" s="8"/>
      <c r="AB6" s="8"/>
      <c r="AC6" s="8"/>
      <c r="AD6" s="8"/>
      <c r="AE6" s="8"/>
      <c r="AF6" s="8"/>
    </row>
    <row r="7" spans="1:32" s="250" customFormat="1" ht="24.75" customHeight="1">
      <c r="A7" s="1375" t="s">
        <v>2</v>
      </c>
      <c r="B7" s="1375" t="s">
        <v>706</v>
      </c>
      <c r="C7" s="1375" t="s">
        <v>4</v>
      </c>
      <c r="D7" s="1375" t="s">
        <v>707</v>
      </c>
      <c r="E7" s="1375" t="s">
        <v>708</v>
      </c>
      <c r="F7" s="1375"/>
      <c r="G7" s="1375"/>
      <c r="H7" s="1375" t="s">
        <v>345</v>
      </c>
      <c r="I7" s="1375" t="s">
        <v>376</v>
      </c>
      <c r="J7" s="1375" t="s">
        <v>306</v>
      </c>
      <c r="K7" s="1375" t="s">
        <v>384</v>
      </c>
      <c r="L7" s="1375" t="s">
        <v>421</v>
      </c>
      <c r="M7" s="1375" t="s">
        <v>709</v>
      </c>
      <c r="N7" s="1419" t="s">
        <v>1861</v>
      </c>
      <c r="O7" s="1375" t="s">
        <v>700</v>
      </c>
      <c r="P7" s="1375"/>
      <c r="Q7" s="1414"/>
      <c r="R7" s="1414"/>
      <c r="S7" s="1375" t="s">
        <v>710</v>
      </c>
      <c r="T7" s="1375"/>
      <c r="U7" s="1414"/>
      <c r="V7" s="1414"/>
      <c r="W7" s="7"/>
      <c r="X7" s="7"/>
      <c r="Y7" s="7"/>
      <c r="Z7" s="7"/>
      <c r="AA7" s="7"/>
      <c r="AC7" s="106"/>
      <c r="AD7" s="106"/>
      <c r="AE7" s="106"/>
      <c r="AF7" s="7"/>
    </row>
    <row r="8" spans="1:32" s="250" customFormat="1" ht="54.75" customHeight="1">
      <c r="A8" s="1375"/>
      <c r="B8" s="1375"/>
      <c r="C8" s="1375"/>
      <c r="D8" s="1375"/>
      <c r="E8" s="239" t="s">
        <v>696</v>
      </c>
      <c r="F8" s="239" t="s">
        <v>56</v>
      </c>
      <c r="G8" s="239" t="s">
        <v>711</v>
      </c>
      <c r="H8" s="1375"/>
      <c r="I8" s="1375"/>
      <c r="J8" s="1375"/>
      <c r="K8" s="1375"/>
      <c r="L8" s="1375"/>
      <c r="M8" s="1375"/>
      <c r="N8" s="1420"/>
      <c r="O8" s="239" t="s">
        <v>712</v>
      </c>
      <c r="P8" s="239" t="s">
        <v>1861</v>
      </c>
      <c r="Q8" s="239" t="s">
        <v>713</v>
      </c>
      <c r="R8" s="251" t="s">
        <v>714</v>
      </c>
      <c r="S8" s="239" t="s">
        <v>712</v>
      </c>
      <c r="T8" s="239" t="s">
        <v>1861</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1">
        <f t="shared" si="3"/>
        <v>0</v>
      </c>
      <c r="N41" s="1101">
        <f t="shared" si="3"/>
        <v>0</v>
      </c>
      <c r="O41" s="1101">
        <f t="shared" si="3"/>
        <v>0</v>
      </c>
      <c r="P41" s="1101">
        <f t="shared" si="3"/>
        <v>0</v>
      </c>
      <c r="Q41" s="1101">
        <f t="shared" si="3"/>
        <v>0</v>
      </c>
      <c r="R41" s="1101">
        <f t="shared" si="3"/>
        <v>0</v>
      </c>
      <c r="S41" s="1101">
        <f t="shared" si="3"/>
        <v>0</v>
      </c>
      <c r="T41" s="1101">
        <f t="shared" si="3"/>
        <v>0</v>
      </c>
      <c r="U41" s="1101">
        <f t="shared" si="3"/>
        <v>0</v>
      </c>
      <c r="V41" s="110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63" t="s">
        <v>1982</v>
      </c>
      <c r="C44" s="1364"/>
      <c r="D44" s="1364"/>
      <c r="E44" s="1364"/>
      <c r="F44" s="1364"/>
      <c r="G44" s="1364"/>
      <c r="H44" s="1364"/>
      <c r="I44" s="1364"/>
      <c r="J44" s="1364"/>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64"/>
      <c r="C45" s="1364"/>
      <c r="D45" s="1364"/>
      <c r="E45" s="1364"/>
      <c r="F45" s="1364"/>
      <c r="G45" s="1364"/>
      <c r="H45" s="1364"/>
      <c r="I45" s="1364"/>
      <c r="J45" s="1364"/>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64"/>
      <c r="C46" s="1364"/>
      <c r="D46" s="1364"/>
      <c r="E46" s="1364"/>
      <c r="F46" s="1364"/>
      <c r="G46" s="1364"/>
      <c r="H46" s="1364"/>
      <c r="I46" s="1364"/>
      <c r="J46" s="1364"/>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64"/>
      <c r="C47" s="1364"/>
      <c r="D47" s="1364"/>
      <c r="E47" s="1364"/>
      <c r="F47" s="1364"/>
      <c r="G47" s="1364"/>
      <c r="H47" s="1364"/>
      <c r="I47" s="1364"/>
      <c r="J47" s="1364"/>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64"/>
      <c r="C48" s="1364"/>
      <c r="D48" s="1364"/>
      <c r="E48" s="1364"/>
      <c r="F48" s="1364"/>
      <c r="G48" s="1364"/>
      <c r="H48" s="1364"/>
      <c r="I48" s="1364"/>
      <c r="J48" s="1364"/>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64"/>
      <c r="C49" s="1364"/>
      <c r="D49" s="1364"/>
      <c r="E49" s="1364"/>
      <c r="F49" s="1364"/>
      <c r="G49" s="1364"/>
      <c r="H49" s="1364"/>
      <c r="I49" s="1364"/>
      <c r="J49" s="1364"/>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64"/>
      <c r="C50" s="1364"/>
      <c r="D50" s="1364"/>
      <c r="E50" s="1364"/>
      <c r="F50" s="1364"/>
      <c r="G50" s="1364"/>
      <c r="H50" s="1364"/>
      <c r="I50" s="1364"/>
      <c r="J50" s="1364"/>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64"/>
      <c r="C51" s="1364"/>
      <c r="D51" s="1364"/>
      <c r="E51" s="1364"/>
      <c r="F51" s="1364"/>
      <c r="G51" s="1364"/>
      <c r="H51" s="1364"/>
      <c r="I51" s="1364"/>
      <c r="J51" s="1364"/>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64"/>
      <c r="C52" s="1364"/>
      <c r="D52" s="1364"/>
      <c r="E52" s="1364"/>
      <c r="F52" s="1364"/>
      <c r="G52" s="1364"/>
      <c r="H52" s="1364"/>
      <c r="I52" s="1364"/>
      <c r="J52" s="1364"/>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64"/>
      <c r="C53" s="1364"/>
      <c r="D53" s="1364"/>
      <c r="E53" s="1364"/>
      <c r="F53" s="1364"/>
      <c r="G53" s="1364"/>
      <c r="H53" s="1364"/>
      <c r="I53" s="1364"/>
      <c r="J53" s="1364"/>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64"/>
      <c r="C54" s="1364"/>
      <c r="D54" s="1364"/>
      <c r="E54" s="1364"/>
      <c r="F54" s="1364"/>
      <c r="G54" s="1364"/>
      <c r="H54" s="1364"/>
      <c r="I54" s="1364"/>
      <c r="J54" s="1364"/>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08" t="s">
        <v>827</v>
      </c>
      <c r="F1" s="1408"/>
      <c r="G1" s="1408"/>
      <c r="H1" s="106"/>
      <c r="I1" s="106"/>
      <c r="J1" s="8"/>
      <c r="K1" s="8"/>
      <c r="L1" s="8"/>
      <c r="M1" s="8"/>
      <c r="N1" s="8"/>
      <c r="O1" s="8"/>
      <c r="P1" s="8"/>
      <c r="Q1" s="8"/>
      <c r="R1" s="8"/>
      <c r="S1" s="8"/>
      <c r="T1" s="8"/>
      <c r="U1" s="8"/>
      <c r="V1" s="8"/>
      <c r="W1" s="8"/>
      <c r="X1" s="8"/>
      <c r="Y1" s="8"/>
      <c r="Z1" s="8"/>
    </row>
    <row r="2" spans="1:27" ht="24" customHeight="1">
      <c r="A2" s="8"/>
      <c r="B2" s="106"/>
      <c r="C2" s="106"/>
      <c r="D2" s="106"/>
      <c r="E2" s="1408"/>
      <c r="F2" s="1408"/>
      <c r="G2" s="1408"/>
      <c r="H2" s="106"/>
      <c r="I2" s="106"/>
      <c r="J2" s="8"/>
      <c r="K2" s="8"/>
      <c r="L2" s="8"/>
      <c r="M2" s="8"/>
      <c r="N2" s="8"/>
      <c r="O2" s="8"/>
      <c r="P2" s="8"/>
      <c r="Q2" s="8"/>
      <c r="R2" s="8"/>
      <c r="S2" s="8"/>
      <c r="T2" s="8"/>
      <c r="U2" s="8"/>
      <c r="V2" s="8"/>
      <c r="W2" s="8"/>
      <c r="X2" s="8"/>
      <c r="Y2" s="8"/>
      <c r="Z2" s="8"/>
    </row>
    <row r="3" spans="1:27" ht="27" customHeight="1">
      <c r="A3" s="1421" t="s">
        <v>1875</v>
      </c>
      <c r="B3" s="1421"/>
      <c r="C3" s="1421"/>
      <c r="D3" s="1421"/>
      <c r="E3" s="1421"/>
      <c r="F3" s="1421"/>
      <c r="G3" s="1421"/>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25" t="str">
        <f>+i.04108!A7</f>
        <v>Даатгагчийн нэр:</v>
      </c>
      <c r="B5" s="1422"/>
      <c r="C5" s="1422"/>
      <c r="D5" s="1422"/>
      <c r="E5" s="1345" t="str">
        <f>+i.04108!J7</f>
        <v>..... оны .... сарын ...-ны өдөр</v>
      </c>
      <c r="F5" s="1345"/>
      <c r="G5" s="1345"/>
      <c r="H5" s="261"/>
      <c r="I5" s="261"/>
      <c r="R5" s="8"/>
      <c r="S5" s="8"/>
      <c r="T5" s="8"/>
      <c r="U5" s="8"/>
      <c r="V5" s="8"/>
      <c r="W5" s="8"/>
      <c r="X5" s="8"/>
      <c r="Y5" s="8"/>
      <c r="Z5" s="8"/>
      <c r="AA5" s="8"/>
    </row>
    <row r="6" spans="1:27" ht="12.75" customHeight="1">
      <c r="A6" s="249"/>
      <c r="B6" s="8"/>
      <c r="C6" s="87"/>
      <c r="D6" s="8"/>
      <c r="E6" s="8"/>
      <c r="F6" s="1418" t="s">
        <v>1</v>
      </c>
      <c r="G6" s="1405"/>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topLeftCell="A31"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08"/>
      <c r="D1" s="1308"/>
      <c r="E1" s="1308"/>
    </row>
    <row r="2" spans="1:24">
      <c r="C2" s="1308"/>
      <c r="D2" s="1308"/>
      <c r="E2" s="1308"/>
    </row>
    <row r="3" spans="1:24">
      <c r="C3" s="20"/>
      <c r="D3" s="20"/>
      <c r="E3" s="20"/>
    </row>
    <row r="4" spans="1:24" ht="15" customHeight="1">
      <c r="A4" s="1306" t="s">
        <v>0</v>
      </c>
      <c r="B4" s="1306"/>
      <c r="C4" s="1306"/>
      <c r="D4" s="1306"/>
      <c r="E4" s="1306"/>
    </row>
    <row r="5" spans="1:24">
      <c r="A5" s="4"/>
      <c r="B5" s="19"/>
      <c r="C5" s="6"/>
      <c r="D5" s="5"/>
      <c r="E5" s="5"/>
    </row>
    <row r="6" spans="1:24" customFormat="1" ht="12.75" customHeight="1">
      <c r="A6" s="1309" t="str">
        <f>+i.04108!A7</f>
        <v>Даатгагчийн нэр:</v>
      </c>
      <c r="B6" s="1309"/>
      <c r="C6" s="7"/>
      <c r="D6" s="1307" t="str">
        <f>+i.04108!J7</f>
        <v>..... оны .... сарын ...-ны өдөр</v>
      </c>
      <c r="E6" s="1307"/>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1880</v>
      </c>
      <c r="C40" s="12">
        <f t="shared" si="0"/>
        <v>31</v>
      </c>
      <c r="D40" s="330">
        <f>i.04101a!C75</f>
        <v>0</v>
      </c>
      <c r="E40" s="330">
        <f>i.04101a!D75</f>
        <v>0</v>
      </c>
    </row>
    <row r="41" spans="1:7">
      <c r="A41" s="11" t="s">
        <v>70</v>
      </c>
      <c r="B41" s="75" t="s">
        <v>1881</v>
      </c>
      <c r="C41" s="12">
        <f t="shared" si="0"/>
        <v>32</v>
      </c>
      <c r="D41" s="330">
        <f>+i.04101a!C76+i.04101a!C77</f>
        <v>0</v>
      </c>
      <c r="E41" s="330">
        <f>+i.04101a!D76+i.04101a!D77</f>
        <v>0</v>
      </c>
    </row>
    <row r="42" spans="1:7">
      <c r="A42" s="11" t="s">
        <v>71</v>
      </c>
      <c r="B42" s="69" t="s">
        <v>1882</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5" t="str">
        <f>+i.04108!D38</f>
        <v xml:space="preserve">/…............................./   </v>
      </c>
      <c r="D101" s="1305"/>
      <c r="E101" s="2" t="str">
        <f>+i.04108!F38</f>
        <v>/................................./</v>
      </c>
    </row>
    <row r="102" spans="1:24">
      <c r="A102" s="17"/>
      <c r="B102" s="95"/>
      <c r="C102" s="2"/>
      <c r="D102" s="2"/>
      <c r="E102" s="2"/>
    </row>
    <row r="103" spans="1:24">
      <c r="A103" s="17"/>
      <c r="B103" s="95" t="str">
        <f>+i.04108!C40</f>
        <v xml:space="preserve"> Ерөнхий нягтлан бодогч  </v>
      </c>
      <c r="C103" s="1305" t="str">
        <f>+i.04108!D40</f>
        <v>/…........................../</v>
      </c>
      <c r="D103" s="1305"/>
      <c r="E103" s="2" t="str">
        <f>+i.04108!F40</f>
        <v>/................................/</v>
      </c>
    </row>
    <row r="104" spans="1:24">
      <c r="A104" s="17"/>
      <c r="B104" s="95"/>
      <c r="C104" s="2"/>
      <c r="D104" s="2"/>
      <c r="E104" s="2"/>
    </row>
    <row r="105" spans="1:24">
      <c r="B105" s="95" t="str">
        <f>+i.04108!C42</f>
        <v>...................................................</v>
      </c>
      <c r="C105" s="1305" t="str">
        <f>+i.04108!D42</f>
        <v xml:space="preserve">/................................../   </v>
      </c>
      <c r="D105" s="1305"/>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9"/>
  <sheetViews>
    <sheetView showGridLines="0" tabSelected="1" topLeftCell="A56" zoomScale="90" zoomScaleNormal="90" workbookViewId="0">
      <selection activeCell="B64" sqref="B64:B65"/>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19" t="s">
        <v>828</v>
      </c>
      <c r="G1" s="1343"/>
      <c r="H1" s="1343"/>
      <c r="I1" s="1343"/>
      <c r="J1" s="1343"/>
      <c r="K1" s="1343"/>
      <c r="L1" s="8"/>
      <c r="M1" s="8"/>
      <c r="N1" s="8"/>
      <c r="O1" s="8"/>
      <c r="P1" s="8"/>
      <c r="Q1" s="8"/>
      <c r="R1" s="8"/>
      <c r="S1" s="8"/>
      <c r="T1" s="8"/>
      <c r="U1" s="8"/>
      <c r="V1" s="8"/>
      <c r="W1" s="8"/>
      <c r="X1" s="8"/>
      <c r="Y1" s="8"/>
    </row>
    <row r="2" spans="1:27" ht="12.75" customHeight="1">
      <c r="A2" s="203"/>
      <c r="B2" s="91"/>
      <c r="C2" s="8"/>
      <c r="D2" s="8"/>
      <c r="E2" s="8"/>
      <c r="F2" s="1343"/>
      <c r="G2" s="1343"/>
      <c r="H2" s="1343"/>
      <c r="I2" s="1343"/>
      <c r="J2" s="1343"/>
      <c r="K2" s="1343"/>
      <c r="L2" s="8"/>
      <c r="M2" s="8"/>
      <c r="N2" s="8"/>
      <c r="O2" s="8"/>
      <c r="P2" s="8"/>
      <c r="Q2" s="8"/>
      <c r="R2" s="8"/>
      <c r="S2" s="8"/>
      <c r="T2" s="8"/>
      <c r="U2" s="8"/>
      <c r="V2" s="8"/>
      <c r="W2" s="8"/>
      <c r="X2" s="8"/>
      <c r="Y2" s="8"/>
    </row>
    <row r="3" spans="1:27" ht="12.75" customHeight="1">
      <c r="A3" s="203"/>
      <c r="B3" s="91"/>
      <c r="C3" s="8"/>
      <c r="D3" s="8"/>
      <c r="E3" s="8"/>
      <c r="F3" s="1343"/>
      <c r="G3" s="1343"/>
      <c r="H3" s="1343"/>
      <c r="I3" s="1343"/>
      <c r="J3" s="1343"/>
      <c r="K3" s="1343"/>
      <c r="L3" s="8"/>
      <c r="M3" s="8"/>
      <c r="N3" s="8"/>
      <c r="O3" s="8"/>
      <c r="P3" s="8"/>
      <c r="Q3" s="8"/>
      <c r="R3" s="8"/>
      <c r="S3" s="8"/>
      <c r="T3" s="8"/>
      <c r="U3" s="8"/>
      <c r="V3" s="8"/>
      <c r="W3" s="8"/>
      <c r="X3" s="8"/>
      <c r="Y3" s="8"/>
    </row>
    <row r="4" spans="1:27" ht="12.75" customHeight="1">
      <c r="A4" s="1344" t="s">
        <v>864</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45" t="str">
        <f>+i.04108!J7</f>
        <v>..... оны .... сарын ...-ны өдөр</v>
      </c>
      <c r="J6" s="1345"/>
      <c r="K6" s="1345"/>
      <c r="L6" s="8"/>
      <c r="M6" s="1368"/>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30" t="s">
        <v>2</v>
      </c>
      <c r="B8" s="1347" t="s">
        <v>722</v>
      </c>
      <c r="C8" s="1347" t="s">
        <v>723</v>
      </c>
      <c r="D8" s="1349" t="s">
        <v>285</v>
      </c>
      <c r="E8" s="1428"/>
      <c r="F8" s="1428"/>
      <c r="G8" s="1428"/>
      <c r="H8" s="1428"/>
      <c r="I8" s="1428"/>
      <c r="J8" s="1429"/>
      <c r="K8" s="1347" t="s">
        <v>724</v>
      </c>
      <c r="L8" s="217"/>
      <c r="M8" s="217"/>
      <c r="N8" s="217"/>
      <c r="O8" s="217"/>
      <c r="P8" s="217"/>
      <c r="Q8" s="217"/>
      <c r="R8" s="217"/>
      <c r="S8" s="217"/>
      <c r="T8" s="217"/>
      <c r="U8" s="217"/>
      <c r="V8" s="217"/>
      <c r="W8" s="217"/>
      <c r="X8" s="217"/>
      <c r="Y8" s="217"/>
    </row>
    <row r="9" spans="1:27" ht="13.5" customHeight="1">
      <c r="A9" s="1431"/>
      <c r="B9" s="1393"/>
      <c r="C9" s="1423"/>
      <c r="D9" s="1425" t="s">
        <v>668</v>
      </c>
      <c r="E9" s="1426" t="s">
        <v>669</v>
      </c>
      <c r="F9" s="1427"/>
      <c r="G9" s="1428"/>
      <c r="H9" s="1428"/>
      <c r="I9" s="1429"/>
      <c r="J9" s="1425" t="s">
        <v>725</v>
      </c>
      <c r="K9" s="1423"/>
      <c r="L9" s="217"/>
      <c r="M9" s="217"/>
      <c r="N9" s="217"/>
      <c r="O9" s="217"/>
      <c r="P9" s="217"/>
      <c r="Q9" s="217"/>
      <c r="R9" s="217"/>
      <c r="S9" s="217"/>
      <c r="T9" s="217"/>
      <c r="U9" s="217"/>
      <c r="V9" s="217"/>
      <c r="W9" s="217"/>
      <c r="X9" s="217"/>
      <c r="Y9" s="217"/>
    </row>
    <row r="10" spans="1:27" ht="38.25">
      <c r="A10" s="1432"/>
      <c r="B10" s="1433"/>
      <c r="C10" s="1424"/>
      <c r="D10" s="1424"/>
      <c r="E10" s="190" t="s">
        <v>726</v>
      </c>
      <c r="F10" s="239" t="s">
        <v>727</v>
      </c>
      <c r="G10" s="270" t="s">
        <v>728</v>
      </c>
      <c r="H10" s="188" t="s">
        <v>729</v>
      </c>
      <c r="I10" s="188" t="s">
        <v>280</v>
      </c>
      <c r="J10" s="1424"/>
      <c r="K10" s="1424"/>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303"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303"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303" t="s">
        <v>1032</v>
      </c>
      <c r="C15" s="103"/>
      <c r="D15" s="385"/>
      <c r="E15" s="39"/>
      <c r="F15" s="39"/>
      <c r="G15" s="39"/>
      <c r="H15" s="39"/>
      <c r="I15" s="39"/>
      <c r="J15" s="342">
        <f t="shared" ref="J15:J76" si="0">SUM(D15,E15,G15:I15)</f>
        <v>0</v>
      </c>
      <c r="K15" s="39"/>
      <c r="L15" s="8"/>
      <c r="M15" s="8"/>
      <c r="N15" s="8"/>
      <c r="O15" s="8"/>
      <c r="P15" s="8"/>
      <c r="Q15" s="8"/>
      <c r="R15" s="8"/>
      <c r="S15" s="8"/>
      <c r="T15" s="8"/>
      <c r="U15" s="8"/>
      <c r="V15" s="8"/>
      <c r="W15" s="8"/>
      <c r="X15" s="8"/>
      <c r="Y15" s="8"/>
    </row>
    <row r="16" spans="1:27">
      <c r="A16" s="559" t="s">
        <v>355</v>
      </c>
      <c r="B16" s="1303"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303"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303"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303"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303"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303"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303"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303"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303"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303"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303" t="s">
        <v>1912</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303" t="s">
        <v>1913</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303"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303"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303"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303"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303" t="s">
        <v>1914</v>
      </c>
      <c r="C32" s="103"/>
      <c r="D32" s="385"/>
      <c r="E32" s="39"/>
      <c r="F32" s="39"/>
      <c r="G32" s="39"/>
      <c r="H32" s="39"/>
      <c r="I32" s="39"/>
      <c r="J32" s="342">
        <f t="shared" si="0"/>
        <v>0</v>
      </c>
      <c r="K32" s="39"/>
    </row>
    <row r="33" spans="1:25">
      <c r="A33" s="559" t="s">
        <v>874</v>
      </c>
      <c r="B33" s="1303"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303" t="s">
        <v>1899</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303" t="s">
        <v>1900</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303" t="s">
        <v>1048</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303" t="s">
        <v>1791</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303"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303"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303" t="s">
        <v>1051</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303" t="s">
        <v>1901</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303" t="s">
        <v>1052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303" t="s">
        <v>1792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303" t="s">
        <v>1053</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303"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303"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303" t="s">
        <v>1056</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303" t="s">
        <v>1057</v>
      </c>
      <c r="C48" s="39"/>
      <c r="D48" s="39"/>
      <c r="E48" s="39"/>
      <c r="F48" s="39"/>
      <c r="G48" s="39"/>
      <c r="H48" s="39"/>
      <c r="I48" s="39"/>
      <c r="J48" s="342">
        <f>SUM(D48,E48,G48:I48)</f>
        <v>0</v>
      </c>
      <c r="K48" s="39"/>
      <c r="L48" s="8"/>
      <c r="M48" s="8"/>
      <c r="N48" s="8"/>
      <c r="O48" s="8"/>
      <c r="P48" s="8"/>
      <c r="Q48" s="8"/>
      <c r="R48" s="8"/>
      <c r="S48" s="8"/>
      <c r="T48" s="8"/>
      <c r="U48" s="8"/>
      <c r="V48" s="8"/>
      <c r="W48" s="8"/>
      <c r="X48" s="8"/>
      <c r="Y48" s="8"/>
    </row>
    <row r="49" spans="1:25">
      <c r="A49" s="559" t="s">
        <v>983</v>
      </c>
      <c r="B49" s="1303" t="s">
        <v>1793</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303" t="s">
        <v>1058</v>
      </c>
      <c r="C50" s="39"/>
      <c r="D50" s="39"/>
      <c r="E50" s="39"/>
      <c r="F50" s="39"/>
      <c r="G50" s="39"/>
      <c r="H50" s="39"/>
      <c r="I50" s="39"/>
      <c r="J50" s="342">
        <f>SUM(D50,E50,G50:I50)</f>
        <v>0</v>
      </c>
      <c r="K50" s="39"/>
      <c r="L50" s="8"/>
      <c r="M50" s="8"/>
      <c r="N50" s="8"/>
      <c r="O50" s="8"/>
      <c r="P50" s="8"/>
      <c r="Q50" s="8"/>
      <c r="R50" s="8"/>
      <c r="S50" s="8"/>
      <c r="T50" s="8"/>
      <c r="U50" s="8"/>
      <c r="V50" s="8"/>
      <c r="W50" s="8"/>
      <c r="X50" s="8"/>
      <c r="Y50" s="8"/>
    </row>
    <row r="51" spans="1:25">
      <c r="A51" s="559" t="s">
        <v>985</v>
      </c>
      <c r="B51" s="1303" t="s">
        <v>1059</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59" t="s">
        <v>986</v>
      </c>
      <c r="B52" s="1303" t="s">
        <v>1060</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303" t="s">
        <v>1902</v>
      </c>
      <c r="C53" s="39"/>
      <c r="D53" s="39"/>
      <c r="E53" s="39"/>
      <c r="F53" s="39"/>
      <c r="G53" s="39"/>
      <c r="H53" s="39"/>
      <c r="I53" s="39"/>
      <c r="J53" s="342">
        <f t="shared" si="0"/>
        <v>0</v>
      </c>
      <c r="K53" s="39"/>
      <c r="L53" s="8"/>
      <c r="M53" s="8"/>
      <c r="N53" s="8"/>
      <c r="O53" s="8"/>
      <c r="P53" s="8"/>
      <c r="Q53" s="8"/>
      <c r="R53" s="8"/>
      <c r="S53" s="8"/>
      <c r="T53" s="8"/>
      <c r="U53" s="8"/>
      <c r="V53" s="8"/>
      <c r="W53" s="8"/>
      <c r="X53" s="8"/>
      <c r="Y53" s="8"/>
    </row>
    <row r="54" spans="1:25">
      <c r="A54" s="559" t="s">
        <v>988</v>
      </c>
      <c r="B54" s="1303" t="s">
        <v>1903</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303" t="s">
        <v>1904</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303" t="s">
        <v>1905</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303" t="s">
        <v>1906</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304" t="s">
        <v>1907</v>
      </c>
      <c r="C58" s="39"/>
      <c r="D58" s="39"/>
      <c r="E58" s="39"/>
      <c r="F58" s="39"/>
      <c r="G58" s="39"/>
      <c r="H58" s="39"/>
      <c r="I58" s="39"/>
      <c r="J58" s="342">
        <f t="shared" ref="J58:J68" si="1">SUM(D58,E58,G58:I58)</f>
        <v>0</v>
      </c>
      <c r="K58" s="39"/>
      <c r="L58" s="8"/>
      <c r="M58" s="8"/>
      <c r="N58" s="8"/>
      <c r="O58" s="8"/>
      <c r="P58" s="8"/>
      <c r="Q58" s="8"/>
      <c r="R58" s="8"/>
      <c r="S58" s="8"/>
      <c r="T58" s="8"/>
      <c r="U58" s="8"/>
      <c r="V58" s="8"/>
      <c r="W58" s="8"/>
      <c r="X58" s="8"/>
      <c r="Y58" s="8"/>
    </row>
    <row r="59" spans="1:25">
      <c r="A59" s="559" t="s">
        <v>993</v>
      </c>
      <c r="B59" s="1304" t="s">
        <v>1908</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59" t="s">
        <v>994</v>
      </c>
      <c r="B60" s="1304" t="s">
        <v>1909</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59" t="s">
        <v>995</v>
      </c>
      <c r="B61" s="1304" t="s">
        <v>1910</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59" t="s">
        <v>996</v>
      </c>
      <c r="B62" s="1304" t="s">
        <v>1911</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1604" t="s">
        <v>997</v>
      </c>
      <c r="B63" s="1605" t="s">
        <v>2213</v>
      </c>
      <c r="C63" s="385"/>
      <c r="D63" s="39"/>
      <c r="E63" s="39"/>
      <c r="F63" s="39"/>
      <c r="G63" s="39"/>
      <c r="H63" s="39"/>
      <c r="I63" s="39"/>
      <c r="J63" s="342">
        <f>SUM(D63,E63,G63:I63)</f>
        <v>0</v>
      </c>
      <c r="K63" s="39"/>
      <c r="L63" s="8"/>
      <c r="M63" s="8"/>
      <c r="N63" s="8"/>
      <c r="O63" s="8"/>
      <c r="P63" s="8"/>
      <c r="Q63" s="8"/>
      <c r="R63" s="8"/>
      <c r="S63" s="8"/>
      <c r="T63" s="8"/>
      <c r="U63" s="8"/>
      <c r="V63" s="8"/>
      <c r="W63" s="8"/>
      <c r="X63" s="8"/>
      <c r="Y63" s="8"/>
    </row>
    <row r="64" spans="1:25">
      <c r="A64" s="559" t="s">
        <v>1061</v>
      </c>
      <c r="B64" s="1605" t="s">
        <v>2216</v>
      </c>
      <c r="C64" s="385"/>
      <c r="D64" s="39"/>
      <c r="E64" s="39"/>
      <c r="F64" s="39"/>
      <c r="G64" s="39"/>
      <c r="H64" s="39"/>
      <c r="I64" s="39"/>
      <c r="J64" s="342">
        <f t="shared" ref="J64:J71" si="2">SUM(D64,E64,G64:I64)</f>
        <v>0</v>
      </c>
      <c r="K64" s="39"/>
      <c r="L64" s="8"/>
      <c r="M64" s="8"/>
      <c r="N64" s="8"/>
      <c r="O64" s="8"/>
      <c r="P64" s="8"/>
      <c r="Q64" s="8"/>
      <c r="R64" s="8"/>
      <c r="S64" s="8"/>
      <c r="T64" s="8"/>
      <c r="U64" s="8"/>
      <c r="V64" s="8"/>
      <c r="W64" s="8"/>
      <c r="X64" s="8"/>
      <c r="Y64" s="8"/>
    </row>
    <row r="65" spans="1:25">
      <c r="A65" s="1604" t="s">
        <v>1062</v>
      </c>
      <c r="B65" s="1605" t="s">
        <v>2217</v>
      </c>
      <c r="C65" s="385"/>
      <c r="D65" s="39"/>
      <c r="E65" s="39"/>
      <c r="F65" s="39"/>
      <c r="G65" s="39"/>
      <c r="H65" s="39"/>
      <c r="I65" s="39"/>
      <c r="J65" s="342">
        <f t="shared" si="2"/>
        <v>0</v>
      </c>
      <c r="K65" s="39"/>
      <c r="L65" s="8"/>
      <c r="M65" s="8"/>
      <c r="N65" s="8"/>
      <c r="O65" s="8"/>
      <c r="P65" s="8"/>
      <c r="Q65" s="8"/>
      <c r="R65" s="8"/>
      <c r="S65" s="8"/>
      <c r="T65" s="8"/>
      <c r="U65" s="8"/>
      <c r="V65" s="8"/>
      <c r="W65" s="8"/>
      <c r="X65" s="8"/>
      <c r="Y65" s="8"/>
    </row>
    <row r="66" spans="1:25">
      <c r="A66" s="559" t="s">
        <v>1063</v>
      </c>
      <c r="B66" s="1304" t="s">
        <v>1070</v>
      </c>
      <c r="C66" s="39"/>
      <c r="D66" s="39"/>
      <c r="E66" s="39"/>
      <c r="F66" s="39"/>
      <c r="G66" s="39"/>
      <c r="H66" s="39"/>
      <c r="I66" s="39"/>
      <c r="J66" s="342">
        <f t="shared" si="2"/>
        <v>0</v>
      </c>
      <c r="K66" s="39"/>
      <c r="L66" s="8"/>
      <c r="M66" s="8"/>
      <c r="N66" s="8"/>
      <c r="O66" s="8"/>
      <c r="P66" s="8"/>
      <c r="Q66" s="8"/>
      <c r="R66" s="8"/>
      <c r="S66" s="8"/>
      <c r="T66" s="8"/>
      <c r="U66" s="8"/>
      <c r="V66" s="8"/>
      <c r="W66" s="8"/>
      <c r="X66" s="8"/>
      <c r="Y66" s="8"/>
    </row>
    <row r="67" spans="1:25">
      <c r="A67" s="1604" t="s">
        <v>1064</v>
      </c>
      <c r="B67" s="1303" t="s">
        <v>1071</v>
      </c>
      <c r="C67" s="39"/>
      <c r="D67" s="39"/>
      <c r="E67" s="39"/>
      <c r="F67" s="39"/>
      <c r="G67" s="39"/>
      <c r="H67" s="39"/>
      <c r="I67" s="39"/>
      <c r="J67" s="342">
        <f t="shared" si="2"/>
        <v>0</v>
      </c>
      <c r="K67" s="39"/>
      <c r="L67" s="8"/>
      <c r="M67" s="8"/>
      <c r="N67" s="8"/>
      <c r="O67" s="8"/>
      <c r="P67" s="8"/>
      <c r="Q67" s="8"/>
      <c r="R67" s="8"/>
      <c r="S67" s="8"/>
      <c r="T67" s="8"/>
      <c r="U67" s="8"/>
      <c r="V67" s="8"/>
      <c r="W67" s="8"/>
      <c r="X67" s="8"/>
      <c r="Y67" s="8"/>
    </row>
    <row r="68" spans="1:25">
      <c r="A68" s="559" t="s">
        <v>1065</v>
      </c>
      <c r="B68" s="42" t="s">
        <v>1072</v>
      </c>
      <c r="C68" s="39"/>
      <c r="D68" s="39"/>
      <c r="E68" s="39"/>
      <c r="F68" s="39"/>
      <c r="G68" s="39"/>
      <c r="H68" s="39"/>
      <c r="I68" s="39"/>
      <c r="J68" s="342">
        <f t="shared" si="2"/>
        <v>0</v>
      </c>
      <c r="K68" s="39"/>
      <c r="L68" s="8"/>
      <c r="M68" s="8"/>
      <c r="N68" s="8"/>
      <c r="O68" s="8"/>
      <c r="P68" s="8"/>
      <c r="Q68" s="8"/>
      <c r="R68" s="8"/>
      <c r="S68" s="8"/>
      <c r="T68" s="8"/>
      <c r="U68" s="8"/>
      <c r="V68" s="8"/>
      <c r="W68" s="8"/>
      <c r="X68" s="8"/>
      <c r="Y68" s="8"/>
    </row>
    <row r="69" spans="1:25">
      <c r="A69" s="1604" t="s">
        <v>1066</v>
      </c>
      <c r="B69" s="42" t="s">
        <v>1073</v>
      </c>
      <c r="C69" s="39"/>
      <c r="D69" s="39"/>
      <c r="E69" s="39"/>
      <c r="F69" s="39"/>
      <c r="G69" s="39"/>
      <c r="H69" s="39"/>
      <c r="I69" s="39"/>
      <c r="J69" s="342">
        <f t="shared" si="2"/>
        <v>0</v>
      </c>
      <c r="K69" s="39"/>
      <c r="L69" s="8"/>
      <c r="M69" s="8"/>
      <c r="N69" s="8"/>
      <c r="O69" s="8"/>
      <c r="P69" s="8"/>
      <c r="Q69" s="8"/>
      <c r="R69" s="8"/>
      <c r="S69" s="8"/>
      <c r="T69" s="8"/>
      <c r="U69" s="8"/>
      <c r="V69" s="8"/>
      <c r="W69" s="8"/>
      <c r="X69" s="8"/>
      <c r="Y69" s="8"/>
    </row>
    <row r="70" spans="1:25">
      <c r="A70" s="559" t="s">
        <v>1067</v>
      </c>
      <c r="B70" s="42" t="s">
        <v>1074</v>
      </c>
      <c r="C70" s="39"/>
      <c r="D70" s="39"/>
      <c r="E70" s="39"/>
      <c r="F70" s="39"/>
      <c r="G70" s="39"/>
      <c r="H70" s="39"/>
      <c r="I70" s="39"/>
      <c r="J70" s="342">
        <f t="shared" si="2"/>
        <v>0</v>
      </c>
      <c r="K70" s="39"/>
      <c r="L70" s="8"/>
      <c r="M70" s="8"/>
      <c r="N70" s="8"/>
      <c r="O70" s="8"/>
      <c r="P70" s="8"/>
      <c r="Q70" s="8"/>
      <c r="R70" s="8"/>
      <c r="S70" s="8"/>
      <c r="T70" s="8"/>
      <c r="U70" s="8"/>
      <c r="V70" s="8"/>
      <c r="W70" s="8"/>
      <c r="X70" s="8"/>
      <c r="Y70" s="8"/>
    </row>
    <row r="71" spans="1:25">
      <c r="A71" s="1604" t="s">
        <v>1068</v>
      </c>
      <c r="B71" s="394" t="s">
        <v>1075</v>
      </c>
      <c r="C71" s="395"/>
      <c r="D71" s="395"/>
      <c r="E71" s="395"/>
      <c r="F71" s="395"/>
      <c r="G71" s="395"/>
      <c r="H71" s="395"/>
      <c r="I71" s="395"/>
      <c r="J71" s="342">
        <f t="shared" si="2"/>
        <v>0</v>
      </c>
      <c r="K71" s="395"/>
      <c r="L71" s="8"/>
      <c r="M71" s="8"/>
      <c r="N71" s="8"/>
      <c r="O71" s="8"/>
      <c r="P71" s="8"/>
      <c r="Q71" s="8"/>
      <c r="R71" s="8"/>
      <c r="S71" s="8"/>
      <c r="T71" s="8"/>
      <c r="U71" s="8"/>
      <c r="V71" s="8"/>
      <c r="W71" s="8"/>
      <c r="X71" s="8"/>
      <c r="Y71" s="8"/>
    </row>
    <row r="72" spans="1:25">
      <c r="A72" s="559" t="s">
        <v>1069</v>
      </c>
      <c r="B72" s="511" t="s">
        <v>1076</v>
      </c>
      <c r="C72" s="398"/>
      <c r="D72" s="398"/>
      <c r="E72" s="398"/>
      <c r="F72" s="398"/>
      <c r="G72" s="398"/>
      <c r="H72" s="398"/>
      <c r="I72" s="398"/>
      <c r="J72" s="345">
        <f t="shared" si="0"/>
        <v>0</v>
      </c>
      <c r="K72" s="398"/>
      <c r="L72" s="8"/>
      <c r="M72" s="8"/>
      <c r="N72" s="8"/>
      <c r="O72" s="8"/>
      <c r="P72" s="8"/>
      <c r="Q72" s="8"/>
      <c r="R72" s="8"/>
      <c r="S72" s="8"/>
      <c r="T72" s="8"/>
      <c r="U72" s="8"/>
      <c r="V72" s="8"/>
      <c r="W72" s="8"/>
      <c r="X72" s="8"/>
      <c r="Y72" s="8"/>
    </row>
    <row r="73" spans="1:25">
      <c r="A73" s="1604" t="s">
        <v>1078</v>
      </c>
      <c r="B73" s="511" t="s">
        <v>1794</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1079</v>
      </c>
      <c r="B74" s="511" t="s">
        <v>1077</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1604" t="s">
        <v>1080</v>
      </c>
      <c r="B75" s="511" t="s">
        <v>731</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59" t="s">
        <v>1081</v>
      </c>
      <c r="B76" s="511" t="s">
        <v>731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1604" t="s">
        <v>1082</v>
      </c>
      <c r="B77" s="511" t="s">
        <v>731</v>
      </c>
      <c r="C77" s="398"/>
      <c r="D77" s="398"/>
      <c r="E77" s="398"/>
      <c r="F77" s="398"/>
      <c r="G77" s="398"/>
      <c r="H77" s="398"/>
      <c r="I77" s="398"/>
      <c r="J77" s="345">
        <f t="shared" ref="J77:J82" si="3">SUM(D77,E77,G77:I77)</f>
        <v>0</v>
      </c>
      <c r="K77" s="398"/>
      <c r="L77" s="8"/>
      <c r="M77" s="8"/>
      <c r="N77" s="8"/>
      <c r="O77" s="8"/>
      <c r="P77" s="8"/>
      <c r="Q77" s="8"/>
      <c r="R77" s="8"/>
      <c r="S77" s="8"/>
      <c r="T77" s="8"/>
      <c r="U77" s="8"/>
      <c r="V77" s="8"/>
      <c r="W77" s="8"/>
      <c r="X77" s="8"/>
      <c r="Y77" s="8"/>
    </row>
    <row r="78" spans="1:25">
      <c r="A78" s="559" t="s">
        <v>1083</v>
      </c>
      <c r="B78" s="511" t="s">
        <v>731</v>
      </c>
      <c r="C78" s="398"/>
      <c r="D78" s="398"/>
      <c r="E78" s="398"/>
      <c r="F78" s="398"/>
      <c r="G78" s="398"/>
      <c r="H78" s="398"/>
      <c r="I78" s="398"/>
      <c r="J78" s="345">
        <f t="shared" si="3"/>
        <v>0</v>
      </c>
      <c r="K78" s="398"/>
      <c r="L78" s="8"/>
      <c r="M78" s="8"/>
      <c r="N78" s="8"/>
      <c r="O78" s="8"/>
      <c r="P78" s="8"/>
      <c r="Q78" s="8"/>
      <c r="R78" s="8"/>
      <c r="S78" s="8"/>
      <c r="T78" s="8"/>
      <c r="U78" s="8"/>
      <c r="V78" s="8"/>
      <c r="W78" s="8"/>
      <c r="X78" s="8"/>
      <c r="Y78" s="8"/>
    </row>
    <row r="79" spans="1:25">
      <c r="A79" s="1604" t="s">
        <v>1084</v>
      </c>
      <c r="B79" s="511" t="s">
        <v>731</v>
      </c>
      <c r="C79" s="398"/>
      <c r="D79" s="398"/>
      <c r="E79" s="398"/>
      <c r="F79" s="398"/>
      <c r="G79" s="398"/>
      <c r="H79" s="398"/>
      <c r="I79" s="398"/>
      <c r="J79" s="345">
        <f t="shared" si="3"/>
        <v>0</v>
      </c>
      <c r="K79" s="398"/>
      <c r="L79" s="8"/>
      <c r="M79" s="8"/>
      <c r="N79" s="8"/>
      <c r="O79" s="8"/>
      <c r="P79" s="8"/>
      <c r="Q79" s="8"/>
      <c r="R79" s="8"/>
      <c r="S79" s="8"/>
      <c r="T79" s="8"/>
      <c r="U79" s="8"/>
      <c r="V79" s="8"/>
      <c r="W79" s="8"/>
      <c r="X79" s="8"/>
      <c r="Y79" s="8"/>
    </row>
    <row r="80" spans="1:25">
      <c r="A80" s="559" t="s">
        <v>1085</v>
      </c>
      <c r="B80" s="511" t="s">
        <v>731</v>
      </c>
      <c r="C80" s="398"/>
      <c r="D80" s="398"/>
      <c r="E80" s="398"/>
      <c r="F80" s="398"/>
      <c r="G80" s="398"/>
      <c r="H80" s="398"/>
      <c r="I80" s="398"/>
      <c r="J80" s="345">
        <f t="shared" si="3"/>
        <v>0</v>
      </c>
      <c r="K80" s="398"/>
      <c r="L80" s="8"/>
      <c r="M80" s="8"/>
      <c r="N80" s="8"/>
      <c r="O80" s="8"/>
      <c r="P80" s="8"/>
      <c r="Q80" s="8"/>
      <c r="R80" s="8"/>
      <c r="S80" s="8"/>
      <c r="T80" s="8"/>
      <c r="U80" s="8"/>
      <c r="V80" s="8"/>
      <c r="W80" s="8"/>
      <c r="X80" s="8"/>
      <c r="Y80" s="8"/>
    </row>
    <row r="81" spans="1:25">
      <c r="A81" s="1604" t="s">
        <v>1086</v>
      </c>
      <c r="B81" s="511" t="s">
        <v>731</v>
      </c>
      <c r="C81" s="398"/>
      <c r="D81" s="398"/>
      <c r="E81" s="398"/>
      <c r="F81" s="398"/>
      <c r="G81" s="398"/>
      <c r="H81" s="398"/>
      <c r="I81" s="398"/>
      <c r="J81" s="345">
        <f t="shared" si="3"/>
        <v>0</v>
      </c>
      <c r="K81" s="398"/>
      <c r="L81" s="8"/>
      <c r="M81" s="8"/>
      <c r="N81" s="8"/>
      <c r="O81" s="8"/>
      <c r="P81" s="8"/>
      <c r="Q81" s="8"/>
      <c r="R81" s="8"/>
      <c r="S81" s="8"/>
      <c r="T81" s="8"/>
      <c r="U81" s="8"/>
      <c r="V81" s="8"/>
      <c r="W81" s="8"/>
      <c r="X81" s="8"/>
      <c r="Y81" s="8"/>
    </row>
    <row r="82" spans="1:25">
      <c r="A82" s="559" t="s">
        <v>1087</v>
      </c>
      <c r="B82" s="511" t="s">
        <v>733</v>
      </c>
      <c r="C82" s="398"/>
      <c r="D82" s="398"/>
      <c r="E82" s="398"/>
      <c r="F82" s="398"/>
      <c r="G82" s="398"/>
      <c r="H82" s="398"/>
      <c r="I82" s="398"/>
      <c r="J82" s="345">
        <f t="shared" si="3"/>
        <v>0</v>
      </c>
      <c r="K82" s="398"/>
      <c r="L82" s="8"/>
      <c r="M82" s="8"/>
      <c r="N82" s="8"/>
      <c r="O82" s="8"/>
      <c r="P82" s="8"/>
      <c r="Q82" s="8"/>
      <c r="R82" s="8"/>
      <c r="S82" s="8"/>
      <c r="T82" s="8"/>
      <c r="U82" s="8"/>
      <c r="V82" s="8"/>
      <c r="W82" s="8"/>
      <c r="X82" s="8"/>
      <c r="Y82" s="8"/>
    </row>
    <row r="83" spans="1:25">
      <c r="A83" s="203"/>
      <c r="B83" s="91"/>
      <c r="C83" s="8"/>
      <c r="D83" s="8"/>
      <c r="E83" s="8"/>
      <c r="F83" s="8"/>
      <c r="G83" s="8"/>
      <c r="H83" s="8"/>
      <c r="I83" s="8"/>
      <c r="J83" s="8"/>
      <c r="K83" s="8"/>
      <c r="L83" s="8"/>
      <c r="M83" s="8"/>
      <c r="N83" s="8"/>
      <c r="O83" s="8"/>
      <c r="P83" s="8"/>
      <c r="Q83" s="8"/>
      <c r="R83" s="8"/>
      <c r="S83" s="8"/>
      <c r="T83" s="8"/>
      <c r="U83" s="8"/>
      <c r="V83" s="8"/>
      <c r="W83" s="8"/>
      <c r="X83" s="8"/>
      <c r="Y83" s="8"/>
    </row>
    <row r="84" spans="1:25" s="3" customFormat="1" ht="15" customHeight="1">
      <c r="A84" s="256"/>
      <c r="B84" s="10" t="str">
        <f>+i.04108!C34</f>
        <v>тамга тэмдэг</v>
      </c>
      <c r="C84" s="256"/>
      <c r="D84" s="256"/>
      <c r="E84" s="256"/>
      <c r="F84" s="256"/>
      <c r="G84" s="256"/>
    </row>
    <row r="85" spans="1:25" ht="18.75">
      <c r="A85" s="256"/>
      <c r="B85" s="8"/>
      <c r="C85" s="256"/>
      <c r="D85" s="256"/>
      <c r="E85" s="256"/>
      <c r="F85" s="256"/>
      <c r="H85" s="8"/>
      <c r="I85" s="8"/>
      <c r="J85" s="8"/>
      <c r="K85" s="8"/>
      <c r="L85" s="8"/>
      <c r="M85" s="8"/>
      <c r="N85" s="8"/>
      <c r="O85" s="8"/>
      <c r="P85" s="8"/>
      <c r="Q85" s="8"/>
      <c r="R85" s="8"/>
      <c r="S85" s="8"/>
      <c r="T85" s="8"/>
    </row>
    <row r="86" spans="1:25" ht="19.5" customHeight="1">
      <c r="A86" s="256"/>
      <c r="B86" s="8" t="str">
        <f>+i.04108!C36</f>
        <v xml:space="preserve">ТАЙЛАН ГАРГАСАН:    </v>
      </c>
      <c r="C86" s="256"/>
      <c r="D86" s="256"/>
      <c r="E86" s="256"/>
      <c r="F86" s="256"/>
      <c r="G86" s="8"/>
      <c r="H86" s="8"/>
      <c r="I86" s="8"/>
      <c r="J86" s="8"/>
      <c r="K86" s="8"/>
      <c r="L86" s="8"/>
      <c r="M86" s="8"/>
      <c r="N86" s="8"/>
      <c r="O86" s="8"/>
      <c r="P86" s="8"/>
      <c r="Q86" s="8"/>
      <c r="R86" s="8"/>
      <c r="S86" s="8"/>
      <c r="T86" s="8"/>
    </row>
    <row r="87" spans="1:25" ht="18.75">
      <c r="A87" s="256"/>
      <c r="B87" s="8"/>
      <c r="C87" s="256"/>
      <c r="D87" s="256"/>
      <c r="E87" s="256"/>
      <c r="F87" s="256"/>
      <c r="H87" s="8"/>
      <c r="I87" s="8"/>
      <c r="J87" s="8"/>
      <c r="K87" s="8"/>
      <c r="L87" s="8"/>
      <c r="M87" s="8"/>
      <c r="N87" s="8"/>
      <c r="O87" s="8"/>
      <c r="P87" s="8"/>
      <c r="Q87" s="8"/>
      <c r="R87" s="8"/>
      <c r="S87" s="8"/>
      <c r="T87" s="8"/>
    </row>
    <row r="88" spans="1:25" ht="18.75">
      <c r="A88" s="256"/>
      <c r="B88" s="8" t="str">
        <f>+i.04108!C38</f>
        <v xml:space="preserve"> Гүйцэтгэх захирал</v>
      </c>
      <c r="D88" s="256" t="str">
        <f>+i.04108!D38</f>
        <v xml:space="preserve">/…............................./   </v>
      </c>
      <c r="E88" s="256"/>
      <c r="F88" s="256" t="str">
        <f>+i.04108!F38</f>
        <v>/................................./</v>
      </c>
      <c r="G88" s="256"/>
      <c r="H88" s="8"/>
      <c r="I88" s="8"/>
      <c r="J88" s="8"/>
      <c r="K88" s="8"/>
      <c r="L88" s="8"/>
      <c r="M88" s="8"/>
      <c r="N88" s="8"/>
      <c r="O88" s="8"/>
      <c r="P88" s="8"/>
      <c r="Q88" s="8"/>
      <c r="R88" s="8"/>
      <c r="S88" s="8"/>
      <c r="T88" s="8"/>
    </row>
    <row r="89" spans="1:25" ht="18.75">
      <c r="A89" s="257"/>
      <c r="B89" s="8"/>
      <c r="D89" s="256"/>
      <c r="E89" s="256"/>
      <c r="F89" s="256"/>
      <c r="G89" s="8"/>
      <c r="H89" s="8"/>
      <c r="I89" s="8"/>
      <c r="J89" s="8"/>
      <c r="K89" s="8"/>
      <c r="L89" s="8"/>
      <c r="M89" s="8"/>
      <c r="N89" s="8"/>
      <c r="O89" s="8"/>
      <c r="P89" s="8"/>
      <c r="Q89" s="8"/>
      <c r="R89" s="8"/>
      <c r="S89" s="8"/>
      <c r="T89" s="8"/>
      <c r="U89" s="8"/>
      <c r="V89" s="8"/>
      <c r="W89" s="8"/>
      <c r="X89" s="8"/>
      <c r="Y89" s="8"/>
    </row>
    <row r="90" spans="1:25" ht="18.75">
      <c r="A90" s="203"/>
      <c r="B90" s="8" t="str">
        <f>+i.04108!C40</f>
        <v xml:space="preserve"> Ерөнхий нягтлан бодогч  </v>
      </c>
      <c r="D90" s="256" t="str">
        <f>+i.04108!D40</f>
        <v>/…........................../</v>
      </c>
      <c r="E90" s="256"/>
      <c r="F90" s="256" t="str">
        <f>+i.04108!F40</f>
        <v>/................................/</v>
      </c>
      <c r="G90" s="8"/>
      <c r="H90" s="8"/>
      <c r="I90" s="8"/>
      <c r="J90" s="8"/>
      <c r="K90" s="8"/>
      <c r="L90" s="8"/>
      <c r="M90" s="8"/>
      <c r="N90" s="8"/>
      <c r="O90" s="8"/>
      <c r="P90" s="8"/>
      <c r="Q90" s="8"/>
      <c r="R90" s="8"/>
      <c r="S90" s="8"/>
      <c r="T90" s="8"/>
      <c r="U90" s="8"/>
      <c r="V90" s="8"/>
      <c r="W90" s="8"/>
      <c r="X90" s="8"/>
      <c r="Y90" s="8"/>
    </row>
    <row r="91" spans="1:25" ht="18.75">
      <c r="A91" s="203"/>
      <c r="B91" s="8"/>
      <c r="D91" s="256"/>
      <c r="E91" s="256"/>
      <c r="F91" s="256"/>
      <c r="G91" s="8"/>
      <c r="H91" s="8"/>
      <c r="I91" s="8"/>
      <c r="J91" s="8"/>
      <c r="K91" s="8"/>
      <c r="L91" s="8"/>
      <c r="M91" s="8"/>
      <c r="N91" s="8"/>
      <c r="O91" s="8"/>
      <c r="P91" s="8"/>
      <c r="Q91" s="8"/>
      <c r="R91" s="8"/>
      <c r="S91" s="8"/>
      <c r="T91" s="8"/>
      <c r="U91" s="8"/>
      <c r="V91" s="8"/>
      <c r="W91" s="8"/>
      <c r="X91" s="8"/>
      <c r="Y91" s="8"/>
    </row>
    <row r="92" spans="1:25" ht="18.75">
      <c r="A92" s="203"/>
      <c r="B92" s="8" t="str">
        <f>+i.04108!C42</f>
        <v>...................................................</v>
      </c>
      <c r="D92" s="256" t="str">
        <f>+i.04108!D42</f>
        <v xml:space="preserve">/................................../   </v>
      </c>
      <c r="E92" s="256"/>
      <c r="F92" s="256" t="str">
        <f>+i.04108!F42</f>
        <v>/................................/</v>
      </c>
      <c r="G92" s="8"/>
      <c r="H92" s="8"/>
      <c r="I92" s="8"/>
      <c r="J92" s="8"/>
      <c r="K92" s="8"/>
      <c r="L92" s="8"/>
      <c r="M92" s="8"/>
      <c r="N92" s="8"/>
      <c r="O92" s="8"/>
      <c r="P92" s="8"/>
      <c r="Q92" s="8"/>
      <c r="R92" s="8"/>
      <c r="S92" s="8"/>
      <c r="T92" s="8"/>
      <c r="U92" s="8"/>
      <c r="V92" s="8"/>
      <c r="W92" s="8"/>
      <c r="X92" s="8"/>
      <c r="Y92" s="8"/>
    </row>
    <row r="93" spans="1:25">
      <c r="A93" s="203"/>
      <c r="B93" s="91"/>
      <c r="C93" s="8"/>
      <c r="D93" s="8"/>
      <c r="E93" s="8"/>
      <c r="F93" s="8"/>
      <c r="G93" s="8"/>
      <c r="H93" s="8"/>
      <c r="I93" s="8"/>
      <c r="J93" s="8"/>
      <c r="K93" s="8"/>
      <c r="L93" s="8"/>
      <c r="M93" s="8"/>
      <c r="N93" s="8"/>
      <c r="O93" s="8"/>
      <c r="P93" s="8"/>
      <c r="Q93" s="8"/>
      <c r="R93" s="8"/>
      <c r="S93" s="8"/>
      <c r="T93" s="8"/>
      <c r="U93" s="8"/>
      <c r="V93" s="8"/>
      <c r="W93" s="8"/>
      <c r="X93" s="8"/>
      <c r="Y93" s="8"/>
    </row>
    <row r="94" spans="1:25">
      <c r="A94" s="203"/>
      <c r="B94" s="91"/>
      <c r="C94" s="8"/>
      <c r="D94" s="8"/>
      <c r="E94" s="8"/>
      <c r="F94" s="8"/>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sheetData>
  <sheetProtection algorithmName="SHA-512" hashValue="nP3PLjH6+cyb2OfeKYlSWCwr1rISjyjvWz+7ZWEowx6HfTrQ+QLH85wRQgoAuBhmq4qPjsxDjTLB5JN7eKrLYA==" saltValue="W15xZJ5Hm72n3V7RsE/K7A==" spinCount="100000" sheet="1" formatColumns="0" formatRows="0"/>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I71 K12:K71 J12:J82"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19" t="s">
        <v>828</v>
      </c>
      <c r="G1" s="1343"/>
      <c r="H1" s="1343"/>
      <c r="I1" s="1343"/>
      <c r="J1" s="1343"/>
      <c r="K1" s="1343"/>
      <c r="L1" s="8"/>
      <c r="M1" s="8"/>
      <c r="N1" s="8"/>
      <c r="O1" s="8"/>
      <c r="P1" s="8"/>
      <c r="Q1" s="8"/>
      <c r="R1" s="8"/>
      <c r="S1" s="8"/>
      <c r="T1" s="8"/>
      <c r="U1" s="8"/>
      <c r="V1" s="8"/>
      <c r="W1" s="8"/>
      <c r="X1" s="8"/>
      <c r="Y1" s="8"/>
    </row>
    <row r="2" spans="1:27" ht="12.75" customHeight="1">
      <c r="A2" s="203"/>
      <c r="B2" s="91"/>
      <c r="C2" s="8"/>
      <c r="D2" s="8"/>
      <c r="E2" s="8"/>
      <c r="F2" s="1343"/>
      <c r="G2" s="1343"/>
      <c r="H2" s="1343"/>
      <c r="I2" s="1343"/>
      <c r="J2" s="1343"/>
      <c r="K2" s="1343"/>
      <c r="L2" s="8"/>
      <c r="M2" s="8"/>
      <c r="N2" s="8"/>
      <c r="O2" s="8"/>
      <c r="P2" s="8"/>
      <c r="Q2" s="8"/>
      <c r="R2" s="8"/>
      <c r="S2" s="8"/>
      <c r="T2" s="8"/>
      <c r="U2" s="8"/>
      <c r="V2" s="8"/>
      <c r="W2" s="8"/>
      <c r="X2" s="8"/>
      <c r="Y2" s="8"/>
    </row>
    <row r="3" spans="1:27" ht="12.75" customHeight="1">
      <c r="A3" s="203"/>
      <c r="B3" s="91"/>
      <c r="C3" s="8"/>
      <c r="D3" s="8"/>
      <c r="E3" s="8"/>
      <c r="F3" s="1343"/>
      <c r="G3" s="1343"/>
      <c r="H3" s="1343"/>
      <c r="I3" s="1343"/>
      <c r="J3" s="1343"/>
      <c r="K3" s="1343"/>
      <c r="L3" s="8"/>
      <c r="M3" s="8"/>
      <c r="N3" s="8"/>
      <c r="O3" s="8"/>
      <c r="P3" s="8"/>
      <c r="Q3" s="8"/>
      <c r="R3" s="8"/>
      <c r="S3" s="8"/>
      <c r="T3" s="8"/>
      <c r="U3" s="8"/>
      <c r="V3" s="8"/>
      <c r="W3" s="8"/>
      <c r="X3" s="8"/>
      <c r="Y3" s="8"/>
    </row>
    <row r="4" spans="1:27" ht="15" customHeight="1">
      <c r="A4" s="1344" t="s">
        <v>885</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45" t="str">
        <f>+i.04108!J7</f>
        <v>..... оны .... сарын ...-ны өдөр</v>
      </c>
      <c r="J6" s="1345"/>
      <c r="K6" s="1345"/>
      <c r="L6" s="8"/>
      <c r="M6" s="1368"/>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30" t="s">
        <v>2</v>
      </c>
      <c r="B8" s="1347" t="s">
        <v>722</v>
      </c>
      <c r="C8" s="1347" t="s">
        <v>723</v>
      </c>
      <c r="D8" s="1349" t="s">
        <v>285</v>
      </c>
      <c r="E8" s="1428"/>
      <c r="F8" s="1428"/>
      <c r="G8" s="1428"/>
      <c r="H8" s="1428"/>
      <c r="I8" s="1428"/>
      <c r="J8" s="1429"/>
      <c r="K8" s="1347" t="s">
        <v>724</v>
      </c>
      <c r="L8" s="217"/>
      <c r="M8" s="217"/>
      <c r="N8" s="217"/>
      <c r="O8" s="217"/>
      <c r="P8" s="217"/>
      <c r="Q8" s="217"/>
      <c r="R8" s="217"/>
      <c r="S8" s="217"/>
      <c r="T8" s="217"/>
      <c r="U8" s="217"/>
      <c r="V8" s="217"/>
      <c r="W8" s="217"/>
      <c r="X8" s="217"/>
      <c r="Y8" s="217"/>
    </row>
    <row r="9" spans="1:27" ht="13.5" customHeight="1">
      <c r="A9" s="1431"/>
      <c r="B9" s="1423"/>
      <c r="C9" s="1423"/>
      <c r="D9" s="1425" t="s">
        <v>668</v>
      </c>
      <c r="E9" s="1426" t="s">
        <v>669</v>
      </c>
      <c r="F9" s="1427"/>
      <c r="G9" s="1428"/>
      <c r="H9" s="1428"/>
      <c r="I9" s="1429"/>
      <c r="J9" s="1425" t="s">
        <v>725</v>
      </c>
      <c r="K9" s="1423"/>
      <c r="L9" s="217"/>
      <c r="M9" s="217"/>
      <c r="N9" s="217"/>
      <c r="O9" s="217"/>
      <c r="P9" s="217"/>
      <c r="Q9" s="217"/>
      <c r="R9" s="217"/>
      <c r="S9" s="217"/>
      <c r="T9" s="217"/>
      <c r="U9" s="217"/>
      <c r="V9" s="217"/>
      <c r="W9" s="217"/>
      <c r="X9" s="217"/>
      <c r="Y9" s="217"/>
    </row>
    <row r="10" spans="1:27" ht="38.25">
      <c r="A10" s="1432"/>
      <c r="B10" s="1424"/>
      <c r="C10" s="1423"/>
      <c r="D10" s="1424"/>
      <c r="E10" s="190" t="s">
        <v>726</v>
      </c>
      <c r="F10" s="239" t="s">
        <v>727</v>
      </c>
      <c r="G10" s="270" t="s">
        <v>728</v>
      </c>
      <c r="H10" s="188" t="s">
        <v>729</v>
      </c>
      <c r="I10" s="188" t="s">
        <v>280</v>
      </c>
      <c r="J10" s="1424"/>
      <c r="K10" s="1424"/>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1267</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1061</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1062</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1063</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1064</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1065</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1066</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1067</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1068</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1069</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1078</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1079</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1080</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1081</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1082</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1083</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1084</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1085</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1086</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1087</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1088</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1089</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1090</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1091</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1092</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1093</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1094</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1095</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1096</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1097</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1098</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1099</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1100</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1101</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1102</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1103</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1104</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1105</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1106</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1107</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1108</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1109</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1110</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1111</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1112</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1113</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1114</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1115</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1116</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1117</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1118</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1119</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1120</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1121</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1122</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1123</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1124</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1125</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1126</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1127</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1128</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1129</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1130</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1131</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1132</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1133</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1134</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1135</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1136</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1137</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1138</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1139</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1140</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1141</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1142</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1143</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1144</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1145</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1146</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1147</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1148</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1149</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1150</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1151</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1152</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1153</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1154</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1155</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1156</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1157</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1158</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1159</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1160</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1161</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1162</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1163</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1164</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1165</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1166</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1167</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1168</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1169</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1170</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1171</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1172</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1173</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1174</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1175</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1176</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1177</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1178</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1179</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1180</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1181</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1182</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1183</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1184</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1185</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1186</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1187</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1188</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1189</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1190</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1191</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1192</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1193</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1194</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1195</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1196</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1197</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1198</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1199</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1200</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1201</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1202</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1203</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1204</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1205</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1206</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1207</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1208</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1209</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1210</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1211</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1212</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1213</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1214</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1215</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1216</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1217</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1218</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1219</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1220</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1221</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1222</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1223</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1224</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1225</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1226</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1227</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1228</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1229</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1230</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1231</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1232</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1233</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1234</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1235</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1236</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1237</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1238</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1239</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1240</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1241</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1242</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1243</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1244</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1245</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1246</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1247</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1248</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1249</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1250</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1251</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1252</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1253</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1254</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1255</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1256</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1257</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1258</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1259</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1260</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1261</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1262</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1263</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1264</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1265</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1266</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workbookViewId="0">
      <selection activeCell="B64" sqref="B64"/>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19" t="s">
        <v>829</v>
      </c>
      <c r="E1" s="1319"/>
      <c r="F1" s="1319"/>
      <c r="G1" s="1319"/>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57" t="s">
        <v>817</v>
      </c>
      <c r="B3" s="1434"/>
      <c r="C3" s="1434"/>
      <c r="D3" s="1434"/>
      <c r="E3" s="1434"/>
      <c r="F3" s="1434"/>
      <c r="G3" s="1434"/>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25" t="str">
        <f>+i.04108!A7</f>
        <v>Даатгагчийн нэр:</v>
      </c>
      <c r="B5" s="1316"/>
      <c r="C5" s="1316"/>
      <c r="D5" s="278"/>
      <c r="E5" s="8"/>
      <c r="F5" s="1345" t="str">
        <f>+i.04108!J7</f>
        <v>..... оны .... сарын ...-ны өдөр</v>
      </c>
      <c r="G5" s="1345"/>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40" zoomScaleNormal="100" workbookViewId="0">
      <selection activeCell="B49" sqref="B49"/>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36" t="s">
        <v>839</v>
      </c>
      <c r="D1" s="1436"/>
      <c r="E1" s="1436"/>
      <c r="F1" s="1436"/>
      <c r="G1" s="1436"/>
    </row>
    <row r="2" spans="1:8">
      <c r="A2" s="1385" t="s">
        <v>818</v>
      </c>
      <c r="B2" s="1385"/>
      <c r="C2" s="1385"/>
      <c r="D2" s="1385"/>
      <c r="E2" s="1385"/>
      <c r="F2" s="1385"/>
      <c r="G2" s="1385"/>
    </row>
    <row r="3" spans="1:8">
      <c r="A3" s="276"/>
      <c r="B3" s="282"/>
      <c r="C3" s="40"/>
      <c r="D3" s="40"/>
      <c r="E3" s="40"/>
      <c r="F3" s="40"/>
    </row>
    <row r="4" spans="1:8">
      <c r="A4" s="1325" t="str">
        <f>+i.04108!A7</f>
        <v>Даатгагчийн нэр:</v>
      </c>
      <c r="B4" s="1325"/>
      <c r="C4" s="1325"/>
      <c r="D4" s="1325"/>
      <c r="E4" s="106"/>
      <c r="F4" s="1435" t="str">
        <f>+i.04108!J7</f>
        <v>..... оны .... сарын ...-ны өдөр</v>
      </c>
      <c r="G4" s="1435"/>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1873</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09" t="str">
        <f>i.04152!A4</f>
        <v>Даатгагчийн нэр:</v>
      </c>
      <c r="B7" s="1309"/>
      <c r="C7" s="1309"/>
      <c r="D7" s="1309"/>
      <c r="E7" s="1309"/>
      <c r="F7" s="41"/>
      <c r="G7" s="41"/>
      <c r="H7" s="41"/>
      <c r="I7" s="41"/>
      <c r="J7" s="41"/>
      <c r="K7" s="41"/>
      <c r="L7" s="41"/>
      <c r="M7" s="41"/>
      <c r="N7" s="41"/>
      <c r="O7" s="41"/>
      <c r="P7" s="41"/>
      <c r="Q7" s="41"/>
      <c r="T7" s="1437" t="str">
        <f>i.04152!F4</f>
        <v>..... оны .... сарын ...-ны өдөр</v>
      </c>
      <c r="U7" s="1307"/>
      <c r="V7" s="1307"/>
      <c r="W7" s="1307"/>
      <c r="X7" s="1307"/>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38" t="s">
        <v>2</v>
      </c>
      <c r="B9" s="1375" t="s">
        <v>2209</v>
      </c>
      <c r="C9" s="1375" t="s">
        <v>2208</v>
      </c>
      <c r="D9" s="1419" t="s">
        <v>921</v>
      </c>
      <c r="E9" s="1419" t="s">
        <v>922</v>
      </c>
      <c r="F9" s="1419" t="s">
        <v>648</v>
      </c>
      <c r="G9" s="1419" t="s">
        <v>808</v>
      </c>
      <c r="H9" s="1419" t="s">
        <v>304</v>
      </c>
      <c r="I9" s="1442" t="s">
        <v>923</v>
      </c>
      <c r="J9" s="1443"/>
      <c r="K9" s="1444"/>
      <c r="L9" s="1419" t="s">
        <v>924</v>
      </c>
      <c r="M9" s="1442" t="s">
        <v>925</v>
      </c>
      <c r="N9" s="1443"/>
      <c r="O9" s="1443"/>
      <c r="P9" s="1444"/>
      <c r="Q9" s="1442" t="s">
        <v>926</v>
      </c>
      <c r="R9" s="1443"/>
      <c r="S9" s="1442" t="s">
        <v>927</v>
      </c>
      <c r="T9" s="1444"/>
      <c r="U9" s="1419" t="s">
        <v>1962</v>
      </c>
      <c r="V9" s="1419" t="s">
        <v>928</v>
      </c>
      <c r="W9" s="1419" t="s">
        <v>929</v>
      </c>
      <c r="X9" s="1419" t="s">
        <v>930</v>
      </c>
      <c r="Z9" s="1279" t="s">
        <v>2210</v>
      </c>
    </row>
    <row r="10" spans="1:26" ht="12.75" customHeight="1">
      <c r="A10" s="1439"/>
      <c r="B10" s="1375"/>
      <c r="C10" s="1375"/>
      <c r="D10" s="1441"/>
      <c r="E10" s="1441"/>
      <c r="F10" s="1441"/>
      <c r="G10" s="1441"/>
      <c r="H10" s="1441"/>
      <c r="I10" s="1419" t="s">
        <v>931</v>
      </c>
      <c r="J10" s="1419" t="s">
        <v>932</v>
      </c>
      <c r="K10" s="1419" t="s">
        <v>933</v>
      </c>
      <c r="L10" s="1441"/>
      <c r="M10" s="1445" t="s">
        <v>934</v>
      </c>
      <c r="N10" s="1448"/>
      <c r="O10" s="1442" t="s">
        <v>935</v>
      </c>
      <c r="P10" s="1444"/>
      <c r="Q10" s="1419" t="s">
        <v>936</v>
      </c>
      <c r="R10" s="1445" t="s">
        <v>937</v>
      </c>
      <c r="S10" s="1445" t="s">
        <v>938</v>
      </c>
      <c r="T10" s="1419" t="s">
        <v>939</v>
      </c>
      <c r="U10" s="1441"/>
      <c r="V10" s="1441"/>
      <c r="W10" s="1441"/>
      <c r="X10" s="1441"/>
    </row>
    <row r="11" spans="1:26" ht="12.75" customHeight="1">
      <c r="A11" s="1439"/>
      <c r="B11" s="1375"/>
      <c r="C11" s="1375"/>
      <c r="D11" s="1441"/>
      <c r="E11" s="1441"/>
      <c r="F11" s="1441"/>
      <c r="G11" s="1441"/>
      <c r="H11" s="1441"/>
      <c r="I11" s="1441"/>
      <c r="J11" s="1441"/>
      <c r="K11" s="1441"/>
      <c r="L11" s="1441"/>
      <c r="M11" s="1447"/>
      <c r="N11" s="1449"/>
      <c r="O11" s="1442" t="s">
        <v>940</v>
      </c>
      <c r="P11" s="1444"/>
      <c r="Q11" s="1441"/>
      <c r="R11" s="1446"/>
      <c r="S11" s="1446"/>
      <c r="T11" s="1441"/>
      <c r="U11" s="1441"/>
      <c r="V11" s="1441"/>
      <c r="W11" s="1441"/>
      <c r="X11" s="1441"/>
    </row>
    <row r="12" spans="1:26" ht="83.25" customHeight="1">
      <c r="A12" s="1440"/>
      <c r="B12" s="1375"/>
      <c r="C12" s="1375"/>
      <c r="D12" s="1420"/>
      <c r="E12" s="1420"/>
      <c r="F12" s="1420"/>
      <c r="G12" s="1420"/>
      <c r="H12" s="1420"/>
      <c r="I12" s="1420"/>
      <c r="J12" s="1420"/>
      <c r="K12" s="1420"/>
      <c r="L12" s="1420"/>
      <c r="M12" s="544" t="s">
        <v>941</v>
      </c>
      <c r="N12" s="544" t="s">
        <v>942</v>
      </c>
      <c r="O12" s="544" t="s">
        <v>943</v>
      </c>
      <c r="P12" s="544" t="s">
        <v>944</v>
      </c>
      <c r="Q12" s="1420"/>
      <c r="R12" s="1447"/>
      <c r="S12" s="1447"/>
      <c r="T12" s="1420"/>
      <c r="U12" s="1420"/>
      <c r="V12" s="1420"/>
      <c r="W12" s="1420"/>
      <c r="X12" s="1420"/>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50" t="s">
        <v>814</v>
      </c>
      <c r="B14" s="1451"/>
      <c r="C14" s="1270"/>
      <c r="D14" s="550"/>
      <c r="E14" s="550"/>
      <c r="F14" s="1153">
        <f>SUM(F15:F413)</f>
        <v>0</v>
      </c>
      <c r="G14" s="1153">
        <f>SUM(G15:G413)</f>
        <v>0</v>
      </c>
      <c r="H14" s="1153">
        <f>SUM(H15:H413)</f>
        <v>0</v>
      </c>
      <c r="I14" s="1153"/>
      <c r="J14" s="1153"/>
      <c r="K14" s="1153"/>
      <c r="L14" s="1153"/>
      <c r="M14" s="1153"/>
      <c r="N14" s="1153"/>
      <c r="O14" s="1153"/>
      <c r="P14" s="1153"/>
      <c r="Q14" s="1153"/>
      <c r="R14" s="1153"/>
      <c r="S14" s="1153">
        <f t="shared" ref="S14:X14" si="0">SUM(S15:S413)</f>
        <v>0</v>
      </c>
      <c r="T14" s="1153">
        <f t="shared" si="0"/>
        <v>0</v>
      </c>
      <c r="U14" s="1153">
        <f t="shared" si="0"/>
        <v>0</v>
      </c>
      <c r="V14" s="1153">
        <f t="shared" si="0"/>
        <v>0</v>
      </c>
      <c r="W14" s="1153">
        <f t="shared" si="0"/>
        <v>0</v>
      </c>
      <c r="X14" s="1153">
        <f t="shared" si="0"/>
        <v>0</v>
      </c>
    </row>
    <row r="15" spans="1:26" ht="12" customHeight="1">
      <c r="A15" s="535">
        <v>1</v>
      </c>
      <c r="B15" s="1241"/>
      <c r="C15" s="1241"/>
      <c r="D15" s="1281"/>
      <c r="E15" s="1281"/>
      <c r="F15" s="1152"/>
      <c r="G15" s="1154"/>
      <c r="H15" s="1152"/>
      <c r="I15" s="1280"/>
      <c r="J15" s="1282"/>
      <c r="K15" s="1282"/>
      <c r="L15" s="1283"/>
      <c r="M15" s="1280"/>
      <c r="N15" s="1280"/>
      <c r="O15" s="1280"/>
      <c r="P15" s="1280"/>
      <c r="Q15" s="1242"/>
      <c r="R15" s="1242"/>
      <c r="S15" s="1152"/>
      <c r="T15" s="1152"/>
      <c r="U15" s="1152"/>
      <c r="V15" s="1152"/>
      <c r="W15" s="1152"/>
      <c r="X15" s="1152"/>
    </row>
    <row r="16" spans="1:26" ht="12" customHeight="1">
      <c r="A16" s="548">
        <v>2</v>
      </c>
      <c r="B16" s="1241"/>
      <c r="C16" s="1241"/>
      <c r="D16" s="1281"/>
      <c r="E16" s="1281"/>
      <c r="F16" s="1152"/>
      <c r="G16" s="1154"/>
      <c r="H16" s="1152"/>
      <c r="I16" s="1280"/>
      <c r="J16" s="1282"/>
      <c r="K16" s="1282"/>
      <c r="L16" s="1283"/>
      <c r="M16" s="1280"/>
      <c r="N16" s="1280"/>
      <c r="O16" s="1280"/>
      <c r="P16" s="1280"/>
      <c r="Q16" s="1242"/>
      <c r="R16" s="1243"/>
      <c r="S16" s="950"/>
      <c r="T16" s="1152"/>
      <c r="U16" s="1152"/>
      <c r="V16" s="1152"/>
      <c r="W16" s="1152"/>
      <c r="X16" s="1152"/>
    </row>
    <row r="17" spans="1:24" ht="12" customHeight="1">
      <c r="A17" s="535">
        <v>3</v>
      </c>
      <c r="B17" s="1241"/>
      <c r="C17" s="1241"/>
      <c r="D17" s="1281"/>
      <c r="E17" s="1281"/>
      <c r="F17" s="1152"/>
      <c r="G17" s="1154"/>
      <c r="H17" s="1152"/>
      <c r="I17" s="1280"/>
      <c r="J17" s="1282"/>
      <c r="K17" s="1282"/>
      <c r="L17" s="1283"/>
      <c r="M17" s="1280"/>
      <c r="N17" s="1280"/>
      <c r="O17" s="1280"/>
      <c r="P17" s="1280"/>
      <c r="Q17" s="1242"/>
      <c r="R17" s="1243"/>
      <c r="S17" s="950"/>
      <c r="T17" s="1152"/>
      <c r="U17" s="1152"/>
      <c r="V17" s="1152"/>
      <c r="W17" s="1152"/>
      <c r="X17" s="1152"/>
    </row>
    <row r="18" spans="1:24" ht="12" customHeight="1">
      <c r="A18" s="548">
        <v>4</v>
      </c>
      <c r="B18" s="1241"/>
      <c r="C18" s="1241"/>
      <c r="D18" s="1281"/>
      <c r="E18" s="1281"/>
      <c r="F18" s="1152"/>
      <c r="G18" s="1154"/>
      <c r="H18" s="1152"/>
      <c r="I18" s="1280"/>
      <c r="J18" s="1282"/>
      <c r="K18" s="1282"/>
      <c r="L18" s="1283"/>
      <c r="M18" s="1280"/>
      <c r="N18" s="1280"/>
      <c r="O18" s="1280"/>
      <c r="P18" s="1280"/>
      <c r="Q18" s="1242"/>
      <c r="R18" s="1243"/>
      <c r="S18" s="950"/>
      <c r="T18" s="1152"/>
      <c r="U18" s="1152"/>
      <c r="V18" s="1152"/>
      <c r="W18" s="1152"/>
      <c r="X18" s="1152"/>
    </row>
    <row r="19" spans="1:24" ht="12" customHeight="1">
      <c r="A19" s="535">
        <v>5</v>
      </c>
      <c r="B19" s="1241"/>
      <c r="C19" s="1241"/>
      <c r="D19" s="1281"/>
      <c r="E19" s="1281"/>
      <c r="F19" s="1152"/>
      <c r="G19" s="1154"/>
      <c r="H19" s="1152"/>
      <c r="I19" s="1280"/>
      <c r="J19" s="1282"/>
      <c r="K19" s="1282"/>
      <c r="L19" s="1283"/>
      <c r="M19" s="1280"/>
      <c r="N19" s="1280"/>
      <c r="O19" s="1280"/>
      <c r="P19" s="1280"/>
      <c r="Q19" s="1242"/>
      <c r="R19" s="1243"/>
      <c r="S19" s="950"/>
      <c r="T19" s="1152"/>
      <c r="U19" s="1152"/>
      <c r="V19" s="1152"/>
      <c r="W19" s="1152"/>
      <c r="X19" s="1152"/>
    </row>
    <row r="20" spans="1:24" ht="12" customHeight="1">
      <c r="A20" s="548">
        <v>6</v>
      </c>
      <c r="B20" s="1241"/>
      <c r="C20" s="1241"/>
      <c r="D20" s="1281"/>
      <c r="E20" s="1281"/>
      <c r="F20" s="1152"/>
      <c r="G20" s="1154"/>
      <c r="H20" s="1152"/>
      <c r="I20" s="1280"/>
      <c r="J20" s="1282"/>
      <c r="K20" s="1282"/>
      <c r="L20" s="1283"/>
      <c r="M20" s="1280"/>
      <c r="N20" s="1280"/>
      <c r="O20" s="1280"/>
      <c r="P20" s="1280"/>
      <c r="Q20" s="1242"/>
      <c r="R20" s="1243"/>
      <c r="S20" s="950"/>
      <c r="T20" s="1152"/>
      <c r="U20" s="1152"/>
      <c r="V20" s="1152"/>
      <c r="W20" s="1152"/>
      <c r="X20" s="1152"/>
    </row>
    <row r="21" spans="1:24" ht="12" customHeight="1">
      <c r="A21" s="535">
        <v>7</v>
      </c>
      <c r="B21" s="1241"/>
      <c r="C21" s="1241"/>
      <c r="D21" s="1281"/>
      <c r="E21" s="1281"/>
      <c r="F21" s="1152"/>
      <c r="G21" s="1154"/>
      <c r="H21" s="1152"/>
      <c r="I21" s="1280"/>
      <c r="J21" s="1282"/>
      <c r="K21" s="1282"/>
      <c r="L21" s="1283"/>
      <c r="M21" s="1280"/>
      <c r="N21" s="1280"/>
      <c r="O21" s="1280"/>
      <c r="P21" s="1280"/>
      <c r="Q21" s="1242"/>
      <c r="R21" s="1243"/>
      <c r="S21" s="950"/>
      <c r="T21" s="1152"/>
      <c r="U21" s="1152"/>
      <c r="V21" s="1152"/>
      <c r="W21" s="1152"/>
      <c r="X21" s="1152"/>
    </row>
    <row r="22" spans="1:24" ht="12" customHeight="1">
      <c r="A22" s="548">
        <v>8</v>
      </c>
      <c r="B22" s="1241"/>
      <c r="C22" s="1241"/>
      <c r="D22" s="1281"/>
      <c r="E22" s="1281"/>
      <c r="F22" s="1152"/>
      <c r="G22" s="1154"/>
      <c r="H22" s="1152"/>
      <c r="I22" s="1280"/>
      <c r="J22" s="1282"/>
      <c r="K22" s="1282"/>
      <c r="L22" s="1283"/>
      <c r="M22" s="1280"/>
      <c r="N22" s="1280"/>
      <c r="O22" s="1280"/>
      <c r="P22" s="1280"/>
      <c r="Q22" s="1242"/>
      <c r="R22" s="1243"/>
      <c r="S22" s="950"/>
      <c r="T22" s="1152"/>
      <c r="U22" s="1152"/>
      <c r="V22" s="1152"/>
      <c r="W22" s="1152"/>
      <c r="X22" s="1152"/>
    </row>
    <row r="23" spans="1:24" ht="12" customHeight="1">
      <c r="A23" s="535">
        <v>9</v>
      </c>
      <c r="B23" s="1241"/>
      <c r="C23" s="1241"/>
      <c r="D23" s="1281"/>
      <c r="E23" s="1281"/>
      <c r="F23" s="1152"/>
      <c r="G23" s="1154"/>
      <c r="H23" s="1152"/>
      <c r="I23" s="1280"/>
      <c r="J23" s="1282"/>
      <c r="K23" s="1282"/>
      <c r="L23" s="1283"/>
      <c r="M23" s="1280"/>
      <c r="N23" s="1280"/>
      <c r="O23" s="1280"/>
      <c r="P23" s="1280"/>
      <c r="Q23" s="1242"/>
      <c r="R23" s="1243"/>
      <c r="S23" s="950"/>
      <c r="T23" s="1152"/>
      <c r="U23" s="1152"/>
      <c r="V23" s="1152"/>
      <c r="W23" s="1152"/>
      <c r="X23" s="1152"/>
    </row>
    <row r="24" spans="1:24" ht="12" customHeight="1">
      <c r="A24" s="548">
        <v>10</v>
      </c>
      <c r="B24" s="1241"/>
      <c r="C24" s="1241"/>
      <c r="D24" s="1281"/>
      <c r="E24" s="1281"/>
      <c r="F24" s="1152"/>
      <c r="G24" s="1154"/>
      <c r="H24" s="1152"/>
      <c r="I24" s="1280"/>
      <c r="J24" s="1282"/>
      <c r="K24" s="1282"/>
      <c r="L24" s="1283"/>
      <c r="M24" s="1280"/>
      <c r="N24" s="1280"/>
      <c r="O24" s="1280"/>
      <c r="P24" s="1280"/>
      <c r="Q24" s="1242"/>
      <c r="R24" s="1243"/>
      <c r="S24" s="950"/>
      <c r="T24" s="1152"/>
      <c r="U24" s="1152"/>
      <c r="V24" s="1152"/>
      <c r="W24" s="1152"/>
      <c r="X24" s="1152"/>
    </row>
    <row r="25" spans="1:24" ht="12" customHeight="1">
      <c r="A25" s="535">
        <v>11</v>
      </c>
      <c r="B25" s="1241"/>
      <c r="C25" s="1241"/>
      <c r="D25" s="1281"/>
      <c r="E25" s="1281"/>
      <c r="F25" s="1152"/>
      <c r="G25" s="1154"/>
      <c r="H25" s="1152"/>
      <c r="I25" s="1280"/>
      <c r="J25" s="1282"/>
      <c r="K25" s="1282"/>
      <c r="L25" s="1283"/>
      <c r="M25" s="1280"/>
      <c r="N25" s="1280"/>
      <c r="O25" s="1280"/>
      <c r="P25" s="1280"/>
      <c r="Q25" s="1242"/>
      <c r="R25" s="1243"/>
      <c r="S25" s="950"/>
      <c r="T25" s="1152"/>
      <c r="U25" s="1152"/>
      <c r="V25" s="1152"/>
      <c r="W25" s="1152"/>
      <c r="X25" s="1152"/>
    </row>
    <row r="26" spans="1:24" ht="12" customHeight="1">
      <c r="A26" s="548">
        <v>12</v>
      </c>
      <c r="B26" s="1241"/>
      <c r="C26" s="1241"/>
      <c r="D26" s="1281"/>
      <c r="E26" s="1281"/>
      <c r="F26" s="1152"/>
      <c r="G26" s="1154"/>
      <c r="H26" s="1152"/>
      <c r="I26" s="1280"/>
      <c r="J26" s="1282"/>
      <c r="K26" s="1282"/>
      <c r="L26" s="1283"/>
      <c r="M26" s="1280"/>
      <c r="N26" s="1280"/>
      <c r="O26" s="1280"/>
      <c r="P26" s="1280"/>
      <c r="Q26" s="1242"/>
      <c r="R26" s="1243"/>
      <c r="S26" s="950"/>
      <c r="T26" s="1152"/>
      <c r="U26" s="1152"/>
      <c r="V26" s="1152"/>
      <c r="W26" s="1152"/>
      <c r="X26" s="1152"/>
    </row>
    <row r="27" spans="1:24" ht="12" customHeight="1">
      <c r="A27" s="535">
        <v>13</v>
      </c>
      <c r="B27" s="1241"/>
      <c r="C27" s="1241"/>
      <c r="D27" s="1281"/>
      <c r="E27" s="1281"/>
      <c r="F27" s="1152"/>
      <c r="G27" s="1154"/>
      <c r="H27" s="1152"/>
      <c r="I27" s="1280"/>
      <c r="J27" s="1282"/>
      <c r="K27" s="1282"/>
      <c r="L27" s="1283"/>
      <c r="M27" s="1280"/>
      <c r="N27" s="1280"/>
      <c r="O27" s="1280"/>
      <c r="P27" s="1280"/>
      <c r="Q27" s="1242"/>
      <c r="R27" s="1243"/>
      <c r="S27" s="950"/>
      <c r="T27" s="1152"/>
      <c r="U27" s="1152"/>
      <c r="V27" s="1152"/>
      <c r="W27" s="1152"/>
      <c r="X27" s="1152"/>
    </row>
    <row r="28" spans="1:24" ht="12" customHeight="1">
      <c r="A28" s="548">
        <v>14</v>
      </c>
      <c r="B28" s="1241"/>
      <c r="C28" s="1241"/>
      <c r="D28" s="1281"/>
      <c r="E28" s="1281"/>
      <c r="F28" s="1152"/>
      <c r="G28" s="1154"/>
      <c r="H28" s="1152"/>
      <c r="I28" s="1280"/>
      <c r="J28" s="1282"/>
      <c r="K28" s="1282"/>
      <c r="L28" s="1283"/>
      <c r="M28" s="1280"/>
      <c r="N28" s="1280"/>
      <c r="O28" s="1280"/>
      <c r="P28" s="1280"/>
      <c r="Q28" s="1242"/>
      <c r="R28" s="1243"/>
      <c r="S28" s="950"/>
      <c r="T28" s="1152"/>
      <c r="U28" s="1152"/>
      <c r="V28" s="1152"/>
      <c r="W28" s="1152"/>
      <c r="X28" s="1152"/>
    </row>
    <row r="29" spans="1:24" ht="12" customHeight="1">
      <c r="A29" s="535">
        <v>15</v>
      </c>
      <c r="B29" s="1241"/>
      <c r="C29" s="1241"/>
      <c r="D29" s="1281"/>
      <c r="E29" s="1281"/>
      <c r="F29" s="1152"/>
      <c r="G29" s="1154"/>
      <c r="H29" s="1152"/>
      <c r="I29" s="1280"/>
      <c r="J29" s="1282"/>
      <c r="K29" s="1282"/>
      <c r="L29" s="1283"/>
      <c r="M29" s="1280"/>
      <c r="N29" s="1280"/>
      <c r="O29" s="1280"/>
      <c r="P29" s="1280"/>
      <c r="Q29" s="1242"/>
      <c r="R29" s="1243"/>
      <c r="S29" s="950"/>
      <c r="T29" s="1152"/>
      <c r="U29" s="1152"/>
      <c r="V29" s="1152"/>
      <c r="W29" s="1152"/>
      <c r="X29" s="1152"/>
    </row>
    <row r="30" spans="1:24" ht="12" customHeight="1">
      <c r="A30" s="548">
        <v>16</v>
      </c>
      <c r="B30" s="1241"/>
      <c r="C30" s="1241"/>
      <c r="D30" s="1281"/>
      <c r="E30" s="1281"/>
      <c r="F30" s="1152"/>
      <c r="G30" s="1154"/>
      <c r="H30" s="1152"/>
      <c r="I30" s="1280"/>
      <c r="J30" s="1282"/>
      <c r="K30" s="1282"/>
      <c r="L30" s="1283"/>
      <c r="M30" s="1280"/>
      <c r="N30" s="1280"/>
      <c r="O30" s="1280"/>
      <c r="P30" s="1280"/>
      <c r="Q30" s="1242"/>
      <c r="R30" s="1243"/>
      <c r="S30" s="950"/>
      <c r="T30" s="1152"/>
      <c r="U30" s="1152"/>
      <c r="V30" s="1152"/>
      <c r="W30" s="1152"/>
      <c r="X30" s="1152"/>
    </row>
    <row r="31" spans="1:24" ht="12" customHeight="1">
      <c r="A31" s="535">
        <v>17</v>
      </c>
      <c r="B31" s="1241"/>
      <c r="C31" s="1241"/>
      <c r="D31" s="1281"/>
      <c r="E31" s="1281"/>
      <c r="F31" s="1152"/>
      <c r="G31" s="1154"/>
      <c r="H31" s="1152"/>
      <c r="I31" s="1280"/>
      <c r="J31" s="1282"/>
      <c r="K31" s="1282"/>
      <c r="L31" s="1283"/>
      <c r="M31" s="1280"/>
      <c r="N31" s="1280"/>
      <c r="O31" s="1280"/>
      <c r="P31" s="1280"/>
      <c r="Q31" s="1242"/>
      <c r="R31" s="1243"/>
      <c r="S31" s="950"/>
      <c r="T31" s="1152"/>
      <c r="U31" s="1152"/>
      <c r="V31" s="1152"/>
      <c r="W31" s="1152"/>
      <c r="X31" s="1152"/>
    </row>
    <row r="32" spans="1:24" ht="12" customHeight="1">
      <c r="A32" s="548">
        <v>18</v>
      </c>
      <c r="B32" s="1241"/>
      <c r="C32" s="1241"/>
      <c r="D32" s="1281"/>
      <c r="E32" s="1281"/>
      <c r="F32" s="1152"/>
      <c r="G32" s="1154"/>
      <c r="H32" s="1152"/>
      <c r="I32" s="1280"/>
      <c r="J32" s="1282"/>
      <c r="K32" s="1282"/>
      <c r="L32" s="1283"/>
      <c r="M32" s="1280"/>
      <c r="N32" s="1280"/>
      <c r="O32" s="1280"/>
      <c r="P32" s="1280"/>
      <c r="Q32" s="1242"/>
      <c r="R32" s="1243"/>
      <c r="S32" s="950"/>
      <c r="T32" s="1152"/>
      <c r="U32" s="1152"/>
      <c r="V32" s="1152"/>
      <c r="W32" s="1152"/>
      <c r="X32" s="1152"/>
    </row>
    <row r="33" spans="1:24" ht="11.25" customHeight="1">
      <c r="A33" s="535">
        <v>19</v>
      </c>
      <c r="B33" s="1241"/>
      <c r="C33" s="1241"/>
      <c r="D33" s="1281"/>
      <c r="E33" s="1281"/>
      <c r="F33" s="1152"/>
      <c r="G33" s="1154"/>
      <c r="H33" s="1152"/>
      <c r="I33" s="1280"/>
      <c r="J33" s="1282"/>
      <c r="K33" s="1282"/>
      <c r="L33" s="1283"/>
      <c r="M33" s="1280"/>
      <c r="N33" s="1280"/>
      <c r="O33" s="1280"/>
      <c r="P33" s="1280"/>
      <c r="Q33" s="1242"/>
      <c r="R33" s="1243"/>
      <c r="S33" s="950"/>
      <c r="T33" s="1152"/>
      <c r="U33" s="1152"/>
      <c r="V33" s="1152"/>
      <c r="W33" s="1152"/>
      <c r="X33" s="1152"/>
    </row>
    <row r="34" spans="1:24" ht="12" customHeight="1">
      <c r="A34" s="548">
        <v>20</v>
      </c>
      <c r="B34" s="1241"/>
      <c r="C34" s="1241"/>
      <c r="D34" s="1281"/>
      <c r="E34" s="1281"/>
      <c r="F34" s="1152"/>
      <c r="G34" s="1154"/>
      <c r="H34" s="1152"/>
      <c r="I34" s="1280"/>
      <c r="J34" s="1282"/>
      <c r="K34" s="1282"/>
      <c r="L34" s="1283"/>
      <c r="M34" s="1280"/>
      <c r="N34" s="1280"/>
      <c r="O34" s="1280"/>
      <c r="P34" s="1280"/>
      <c r="Q34" s="1242"/>
      <c r="R34" s="1243"/>
      <c r="S34" s="950"/>
      <c r="T34" s="1152"/>
      <c r="U34" s="1152"/>
      <c r="V34" s="1152"/>
      <c r="W34" s="1152"/>
      <c r="X34" s="1152"/>
    </row>
    <row r="35" spans="1:24" ht="12" customHeight="1">
      <c r="A35" s="535">
        <v>21</v>
      </c>
      <c r="B35" s="1241"/>
      <c r="C35" s="1241"/>
      <c r="D35" s="1281"/>
      <c r="E35" s="1281"/>
      <c r="F35" s="1152"/>
      <c r="G35" s="1154"/>
      <c r="H35" s="1152"/>
      <c r="I35" s="1280"/>
      <c r="J35" s="1282"/>
      <c r="K35" s="1282"/>
      <c r="L35" s="1283"/>
      <c r="M35" s="1280"/>
      <c r="N35" s="1280"/>
      <c r="O35" s="1280"/>
      <c r="P35" s="1280"/>
      <c r="Q35" s="1242"/>
      <c r="R35" s="1243"/>
      <c r="S35" s="950"/>
      <c r="T35" s="1152"/>
      <c r="U35" s="1152"/>
      <c r="V35" s="1152"/>
      <c r="W35" s="1152"/>
      <c r="X35" s="1152"/>
    </row>
    <row r="36" spans="1:24" ht="12" customHeight="1">
      <c r="A36" s="548">
        <v>22</v>
      </c>
      <c r="B36" s="1241"/>
      <c r="C36" s="1241"/>
      <c r="D36" s="1281"/>
      <c r="E36" s="1281"/>
      <c r="F36" s="1152"/>
      <c r="G36" s="1154"/>
      <c r="H36" s="1152"/>
      <c r="I36" s="1280"/>
      <c r="J36" s="1282"/>
      <c r="K36" s="1282"/>
      <c r="L36" s="1283"/>
      <c r="M36" s="1280"/>
      <c r="N36" s="1280"/>
      <c r="O36" s="1280"/>
      <c r="P36" s="1280"/>
      <c r="Q36" s="1242"/>
      <c r="R36" s="1243"/>
      <c r="S36" s="950"/>
      <c r="T36" s="1152"/>
      <c r="U36" s="1152"/>
      <c r="V36" s="1152"/>
      <c r="W36" s="1152"/>
      <c r="X36" s="1152"/>
    </row>
    <row r="37" spans="1:24" ht="12" customHeight="1">
      <c r="A37" s="535">
        <v>23</v>
      </c>
      <c r="B37" s="1241"/>
      <c r="C37" s="1241"/>
      <c r="D37" s="1281"/>
      <c r="E37" s="1281"/>
      <c r="F37" s="1152"/>
      <c r="G37" s="1154"/>
      <c r="H37" s="1152"/>
      <c r="I37" s="1280"/>
      <c r="J37" s="1282"/>
      <c r="K37" s="1282"/>
      <c r="L37" s="1283"/>
      <c r="M37" s="1280"/>
      <c r="N37" s="1280"/>
      <c r="O37" s="1280"/>
      <c r="P37" s="1280"/>
      <c r="Q37" s="1242"/>
      <c r="R37" s="1243"/>
      <c r="S37" s="950"/>
      <c r="T37" s="1152"/>
      <c r="U37" s="1152"/>
      <c r="V37" s="1152"/>
      <c r="W37" s="1152"/>
      <c r="X37" s="1152"/>
    </row>
    <row r="38" spans="1:24" ht="12" customHeight="1">
      <c r="A38" s="548">
        <v>24</v>
      </c>
      <c r="B38" s="1241"/>
      <c r="C38" s="1241"/>
      <c r="D38" s="1281"/>
      <c r="E38" s="1281"/>
      <c r="F38" s="1152"/>
      <c r="G38" s="1154"/>
      <c r="H38" s="1152"/>
      <c r="I38" s="1280"/>
      <c r="J38" s="1282"/>
      <c r="K38" s="1282"/>
      <c r="L38" s="1283"/>
      <c r="M38" s="1280"/>
      <c r="N38" s="1280"/>
      <c r="O38" s="1280"/>
      <c r="P38" s="1280"/>
      <c r="Q38" s="1242"/>
      <c r="R38" s="1243"/>
      <c r="S38" s="950"/>
      <c r="T38" s="1152"/>
      <c r="U38" s="1152"/>
      <c r="V38" s="1152"/>
      <c r="W38" s="1152"/>
      <c r="X38" s="1152"/>
    </row>
    <row r="39" spans="1:24" ht="12" customHeight="1">
      <c r="A39" s="535">
        <v>25</v>
      </c>
      <c r="B39" s="1241"/>
      <c r="C39" s="1241"/>
      <c r="D39" s="1281"/>
      <c r="E39" s="1281"/>
      <c r="F39" s="1152"/>
      <c r="G39" s="1154"/>
      <c r="H39" s="1152"/>
      <c r="I39" s="1280"/>
      <c r="J39" s="1282"/>
      <c r="K39" s="1282"/>
      <c r="L39" s="1283"/>
      <c r="M39" s="1280"/>
      <c r="N39" s="1280"/>
      <c r="O39" s="1280"/>
      <c r="P39" s="1280"/>
      <c r="Q39" s="1242"/>
      <c r="R39" s="1243"/>
      <c r="S39" s="950"/>
      <c r="T39" s="1152"/>
      <c r="U39" s="1152"/>
      <c r="V39" s="1152"/>
      <c r="W39" s="1152"/>
      <c r="X39" s="1152"/>
    </row>
    <row r="40" spans="1:24" ht="12" customHeight="1">
      <c r="A40" s="548">
        <v>26</v>
      </c>
      <c r="B40" s="1241"/>
      <c r="C40" s="1241"/>
      <c r="D40" s="1281"/>
      <c r="E40" s="1281"/>
      <c r="F40" s="1152"/>
      <c r="G40" s="1154"/>
      <c r="H40" s="1152"/>
      <c r="I40" s="1280"/>
      <c r="J40" s="1282"/>
      <c r="K40" s="1282"/>
      <c r="L40" s="1283"/>
      <c r="M40" s="1280"/>
      <c r="N40" s="1280"/>
      <c r="O40" s="1280"/>
      <c r="P40" s="1280"/>
      <c r="Q40" s="1242"/>
      <c r="R40" s="1243"/>
      <c r="S40" s="950"/>
      <c r="T40" s="1152"/>
      <c r="U40" s="1152"/>
      <c r="V40" s="1152"/>
      <c r="W40" s="1152"/>
      <c r="X40" s="1152"/>
    </row>
    <row r="41" spans="1:24" ht="12" customHeight="1">
      <c r="A41" s="535">
        <v>27</v>
      </c>
      <c r="B41" s="1241"/>
      <c r="C41" s="1241"/>
      <c r="D41" s="1281"/>
      <c r="E41" s="1281"/>
      <c r="F41" s="1152"/>
      <c r="G41" s="1154"/>
      <c r="H41" s="1152"/>
      <c r="I41" s="1280"/>
      <c r="J41" s="1282"/>
      <c r="K41" s="1282"/>
      <c r="L41" s="1283"/>
      <c r="M41" s="1280"/>
      <c r="N41" s="1280"/>
      <c r="O41" s="1280"/>
      <c r="P41" s="1280"/>
      <c r="Q41" s="1242"/>
      <c r="R41" s="1243"/>
      <c r="S41" s="950"/>
      <c r="T41" s="1152"/>
      <c r="U41" s="1152"/>
      <c r="V41" s="1152"/>
      <c r="W41" s="1152"/>
      <c r="X41" s="1152"/>
    </row>
    <row r="42" spans="1:24" ht="12" customHeight="1">
      <c r="A42" s="548">
        <v>28</v>
      </c>
      <c r="B42" s="1241"/>
      <c r="C42" s="1241"/>
      <c r="D42" s="1281"/>
      <c r="E42" s="1281"/>
      <c r="F42" s="1152"/>
      <c r="G42" s="1154"/>
      <c r="H42" s="1152"/>
      <c r="I42" s="1280"/>
      <c r="J42" s="1282"/>
      <c r="K42" s="1282"/>
      <c r="L42" s="1283"/>
      <c r="M42" s="1280"/>
      <c r="N42" s="1280"/>
      <c r="O42" s="1280"/>
      <c r="P42" s="1280"/>
      <c r="Q42" s="1242"/>
      <c r="R42" s="1243"/>
      <c r="S42" s="950"/>
      <c r="T42" s="1152"/>
      <c r="U42" s="1152"/>
      <c r="V42" s="1152"/>
      <c r="W42" s="1152"/>
      <c r="X42" s="1152"/>
    </row>
    <row r="43" spans="1:24" ht="12" customHeight="1">
      <c r="A43" s="535">
        <v>29</v>
      </c>
      <c r="B43" s="1241"/>
      <c r="C43" s="1241"/>
      <c r="D43" s="1281"/>
      <c r="E43" s="1281"/>
      <c r="F43" s="1152"/>
      <c r="G43" s="1154"/>
      <c r="H43" s="1152"/>
      <c r="I43" s="1280"/>
      <c r="J43" s="1282"/>
      <c r="K43" s="1282"/>
      <c r="L43" s="1283"/>
      <c r="M43" s="1280"/>
      <c r="N43" s="1280"/>
      <c r="O43" s="1280"/>
      <c r="P43" s="1280"/>
      <c r="Q43" s="1242"/>
      <c r="R43" s="1243"/>
      <c r="S43" s="950"/>
      <c r="T43" s="1152"/>
      <c r="U43" s="1152"/>
      <c r="V43" s="1152"/>
      <c r="W43" s="1152"/>
      <c r="X43" s="1152"/>
    </row>
    <row r="44" spans="1:24" ht="12" customHeight="1">
      <c r="A44" s="548">
        <v>30</v>
      </c>
      <c r="B44" s="1241"/>
      <c r="C44" s="1241"/>
      <c r="D44" s="1281"/>
      <c r="E44" s="1281"/>
      <c r="F44" s="1152"/>
      <c r="G44" s="1154"/>
      <c r="H44" s="1152"/>
      <c r="I44" s="1280"/>
      <c r="J44" s="1282"/>
      <c r="K44" s="1282"/>
      <c r="L44" s="1283"/>
      <c r="M44" s="1280"/>
      <c r="N44" s="1280"/>
      <c r="O44" s="1280"/>
      <c r="P44" s="1280"/>
      <c r="Q44" s="1242"/>
      <c r="R44" s="1243"/>
      <c r="S44" s="950"/>
      <c r="T44" s="1152"/>
      <c r="U44" s="1152"/>
      <c r="V44" s="1152"/>
      <c r="W44" s="1152"/>
      <c r="X44" s="1152"/>
    </row>
    <row r="45" spans="1:24" ht="12" customHeight="1">
      <c r="A45" s="535">
        <v>31</v>
      </c>
      <c r="B45" s="1241"/>
      <c r="C45" s="1241"/>
      <c r="D45" s="1281"/>
      <c r="E45" s="1281"/>
      <c r="F45" s="1152"/>
      <c r="G45" s="1154"/>
      <c r="H45" s="1152"/>
      <c r="I45" s="1280"/>
      <c r="J45" s="1282"/>
      <c r="K45" s="1282"/>
      <c r="L45" s="1283"/>
      <c r="M45" s="1280"/>
      <c r="N45" s="1280"/>
      <c r="O45" s="1280"/>
      <c r="P45" s="1280"/>
      <c r="Q45" s="1242"/>
      <c r="R45" s="1243"/>
      <c r="S45" s="950"/>
      <c r="T45" s="1152"/>
      <c r="U45" s="1152"/>
      <c r="V45" s="1152"/>
      <c r="W45" s="1152"/>
      <c r="X45" s="1152"/>
    </row>
    <row r="46" spans="1:24" ht="12" customHeight="1">
      <c r="A46" s="548">
        <v>32</v>
      </c>
      <c r="B46" s="1241"/>
      <c r="C46" s="1241"/>
      <c r="D46" s="1281"/>
      <c r="E46" s="1281"/>
      <c r="F46" s="1152"/>
      <c r="G46" s="1154"/>
      <c r="H46" s="1152"/>
      <c r="I46" s="1280"/>
      <c r="J46" s="1282"/>
      <c r="K46" s="1282"/>
      <c r="L46" s="1283"/>
      <c r="M46" s="1280"/>
      <c r="N46" s="1280"/>
      <c r="O46" s="1280"/>
      <c r="P46" s="1280"/>
      <c r="Q46" s="1242"/>
      <c r="R46" s="1243"/>
      <c r="S46" s="950"/>
      <c r="T46" s="1152"/>
      <c r="U46" s="1152"/>
      <c r="V46" s="1152"/>
      <c r="W46" s="1152"/>
      <c r="X46" s="1152"/>
    </row>
    <row r="47" spans="1:24" ht="12" customHeight="1">
      <c r="A47" s="535">
        <v>33</v>
      </c>
      <c r="B47" s="1241"/>
      <c r="C47" s="1241"/>
      <c r="D47" s="1281"/>
      <c r="E47" s="1281"/>
      <c r="F47" s="1152"/>
      <c r="G47" s="1154"/>
      <c r="H47" s="1152"/>
      <c r="I47" s="1280"/>
      <c r="J47" s="1282"/>
      <c r="K47" s="1282"/>
      <c r="L47" s="1283"/>
      <c r="M47" s="1280"/>
      <c r="N47" s="1280"/>
      <c r="O47" s="1280"/>
      <c r="P47" s="1280"/>
      <c r="Q47" s="1242"/>
      <c r="R47" s="1243"/>
      <c r="S47" s="950"/>
      <c r="T47" s="1152"/>
      <c r="U47" s="1152"/>
      <c r="V47" s="1152"/>
      <c r="W47" s="1152"/>
      <c r="X47" s="1152"/>
    </row>
    <row r="48" spans="1:24" ht="12" customHeight="1">
      <c r="A48" s="548">
        <v>34</v>
      </c>
      <c r="B48" s="1241"/>
      <c r="C48" s="1241"/>
      <c r="D48" s="1281"/>
      <c r="E48" s="1281"/>
      <c r="F48" s="1152"/>
      <c r="G48" s="1154"/>
      <c r="H48" s="1152"/>
      <c r="I48" s="1280"/>
      <c r="J48" s="1282"/>
      <c r="K48" s="1282"/>
      <c r="L48" s="1283"/>
      <c r="M48" s="1280"/>
      <c r="N48" s="1280"/>
      <c r="O48" s="1280"/>
      <c r="P48" s="1280"/>
      <c r="Q48" s="1242"/>
      <c r="R48" s="1243"/>
      <c r="S48" s="950"/>
      <c r="T48" s="1152"/>
      <c r="U48" s="1152"/>
      <c r="V48" s="1152"/>
      <c r="W48" s="1152"/>
      <c r="X48" s="1152"/>
    </row>
    <row r="49" spans="1:24" ht="12" customHeight="1">
      <c r="A49" s="535">
        <v>35</v>
      </c>
      <c r="B49" s="1241"/>
      <c r="C49" s="1241"/>
      <c r="D49" s="1281"/>
      <c r="E49" s="1281"/>
      <c r="F49" s="1152"/>
      <c r="G49" s="1154"/>
      <c r="H49" s="1152"/>
      <c r="I49" s="1280"/>
      <c r="J49" s="1282"/>
      <c r="K49" s="1282"/>
      <c r="L49" s="1283"/>
      <c r="M49" s="1280"/>
      <c r="N49" s="1280"/>
      <c r="O49" s="1280"/>
      <c r="P49" s="1280"/>
      <c r="Q49" s="1242"/>
      <c r="R49" s="1243"/>
      <c r="S49" s="950"/>
      <c r="T49" s="1152"/>
      <c r="U49" s="1152"/>
      <c r="V49" s="1152"/>
      <c r="W49" s="1152"/>
      <c r="X49" s="1152"/>
    </row>
    <row r="50" spans="1:24" ht="12" customHeight="1">
      <c r="A50" s="548">
        <v>36</v>
      </c>
      <c r="B50" s="1241"/>
      <c r="C50" s="1241"/>
      <c r="D50" s="1281"/>
      <c r="E50" s="1281"/>
      <c r="F50" s="1152"/>
      <c r="G50" s="1154"/>
      <c r="H50" s="1152"/>
      <c r="I50" s="1280"/>
      <c r="J50" s="1282"/>
      <c r="K50" s="1282"/>
      <c r="L50" s="1283"/>
      <c r="M50" s="1280"/>
      <c r="N50" s="1280"/>
      <c r="O50" s="1280"/>
      <c r="P50" s="1280"/>
      <c r="Q50" s="1242"/>
      <c r="R50" s="1243"/>
      <c r="S50" s="950"/>
      <c r="T50" s="1152"/>
      <c r="U50" s="1152"/>
      <c r="V50" s="1152"/>
      <c r="W50" s="1152"/>
      <c r="X50" s="1152"/>
    </row>
    <row r="51" spans="1:24" ht="12" customHeight="1">
      <c r="A51" s="535">
        <v>37</v>
      </c>
      <c r="B51" s="1241"/>
      <c r="C51" s="1241"/>
      <c r="D51" s="1281"/>
      <c r="E51" s="1281"/>
      <c r="F51" s="1152"/>
      <c r="G51" s="1154"/>
      <c r="H51" s="1152"/>
      <c r="I51" s="1280"/>
      <c r="J51" s="1282"/>
      <c r="K51" s="1282"/>
      <c r="L51" s="1283"/>
      <c r="M51" s="1280"/>
      <c r="N51" s="1280"/>
      <c r="O51" s="1280"/>
      <c r="P51" s="1280"/>
      <c r="Q51" s="1242"/>
      <c r="R51" s="1243"/>
      <c r="S51" s="950"/>
      <c r="T51" s="1152"/>
      <c r="U51" s="1152"/>
      <c r="V51" s="1152"/>
      <c r="W51" s="1152"/>
      <c r="X51" s="1152"/>
    </row>
    <row r="52" spans="1:24" ht="12" customHeight="1">
      <c r="A52" s="548">
        <v>38</v>
      </c>
      <c r="B52" s="1241"/>
      <c r="C52" s="1241"/>
      <c r="D52" s="1281"/>
      <c r="E52" s="1281"/>
      <c r="F52" s="1152"/>
      <c r="G52" s="1154"/>
      <c r="H52" s="1152"/>
      <c r="I52" s="1280"/>
      <c r="J52" s="1282"/>
      <c r="K52" s="1282"/>
      <c r="L52" s="1283"/>
      <c r="M52" s="1280"/>
      <c r="N52" s="1280"/>
      <c r="O52" s="1280"/>
      <c r="P52" s="1280"/>
      <c r="Q52" s="1242"/>
      <c r="R52" s="1243"/>
      <c r="S52" s="950"/>
      <c r="T52" s="1152"/>
      <c r="U52" s="1152"/>
      <c r="V52" s="1152"/>
      <c r="W52" s="1152"/>
      <c r="X52" s="1152"/>
    </row>
    <row r="53" spans="1:24" ht="12" customHeight="1">
      <c r="A53" s="535">
        <v>39</v>
      </c>
      <c r="B53" s="1241"/>
      <c r="C53" s="1241"/>
      <c r="D53" s="1281"/>
      <c r="E53" s="1281"/>
      <c r="F53" s="1152"/>
      <c r="G53" s="1154"/>
      <c r="H53" s="1152"/>
      <c r="I53" s="1280"/>
      <c r="J53" s="1282"/>
      <c r="K53" s="1282"/>
      <c r="L53" s="1283"/>
      <c r="M53" s="1280"/>
      <c r="N53" s="1280"/>
      <c r="O53" s="1280"/>
      <c r="P53" s="1280"/>
      <c r="Q53" s="1242"/>
      <c r="R53" s="1243"/>
      <c r="S53" s="950"/>
      <c r="T53" s="1152"/>
      <c r="U53" s="1152"/>
      <c r="V53" s="1152"/>
      <c r="W53" s="1152"/>
      <c r="X53" s="1152"/>
    </row>
    <row r="54" spans="1:24" ht="12" customHeight="1">
      <c r="A54" s="548">
        <v>40</v>
      </c>
      <c r="B54" s="1241"/>
      <c r="C54" s="1241"/>
      <c r="D54" s="1281"/>
      <c r="E54" s="1281"/>
      <c r="F54" s="1152"/>
      <c r="G54" s="1154"/>
      <c r="H54" s="1152"/>
      <c r="I54" s="1280"/>
      <c r="J54" s="1282"/>
      <c r="K54" s="1282"/>
      <c r="L54" s="1283"/>
      <c r="M54" s="1280"/>
      <c r="N54" s="1280"/>
      <c r="O54" s="1280"/>
      <c r="P54" s="1280"/>
      <c r="Q54" s="1242"/>
      <c r="R54" s="1243"/>
      <c r="S54" s="950"/>
      <c r="T54" s="1152"/>
      <c r="U54" s="1152"/>
      <c r="V54" s="1152"/>
      <c r="W54" s="1152"/>
      <c r="X54" s="1152"/>
    </row>
    <row r="55" spans="1:24" ht="12" customHeight="1">
      <c r="A55" s="535">
        <v>41</v>
      </c>
      <c r="B55" s="1241"/>
      <c r="C55" s="1241"/>
      <c r="D55" s="1281"/>
      <c r="E55" s="1281"/>
      <c r="F55" s="1152"/>
      <c r="G55" s="1154"/>
      <c r="H55" s="1152"/>
      <c r="I55" s="1280"/>
      <c r="J55" s="1282"/>
      <c r="K55" s="1282"/>
      <c r="L55" s="1283"/>
      <c r="M55" s="1280"/>
      <c r="N55" s="1280"/>
      <c r="O55" s="1280"/>
      <c r="P55" s="1280"/>
      <c r="Q55" s="1242"/>
      <c r="R55" s="1243"/>
      <c r="S55" s="950"/>
      <c r="T55" s="1152"/>
      <c r="U55" s="1152"/>
      <c r="V55" s="1152"/>
      <c r="W55" s="1152"/>
      <c r="X55" s="1152"/>
    </row>
    <row r="56" spans="1:24" ht="12" customHeight="1">
      <c r="A56" s="548">
        <v>42</v>
      </c>
      <c r="B56" s="1241"/>
      <c r="C56" s="1241"/>
      <c r="D56" s="1281"/>
      <c r="E56" s="1281"/>
      <c r="F56" s="1152"/>
      <c r="G56" s="1154"/>
      <c r="H56" s="1152"/>
      <c r="I56" s="1280"/>
      <c r="J56" s="1282"/>
      <c r="K56" s="1282"/>
      <c r="L56" s="1283"/>
      <c r="M56" s="1280"/>
      <c r="N56" s="1280"/>
      <c r="O56" s="1280"/>
      <c r="P56" s="1280"/>
      <c r="Q56" s="1242"/>
      <c r="R56" s="1243"/>
      <c r="S56" s="950"/>
      <c r="T56" s="1152"/>
      <c r="U56" s="1152"/>
      <c r="V56" s="1152"/>
      <c r="W56" s="1152"/>
      <c r="X56" s="1152"/>
    </row>
    <row r="57" spans="1:24" ht="12" customHeight="1">
      <c r="A57" s="535">
        <v>43</v>
      </c>
      <c r="B57" s="1241"/>
      <c r="C57" s="1241"/>
      <c r="D57" s="1281"/>
      <c r="E57" s="1281"/>
      <c r="F57" s="1152"/>
      <c r="G57" s="1154"/>
      <c r="H57" s="1152"/>
      <c r="I57" s="1280"/>
      <c r="J57" s="1282"/>
      <c r="K57" s="1282"/>
      <c r="L57" s="1283"/>
      <c r="M57" s="1280"/>
      <c r="N57" s="1280"/>
      <c r="O57" s="1280"/>
      <c r="P57" s="1280"/>
      <c r="Q57" s="1242"/>
      <c r="R57" s="1243"/>
      <c r="S57" s="950"/>
      <c r="T57" s="1152"/>
      <c r="U57" s="1152"/>
      <c r="V57" s="1152"/>
      <c r="W57" s="1152"/>
      <c r="X57" s="1152"/>
    </row>
    <row r="58" spans="1:24" ht="12" customHeight="1">
      <c r="A58" s="548">
        <v>44</v>
      </c>
      <c r="B58" s="1241"/>
      <c r="C58" s="1241"/>
      <c r="D58" s="1281"/>
      <c r="E58" s="1281"/>
      <c r="F58" s="1152"/>
      <c r="G58" s="1154"/>
      <c r="H58" s="1152"/>
      <c r="I58" s="1280"/>
      <c r="J58" s="1282"/>
      <c r="K58" s="1282"/>
      <c r="L58" s="1283"/>
      <c r="M58" s="1280"/>
      <c r="N58" s="1280"/>
      <c r="O58" s="1280"/>
      <c r="P58" s="1280"/>
      <c r="Q58" s="1242"/>
      <c r="R58" s="1243"/>
      <c r="S58" s="950"/>
      <c r="T58" s="1152"/>
      <c r="U58" s="1152"/>
      <c r="V58" s="1152"/>
      <c r="W58" s="1152"/>
      <c r="X58" s="1152"/>
    </row>
    <row r="59" spans="1:24" ht="12" customHeight="1">
      <c r="A59" s="535">
        <v>45</v>
      </c>
      <c r="B59" s="1241"/>
      <c r="C59" s="1241"/>
      <c r="D59" s="1281"/>
      <c r="E59" s="1281"/>
      <c r="F59" s="1152"/>
      <c r="G59" s="1154"/>
      <c r="H59" s="1152"/>
      <c r="I59" s="1280"/>
      <c r="J59" s="1282"/>
      <c r="K59" s="1282"/>
      <c r="L59" s="1283"/>
      <c r="M59" s="1280"/>
      <c r="N59" s="1280"/>
      <c r="O59" s="1280"/>
      <c r="P59" s="1280"/>
      <c r="Q59" s="1242"/>
      <c r="R59" s="1243"/>
      <c r="S59" s="950"/>
      <c r="T59" s="1152"/>
      <c r="U59" s="1152"/>
      <c r="V59" s="1152"/>
      <c r="W59" s="1152"/>
      <c r="X59" s="1152"/>
    </row>
    <row r="60" spans="1:24" ht="12" customHeight="1">
      <c r="A60" s="548">
        <v>46</v>
      </c>
      <c r="B60" s="1241"/>
      <c r="C60" s="1241"/>
      <c r="D60" s="1281"/>
      <c r="E60" s="1281"/>
      <c r="F60" s="1152"/>
      <c r="G60" s="1154"/>
      <c r="H60" s="1152"/>
      <c r="I60" s="1280"/>
      <c r="J60" s="1282"/>
      <c r="K60" s="1282"/>
      <c r="L60" s="1283"/>
      <c r="M60" s="1280"/>
      <c r="N60" s="1280"/>
      <c r="O60" s="1280"/>
      <c r="P60" s="1280"/>
      <c r="Q60" s="1242"/>
      <c r="R60" s="1243"/>
      <c r="S60" s="950"/>
      <c r="T60" s="1152"/>
      <c r="U60" s="1152"/>
      <c r="V60" s="1152"/>
      <c r="W60" s="1152"/>
      <c r="X60" s="1152"/>
    </row>
    <row r="61" spans="1:24" ht="12" customHeight="1">
      <c r="A61" s="535">
        <v>47</v>
      </c>
      <c r="B61" s="1241"/>
      <c r="C61" s="1241"/>
      <c r="D61" s="1281"/>
      <c r="E61" s="1281"/>
      <c r="F61" s="1152"/>
      <c r="G61" s="1154"/>
      <c r="H61" s="1152"/>
      <c r="I61" s="1280"/>
      <c r="J61" s="1282"/>
      <c r="K61" s="1282"/>
      <c r="L61" s="1283"/>
      <c r="M61" s="1280"/>
      <c r="N61" s="1280"/>
      <c r="O61" s="1280"/>
      <c r="P61" s="1280"/>
      <c r="Q61" s="1242"/>
      <c r="R61" s="1243"/>
      <c r="S61" s="950"/>
      <c r="T61" s="1152"/>
      <c r="U61" s="1152"/>
      <c r="V61" s="1152"/>
      <c r="W61" s="1152"/>
      <c r="X61" s="1152"/>
    </row>
    <row r="62" spans="1:24" ht="12" customHeight="1">
      <c r="A62" s="548">
        <v>48</v>
      </c>
      <c r="B62" s="1241"/>
      <c r="C62" s="1241"/>
      <c r="D62" s="1281"/>
      <c r="E62" s="1281"/>
      <c r="F62" s="1152"/>
      <c r="G62" s="1154"/>
      <c r="H62" s="1152"/>
      <c r="I62" s="1280"/>
      <c r="J62" s="1282"/>
      <c r="K62" s="1282"/>
      <c r="L62" s="1283"/>
      <c r="M62" s="1280"/>
      <c r="N62" s="1280"/>
      <c r="O62" s="1280"/>
      <c r="P62" s="1280"/>
      <c r="Q62" s="1242"/>
      <c r="R62" s="1243"/>
      <c r="S62" s="950"/>
      <c r="T62" s="1152"/>
      <c r="U62" s="1152"/>
      <c r="V62" s="1152"/>
      <c r="W62" s="1152"/>
      <c r="X62" s="1152"/>
    </row>
    <row r="63" spans="1:24" ht="12" customHeight="1">
      <c r="A63" s="535">
        <v>49</v>
      </c>
      <c r="B63" s="1241"/>
      <c r="C63" s="1241"/>
      <c r="D63" s="1281"/>
      <c r="E63" s="1281"/>
      <c r="F63" s="1152"/>
      <c r="G63" s="1154"/>
      <c r="H63" s="1152"/>
      <c r="I63" s="1280"/>
      <c r="J63" s="1282"/>
      <c r="K63" s="1282"/>
      <c r="L63" s="1283"/>
      <c r="M63" s="1280"/>
      <c r="N63" s="1280"/>
      <c r="O63" s="1280"/>
      <c r="P63" s="1280"/>
      <c r="Q63" s="1242"/>
      <c r="R63" s="1243"/>
      <c r="S63" s="950"/>
      <c r="T63" s="1152"/>
      <c r="U63" s="1152"/>
      <c r="V63" s="1152"/>
      <c r="W63" s="1152"/>
      <c r="X63" s="1152"/>
    </row>
    <row r="64" spans="1:24" ht="12" customHeight="1">
      <c r="A64" s="548">
        <v>50</v>
      </c>
      <c r="B64" s="1241"/>
      <c r="C64" s="1241"/>
      <c r="D64" s="1281"/>
      <c r="E64" s="1281"/>
      <c r="F64" s="1152"/>
      <c r="G64" s="1154"/>
      <c r="H64" s="1152"/>
      <c r="I64" s="1280"/>
      <c r="J64" s="1282"/>
      <c r="K64" s="1282"/>
      <c r="L64" s="1283"/>
      <c r="M64" s="1280"/>
      <c r="N64" s="1280"/>
      <c r="O64" s="1280"/>
      <c r="P64" s="1280"/>
      <c r="Q64" s="1242"/>
      <c r="R64" s="1243"/>
      <c r="S64" s="950"/>
      <c r="T64" s="1152"/>
      <c r="U64" s="1152"/>
      <c r="V64" s="1152"/>
      <c r="W64" s="1152"/>
      <c r="X64" s="1152"/>
    </row>
    <row r="65" spans="1:24" ht="12" customHeight="1">
      <c r="A65" s="535">
        <v>51</v>
      </c>
      <c r="B65" s="1241"/>
      <c r="C65" s="1241"/>
      <c r="D65" s="1281"/>
      <c r="E65" s="1281"/>
      <c r="F65" s="1152"/>
      <c r="G65" s="1154"/>
      <c r="H65" s="1152"/>
      <c r="I65" s="1280"/>
      <c r="J65" s="1282"/>
      <c r="K65" s="1282"/>
      <c r="L65" s="1283"/>
      <c r="M65" s="1280"/>
      <c r="N65" s="1280"/>
      <c r="O65" s="1280"/>
      <c r="P65" s="1280"/>
      <c r="Q65" s="1242"/>
      <c r="R65" s="1243"/>
      <c r="S65" s="950"/>
      <c r="T65" s="1152"/>
      <c r="U65" s="1152"/>
      <c r="V65" s="1152"/>
      <c r="W65" s="1152"/>
      <c r="X65" s="1152"/>
    </row>
    <row r="66" spans="1:24" ht="12" customHeight="1">
      <c r="A66" s="548">
        <v>52</v>
      </c>
      <c r="B66" s="1241"/>
      <c r="C66" s="1241"/>
      <c r="D66" s="1281"/>
      <c r="E66" s="1281"/>
      <c r="F66" s="1152"/>
      <c r="G66" s="1154"/>
      <c r="H66" s="1152"/>
      <c r="I66" s="1280"/>
      <c r="J66" s="1282"/>
      <c r="K66" s="1282"/>
      <c r="L66" s="1283"/>
      <c r="M66" s="1280"/>
      <c r="N66" s="1280"/>
      <c r="O66" s="1280"/>
      <c r="P66" s="1280"/>
      <c r="Q66" s="1242"/>
      <c r="R66" s="1243"/>
      <c r="S66" s="950"/>
      <c r="T66" s="1152"/>
      <c r="U66" s="1152"/>
      <c r="V66" s="1152"/>
      <c r="W66" s="1152"/>
      <c r="X66" s="1152"/>
    </row>
    <row r="67" spans="1:24" ht="12" customHeight="1">
      <c r="A67" s="535">
        <v>53</v>
      </c>
      <c r="B67" s="1241"/>
      <c r="C67" s="1241"/>
      <c r="D67" s="1281"/>
      <c r="E67" s="1281"/>
      <c r="F67" s="1152"/>
      <c r="G67" s="1154"/>
      <c r="H67" s="1152"/>
      <c r="I67" s="1280"/>
      <c r="J67" s="1282"/>
      <c r="K67" s="1282"/>
      <c r="L67" s="1283"/>
      <c r="M67" s="1280"/>
      <c r="N67" s="1280"/>
      <c r="O67" s="1280"/>
      <c r="P67" s="1280"/>
      <c r="Q67" s="1242"/>
      <c r="R67" s="1243"/>
      <c r="S67" s="950"/>
      <c r="T67" s="1152"/>
      <c r="U67" s="1152"/>
      <c r="V67" s="1152"/>
      <c r="W67" s="1152"/>
      <c r="X67" s="1152"/>
    </row>
    <row r="68" spans="1:24" ht="12" customHeight="1">
      <c r="A68" s="548">
        <v>54</v>
      </c>
      <c r="B68" s="1241"/>
      <c r="C68" s="1241"/>
      <c r="D68" s="1281"/>
      <c r="E68" s="1281"/>
      <c r="F68" s="1152"/>
      <c r="G68" s="1154"/>
      <c r="H68" s="1152"/>
      <c r="I68" s="1280"/>
      <c r="J68" s="1282"/>
      <c r="K68" s="1282"/>
      <c r="L68" s="1283"/>
      <c r="M68" s="1280"/>
      <c r="N68" s="1280"/>
      <c r="O68" s="1280"/>
      <c r="P68" s="1280"/>
      <c r="Q68" s="1242"/>
      <c r="R68" s="1243"/>
      <c r="S68" s="950"/>
      <c r="T68" s="1152"/>
      <c r="U68" s="1152"/>
      <c r="V68" s="1152"/>
      <c r="W68" s="1152"/>
      <c r="X68" s="1152"/>
    </row>
    <row r="69" spans="1:24" ht="12" customHeight="1">
      <c r="A69" s="535">
        <v>55</v>
      </c>
      <c r="B69" s="1241"/>
      <c r="C69" s="1241"/>
      <c r="D69" s="1281"/>
      <c r="E69" s="1281"/>
      <c r="F69" s="1152"/>
      <c r="G69" s="1154"/>
      <c r="H69" s="1152"/>
      <c r="I69" s="1280"/>
      <c r="J69" s="1282"/>
      <c r="K69" s="1282"/>
      <c r="L69" s="1283"/>
      <c r="M69" s="1280"/>
      <c r="N69" s="1280"/>
      <c r="O69" s="1280"/>
      <c r="P69" s="1280"/>
      <c r="Q69" s="1242"/>
      <c r="R69" s="1243"/>
      <c r="S69" s="950"/>
      <c r="T69" s="1152"/>
      <c r="U69" s="1152"/>
      <c r="V69" s="1152"/>
      <c r="W69" s="1152"/>
      <c r="X69" s="1152"/>
    </row>
    <row r="70" spans="1:24" ht="12" customHeight="1">
      <c r="A70" s="548">
        <v>56</v>
      </c>
      <c r="B70" s="1241"/>
      <c r="C70" s="1241"/>
      <c r="D70" s="1281"/>
      <c r="E70" s="1281"/>
      <c r="F70" s="1152"/>
      <c r="G70" s="1154"/>
      <c r="H70" s="1152"/>
      <c r="I70" s="1280"/>
      <c r="J70" s="1282"/>
      <c r="K70" s="1282"/>
      <c r="L70" s="1283"/>
      <c r="M70" s="1280"/>
      <c r="N70" s="1280"/>
      <c r="O70" s="1280"/>
      <c r="P70" s="1280"/>
      <c r="Q70" s="1242"/>
      <c r="R70" s="1243"/>
      <c r="S70" s="950"/>
      <c r="T70" s="1152"/>
      <c r="U70" s="1152"/>
      <c r="V70" s="1152"/>
      <c r="W70" s="1152"/>
      <c r="X70" s="1152"/>
    </row>
    <row r="71" spans="1:24" ht="12" customHeight="1">
      <c r="A71" s="535">
        <v>57</v>
      </c>
      <c r="B71" s="1241"/>
      <c r="C71" s="1241"/>
      <c r="D71" s="1281"/>
      <c r="E71" s="1281"/>
      <c r="F71" s="1152"/>
      <c r="G71" s="1154"/>
      <c r="H71" s="1152"/>
      <c r="I71" s="1280"/>
      <c r="J71" s="1282"/>
      <c r="K71" s="1282"/>
      <c r="L71" s="1283"/>
      <c r="M71" s="1280"/>
      <c r="N71" s="1280"/>
      <c r="O71" s="1280"/>
      <c r="P71" s="1280"/>
      <c r="Q71" s="1242"/>
      <c r="R71" s="1243"/>
      <c r="S71" s="950"/>
      <c r="T71" s="1152"/>
      <c r="U71" s="1152"/>
      <c r="V71" s="1152"/>
      <c r="W71" s="1152"/>
      <c r="X71" s="1152"/>
    </row>
    <row r="72" spans="1:24" ht="12" customHeight="1">
      <c r="A72" s="548">
        <v>58</v>
      </c>
      <c r="B72" s="1241"/>
      <c r="C72" s="1241"/>
      <c r="D72" s="1281"/>
      <c r="E72" s="1281"/>
      <c r="F72" s="1152"/>
      <c r="G72" s="1154"/>
      <c r="H72" s="1152"/>
      <c r="I72" s="1280"/>
      <c r="J72" s="1282"/>
      <c r="K72" s="1282"/>
      <c r="L72" s="1283"/>
      <c r="M72" s="1280"/>
      <c r="N72" s="1280"/>
      <c r="O72" s="1280"/>
      <c r="P72" s="1280"/>
      <c r="Q72" s="1242"/>
      <c r="R72" s="1243"/>
      <c r="S72" s="950"/>
      <c r="T72" s="1152"/>
      <c r="U72" s="1152"/>
      <c r="V72" s="1152"/>
      <c r="W72" s="1152"/>
      <c r="X72" s="1152"/>
    </row>
    <row r="73" spans="1:24" ht="12" customHeight="1">
      <c r="A73" s="535">
        <v>59</v>
      </c>
      <c r="B73" s="1241"/>
      <c r="C73" s="1241"/>
      <c r="D73" s="1281"/>
      <c r="E73" s="1281"/>
      <c r="F73" s="1152"/>
      <c r="G73" s="1154"/>
      <c r="H73" s="1152"/>
      <c r="I73" s="1280"/>
      <c r="J73" s="1282"/>
      <c r="K73" s="1282"/>
      <c r="L73" s="1283"/>
      <c r="M73" s="1280"/>
      <c r="N73" s="1280"/>
      <c r="O73" s="1280"/>
      <c r="P73" s="1280"/>
      <c r="Q73" s="1242"/>
      <c r="R73" s="1243"/>
      <c r="S73" s="950"/>
      <c r="T73" s="1152"/>
      <c r="U73" s="1152"/>
      <c r="V73" s="1152"/>
      <c r="W73" s="1152"/>
      <c r="X73" s="1152"/>
    </row>
    <row r="74" spans="1:24" ht="12" customHeight="1">
      <c r="A74" s="548">
        <v>60</v>
      </c>
      <c r="B74" s="1241"/>
      <c r="C74" s="1241"/>
      <c r="D74" s="1281"/>
      <c r="E74" s="1281"/>
      <c r="F74" s="1152"/>
      <c r="G74" s="1154"/>
      <c r="H74" s="1152"/>
      <c r="I74" s="1280"/>
      <c r="J74" s="1282"/>
      <c r="K74" s="1282"/>
      <c r="L74" s="1283"/>
      <c r="M74" s="1280"/>
      <c r="N74" s="1280"/>
      <c r="O74" s="1280"/>
      <c r="P74" s="1280"/>
      <c r="Q74" s="1242"/>
      <c r="R74" s="1243"/>
      <c r="S74" s="950"/>
      <c r="T74" s="1152"/>
      <c r="U74" s="1152"/>
      <c r="V74" s="1152"/>
      <c r="W74" s="1152"/>
      <c r="X74" s="1152"/>
    </row>
    <row r="75" spans="1:24" ht="12" customHeight="1">
      <c r="A75" s="535">
        <v>61</v>
      </c>
      <c r="B75" s="1241"/>
      <c r="C75" s="1241"/>
      <c r="D75" s="1281"/>
      <c r="E75" s="1281"/>
      <c r="F75" s="1152"/>
      <c r="G75" s="1154"/>
      <c r="H75" s="1152"/>
      <c r="I75" s="1280"/>
      <c r="J75" s="1282"/>
      <c r="K75" s="1282"/>
      <c r="L75" s="1283"/>
      <c r="M75" s="1280"/>
      <c r="N75" s="1280"/>
      <c r="O75" s="1280"/>
      <c r="P75" s="1280"/>
      <c r="Q75" s="1242"/>
      <c r="R75" s="1243"/>
      <c r="S75" s="950"/>
      <c r="T75" s="1152"/>
      <c r="U75" s="1152"/>
      <c r="V75" s="1152"/>
      <c r="W75" s="1152"/>
      <c r="X75" s="1152"/>
    </row>
    <row r="76" spans="1:24" ht="12" customHeight="1">
      <c r="A76" s="548">
        <v>62</v>
      </c>
      <c r="B76" s="1241"/>
      <c r="C76" s="1241"/>
      <c r="D76" s="1281"/>
      <c r="E76" s="1281"/>
      <c r="F76" s="1152"/>
      <c r="G76" s="1154"/>
      <c r="H76" s="1152"/>
      <c r="I76" s="1280"/>
      <c r="J76" s="1282"/>
      <c r="K76" s="1282"/>
      <c r="L76" s="1283"/>
      <c r="M76" s="1280"/>
      <c r="N76" s="1280"/>
      <c r="O76" s="1280"/>
      <c r="P76" s="1280"/>
      <c r="Q76" s="1242"/>
      <c r="R76" s="1243"/>
      <c r="S76" s="950"/>
      <c r="T76" s="1152"/>
      <c r="U76" s="1152"/>
      <c r="V76" s="1152"/>
      <c r="W76" s="1152"/>
      <c r="X76" s="1152"/>
    </row>
    <row r="77" spans="1:24" ht="12" customHeight="1">
      <c r="A77" s="535">
        <v>63</v>
      </c>
      <c r="B77" s="1241"/>
      <c r="C77" s="1241"/>
      <c r="D77" s="1281"/>
      <c r="E77" s="1281"/>
      <c r="F77" s="1152"/>
      <c r="G77" s="1154"/>
      <c r="H77" s="1152"/>
      <c r="I77" s="1280"/>
      <c r="J77" s="1282"/>
      <c r="K77" s="1282"/>
      <c r="L77" s="1283"/>
      <c r="M77" s="1280"/>
      <c r="N77" s="1280"/>
      <c r="O77" s="1280"/>
      <c r="P77" s="1280"/>
      <c r="Q77" s="1242"/>
      <c r="R77" s="1243"/>
      <c r="S77" s="950"/>
      <c r="T77" s="1152"/>
      <c r="U77" s="1152"/>
      <c r="V77" s="1152"/>
      <c r="W77" s="1152"/>
      <c r="X77" s="1152"/>
    </row>
    <row r="78" spans="1:24" ht="12" customHeight="1">
      <c r="A78" s="548">
        <v>64</v>
      </c>
      <c r="B78" s="1241"/>
      <c r="C78" s="1241"/>
      <c r="D78" s="1281"/>
      <c r="E78" s="1281"/>
      <c r="F78" s="1152"/>
      <c r="G78" s="1154"/>
      <c r="H78" s="1152"/>
      <c r="I78" s="1280"/>
      <c r="J78" s="1282"/>
      <c r="K78" s="1282"/>
      <c r="L78" s="1283"/>
      <c r="M78" s="1280"/>
      <c r="N78" s="1280"/>
      <c r="O78" s="1280"/>
      <c r="P78" s="1280"/>
      <c r="Q78" s="1242"/>
      <c r="R78" s="1243"/>
      <c r="S78" s="950"/>
      <c r="T78" s="1152"/>
      <c r="U78" s="1152"/>
      <c r="V78" s="1152"/>
      <c r="W78" s="1152"/>
      <c r="X78" s="1152"/>
    </row>
    <row r="79" spans="1:24" ht="12" customHeight="1">
      <c r="A79" s="535">
        <v>65</v>
      </c>
      <c r="B79" s="1241"/>
      <c r="C79" s="1241"/>
      <c r="D79" s="1281"/>
      <c r="E79" s="1281"/>
      <c r="F79" s="1152"/>
      <c r="G79" s="1154"/>
      <c r="H79" s="1152"/>
      <c r="I79" s="1280"/>
      <c r="J79" s="1282"/>
      <c r="K79" s="1282"/>
      <c r="L79" s="1283"/>
      <c r="M79" s="1280"/>
      <c r="N79" s="1280"/>
      <c r="O79" s="1280"/>
      <c r="P79" s="1280"/>
      <c r="Q79" s="1242"/>
      <c r="R79" s="1243"/>
      <c r="S79" s="950"/>
      <c r="T79" s="1152"/>
      <c r="U79" s="1152"/>
      <c r="V79" s="1152"/>
      <c r="W79" s="1152"/>
      <c r="X79" s="1152"/>
    </row>
    <row r="80" spans="1:24" ht="12" customHeight="1">
      <c r="A80" s="548">
        <v>66</v>
      </c>
      <c r="B80" s="1241"/>
      <c r="C80" s="1241"/>
      <c r="D80" s="1281"/>
      <c r="E80" s="1281"/>
      <c r="F80" s="1152"/>
      <c r="G80" s="1154"/>
      <c r="H80" s="1152"/>
      <c r="I80" s="1280"/>
      <c r="J80" s="1282"/>
      <c r="K80" s="1282"/>
      <c r="L80" s="1283"/>
      <c r="M80" s="1280"/>
      <c r="N80" s="1280"/>
      <c r="O80" s="1280"/>
      <c r="P80" s="1280"/>
      <c r="Q80" s="1242"/>
      <c r="R80" s="1243"/>
      <c r="S80" s="950"/>
      <c r="T80" s="1152"/>
      <c r="U80" s="1152"/>
      <c r="V80" s="1152"/>
      <c r="W80" s="1152"/>
      <c r="X80" s="1152"/>
    </row>
    <row r="81" spans="1:24" ht="12" customHeight="1">
      <c r="A81" s="535">
        <v>67</v>
      </c>
      <c r="B81" s="1241"/>
      <c r="C81" s="1241"/>
      <c r="D81" s="1281"/>
      <c r="E81" s="1281"/>
      <c r="F81" s="1152"/>
      <c r="G81" s="1154"/>
      <c r="H81" s="1152"/>
      <c r="I81" s="1280"/>
      <c r="J81" s="1282"/>
      <c r="K81" s="1282"/>
      <c r="L81" s="1283"/>
      <c r="M81" s="1280"/>
      <c r="N81" s="1280"/>
      <c r="O81" s="1280"/>
      <c r="P81" s="1280"/>
      <c r="Q81" s="1242"/>
      <c r="R81" s="1243"/>
      <c r="S81" s="950"/>
      <c r="T81" s="1152"/>
      <c r="U81" s="1152"/>
      <c r="V81" s="1152"/>
      <c r="W81" s="1152"/>
      <c r="X81" s="1152"/>
    </row>
    <row r="82" spans="1:24" ht="12" customHeight="1">
      <c r="A82" s="548">
        <v>68</v>
      </c>
      <c r="B82" s="1241"/>
      <c r="C82" s="1241"/>
      <c r="D82" s="1281"/>
      <c r="E82" s="1281"/>
      <c r="F82" s="1152"/>
      <c r="G82" s="1154"/>
      <c r="H82" s="1152"/>
      <c r="I82" s="1280"/>
      <c r="J82" s="1282"/>
      <c r="K82" s="1282"/>
      <c r="L82" s="1283"/>
      <c r="M82" s="1280"/>
      <c r="N82" s="1280"/>
      <c r="O82" s="1280"/>
      <c r="P82" s="1280"/>
      <c r="Q82" s="1242"/>
      <c r="R82" s="1243"/>
      <c r="S82" s="950"/>
      <c r="T82" s="1152"/>
      <c r="U82" s="1152"/>
      <c r="V82" s="1152"/>
      <c r="W82" s="1152"/>
      <c r="X82" s="1152"/>
    </row>
    <row r="83" spans="1:24" ht="12" customHeight="1">
      <c r="A83" s="535">
        <v>69</v>
      </c>
      <c r="B83" s="1241"/>
      <c r="C83" s="1241"/>
      <c r="D83" s="1281"/>
      <c r="E83" s="1281"/>
      <c r="F83" s="1152"/>
      <c r="G83" s="1154"/>
      <c r="H83" s="1152"/>
      <c r="I83" s="1280"/>
      <c r="J83" s="1282"/>
      <c r="K83" s="1282"/>
      <c r="L83" s="1283"/>
      <c r="M83" s="1280"/>
      <c r="N83" s="1280"/>
      <c r="O83" s="1280"/>
      <c r="P83" s="1280"/>
      <c r="Q83" s="1242"/>
      <c r="R83" s="1243"/>
      <c r="S83" s="950"/>
      <c r="T83" s="1152"/>
      <c r="U83" s="1152"/>
      <c r="V83" s="1152"/>
      <c r="W83" s="1152"/>
      <c r="X83" s="1152"/>
    </row>
    <row r="84" spans="1:24" ht="12" customHeight="1">
      <c r="A84" s="548">
        <v>70</v>
      </c>
      <c r="B84" s="1241"/>
      <c r="C84" s="1241"/>
      <c r="D84" s="1281"/>
      <c r="E84" s="1281"/>
      <c r="F84" s="1152"/>
      <c r="G84" s="1154"/>
      <c r="H84" s="1152"/>
      <c r="I84" s="1280"/>
      <c r="J84" s="1282"/>
      <c r="K84" s="1282"/>
      <c r="L84" s="1283"/>
      <c r="M84" s="1280"/>
      <c r="N84" s="1280"/>
      <c r="O84" s="1280"/>
      <c r="P84" s="1280"/>
      <c r="Q84" s="1242"/>
      <c r="R84" s="1243"/>
      <c r="S84" s="950"/>
      <c r="T84" s="1152"/>
      <c r="U84" s="1152"/>
      <c r="V84" s="1152"/>
      <c r="W84" s="1152"/>
      <c r="X84" s="1152"/>
    </row>
    <row r="85" spans="1:24" ht="12" customHeight="1">
      <c r="A85" s="535">
        <v>71</v>
      </c>
      <c r="B85" s="1241"/>
      <c r="C85" s="1241"/>
      <c r="D85" s="1281"/>
      <c r="E85" s="1281"/>
      <c r="F85" s="1152"/>
      <c r="G85" s="1154"/>
      <c r="H85" s="1152"/>
      <c r="I85" s="1280"/>
      <c r="J85" s="1282"/>
      <c r="K85" s="1282"/>
      <c r="L85" s="1283"/>
      <c r="M85" s="1280"/>
      <c r="N85" s="1280"/>
      <c r="O85" s="1280"/>
      <c r="P85" s="1280"/>
      <c r="Q85" s="1242"/>
      <c r="R85" s="1243"/>
      <c r="S85" s="950"/>
      <c r="T85" s="1152"/>
      <c r="U85" s="1152"/>
      <c r="V85" s="1152"/>
      <c r="W85" s="1152"/>
      <c r="X85" s="1152"/>
    </row>
    <row r="86" spans="1:24" ht="12" customHeight="1">
      <c r="A86" s="548">
        <v>72</v>
      </c>
      <c r="B86" s="1241"/>
      <c r="C86" s="1241"/>
      <c r="D86" s="1281"/>
      <c r="E86" s="1281"/>
      <c r="F86" s="1152"/>
      <c r="G86" s="1154"/>
      <c r="H86" s="1152"/>
      <c r="I86" s="1280"/>
      <c r="J86" s="1282"/>
      <c r="K86" s="1282"/>
      <c r="L86" s="1283"/>
      <c r="M86" s="1280"/>
      <c r="N86" s="1280"/>
      <c r="O86" s="1280"/>
      <c r="P86" s="1280"/>
      <c r="Q86" s="1242"/>
      <c r="R86" s="1243"/>
      <c r="S86" s="950"/>
      <c r="T86" s="1152"/>
      <c r="U86" s="1152"/>
      <c r="V86" s="1152"/>
      <c r="W86" s="1152"/>
      <c r="X86" s="1152"/>
    </row>
    <row r="87" spans="1:24" ht="12" customHeight="1">
      <c r="A87" s="535">
        <v>73</v>
      </c>
      <c r="B87" s="1241"/>
      <c r="C87" s="1241"/>
      <c r="D87" s="1281"/>
      <c r="E87" s="1281"/>
      <c r="F87" s="1152"/>
      <c r="G87" s="1154"/>
      <c r="H87" s="1152"/>
      <c r="I87" s="1280"/>
      <c r="J87" s="1282"/>
      <c r="K87" s="1282"/>
      <c r="L87" s="1283"/>
      <c r="M87" s="1280"/>
      <c r="N87" s="1280"/>
      <c r="O87" s="1280"/>
      <c r="P87" s="1280"/>
      <c r="Q87" s="1242"/>
      <c r="R87" s="1243"/>
      <c r="S87" s="950"/>
      <c r="T87" s="1152"/>
      <c r="U87" s="1152"/>
      <c r="V87" s="1152"/>
      <c r="W87" s="1152"/>
      <c r="X87" s="1152"/>
    </row>
    <row r="88" spans="1:24" ht="12" customHeight="1">
      <c r="A88" s="548">
        <v>74</v>
      </c>
      <c r="B88" s="1241"/>
      <c r="C88" s="1241"/>
      <c r="D88" s="1281"/>
      <c r="E88" s="1281"/>
      <c r="F88" s="1152"/>
      <c r="G88" s="1154"/>
      <c r="H88" s="1152"/>
      <c r="I88" s="1280"/>
      <c r="J88" s="1282"/>
      <c r="K88" s="1282"/>
      <c r="L88" s="1283"/>
      <c r="M88" s="1280"/>
      <c r="N88" s="1280"/>
      <c r="O88" s="1280"/>
      <c r="P88" s="1280"/>
      <c r="Q88" s="1242"/>
      <c r="R88" s="1243"/>
      <c r="S88" s="950"/>
      <c r="T88" s="1152"/>
      <c r="U88" s="1152"/>
      <c r="V88" s="1152"/>
      <c r="W88" s="1152"/>
      <c r="X88" s="1152"/>
    </row>
    <row r="89" spans="1:24" ht="12" customHeight="1">
      <c r="A89" s="535">
        <v>75</v>
      </c>
      <c r="B89" s="1241"/>
      <c r="C89" s="1241"/>
      <c r="D89" s="1281"/>
      <c r="E89" s="1281"/>
      <c r="F89" s="1152"/>
      <c r="G89" s="1154"/>
      <c r="H89" s="1152"/>
      <c r="I89" s="1280"/>
      <c r="J89" s="1282"/>
      <c r="K89" s="1282"/>
      <c r="L89" s="1283"/>
      <c r="M89" s="1280"/>
      <c r="N89" s="1280"/>
      <c r="O89" s="1280"/>
      <c r="P89" s="1280"/>
      <c r="Q89" s="1242"/>
      <c r="R89" s="1243"/>
      <c r="S89" s="950"/>
      <c r="T89" s="1152"/>
      <c r="U89" s="1152"/>
      <c r="V89" s="1152"/>
      <c r="W89" s="1152"/>
      <c r="X89" s="1152"/>
    </row>
    <row r="90" spans="1:24" ht="12" customHeight="1">
      <c r="A90" s="548">
        <v>76</v>
      </c>
      <c r="B90" s="1241"/>
      <c r="C90" s="1241"/>
      <c r="D90" s="1281"/>
      <c r="E90" s="1281"/>
      <c r="F90" s="1152"/>
      <c r="G90" s="1154"/>
      <c r="H90" s="1152"/>
      <c r="I90" s="1280"/>
      <c r="J90" s="1282"/>
      <c r="K90" s="1282"/>
      <c r="L90" s="1283"/>
      <c r="M90" s="1280"/>
      <c r="N90" s="1280"/>
      <c r="O90" s="1280"/>
      <c r="P90" s="1280"/>
      <c r="Q90" s="1242"/>
      <c r="R90" s="1243"/>
      <c r="S90" s="950"/>
      <c r="T90" s="1152"/>
      <c r="U90" s="1152"/>
      <c r="V90" s="1152"/>
      <c r="W90" s="1152"/>
      <c r="X90" s="1152"/>
    </row>
    <row r="91" spans="1:24" ht="12" customHeight="1">
      <c r="A91" s="535">
        <v>77</v>
      </c>
      <c r="B91" s="1241"/>
      <c r="C91" s="1241"/>
      <c r="D91" s="1281"/>
      <c r="E91" s="1281"/>
      <c r="F91" s="1152"/>
      <c r="G91" s="1154"/>
      <c r="H91" s="1152"/>
      <c r="I91" s="1280"/>
      <c r="J91" s="1282"/>
      <c r="K91" s="1282"/>
      <c r="L91" s="1283"/>
      <c r="M91" s="1280"/>
      <c r="N91" s="1280"/>
      <c r="O91" s="1280"/>
      <c r="P91" s="1280"/>
      <c r="Q91" s="1242"/>
      <c r="R91" s="1243"/>
      <c r="S91" s="950"/>
      <c r="T91" s="1152"/>
      <c r="U91" s="1152"/>
      <c r="V91" s="1152"/>
      <c r="W91" s="1152"/>
      <c r="X91" s="1152"/>
    </row>
    <row r="92" spans="1:24" ht="12" customHeight="1">
      <c r="A92" s="548">
        <v>78</v>
      </c>
      <c r="B92" s="1241"/>
      <c r="C92" s="1241"/>
      <c r="D92" s="1281"/>
      <c r="E92" s="1281"/>
      <c r="F92" s="1152"/>
      <c r="G92" s="1154"/>
      <c r="H92" s="1152"/>
      <c r="I92" s="1280"/>
      <c r="J92" s="1282"/>
      <c r="K92" s="1282"/>
      <c r="L92" s="1283"/>
      <c r="M92" s="1280"/>
      <c r="N92" s="1280"/>
      <c r="O92" s="1280"/>
      <c r="P92" s="1280"/>
      <c r="Q92" s="1242"/>
      <c r="R92" s="1243"/>
      <c r="S92" s="950"/>
      <c r="T92" s="1152"/>
      <c r="U92" s="1152"/>
      <c r="V92" s="1152"/>
      <c r="W92" s="1152"/>
      <c r="X92" s="1152"/>
    </row>
    <row r="93" spans="1:24" ht="12" customHeight="1">
      <c r="A93" s="535">
        <v>79</v>
      </c>
      <c r="B93" s="1241"/>
      <c r="C93" s="1241"/>
      <c r="D93" s="1281"/>
      <c r="E93" s="1281"/>
      <c r="F93" s="1152"/>
      <c r="G93" s="1154"/>
      <c r="H93" s="1152"/>
      <c r="I93" s="1280"/>
      <c r="J93" s="1282"/>
      <c r="K93" s="1282"/>
      <c r="L93" s="1283"/>
      <c r="M93" s="1280"/>
      <c r="N93" s="1280"/>
      <c r="O93" s="1280"/>
      <c r="P93" s="1280"/>
      <c r="Q93" s="1242"/>
      <c r="R93" s="1243"/>
      <c r="S93" s="950"/>
      <c r="T93" s="1152"/>
      <c r="U93" s="1152"/>
      <c r="V93" s="1152"/>
      <c r="W93" s="1152"/>
      <c r="X93" s="1152"/>
    </row>
    <row r="94" spans="1:24" ht="12" customHeight="1">
      <c r="A94" s="548">
        <v>80</v>
      </c>
      <c r="B94" s="1241"/>
      <c r="C94" s="1241"/>
      <c r="D94" s="1281"/>
      <c r="E94" s="1281"/>
      <c r="F94" s="1152"/>
      <c r="G94" s="1154"/>
      <c r="H94" s="1152"/>
      <c r="I94" s="1280"/>
      <c r="J94" s="1282"/>
      <c r="K94" s="1282"/>
      <c r="L94" s="1283"/>
      <c r="M94" s="1280"/>
      <c r="N94" s="1280"/>
      <c r="O94" s="1280"/>
      <c r="P94" s="1280"/>
      <c r="Q94" s="1242"/>
      <c r="R94" s="1243"/>
      <c r="S94" s="950"/>
      <c r="T94" s="1152"/>
      <c r="U94" s="1152"/>
      <c r="V94" s="1152"/>
      <c r="W94" s="1152"/>
      <c r="X94" s="1152"/>
    </row>
    <row r="95" spans="1:24" ht="12" customHeight="1">
      <c r="A95" s="535">
        <v>81</v>
      </c>
      <c r="B95" s="1241"/>
      <c r="C95" s="1241"/>
      <c r="D95" s="1281"/>
      <c r="E95" s="1281"/>
      <c r="F95" s="1152"/>
      <c r="G95" s="1154"/>
      <c r="H95" s="1152"/>
      <c r="I95" s="1280"/>
      <c r="J95" s="1282"/>
      <c r="K95" s="1282"/>
      <c r="L95" s="1283"/>
      <c r="M95" s="1280"/>
      <c r="N95" s="1280"/>
      <c r="O95" s="1280"/>
      <c r="P95" s="1280"/>
      <c r="Q95" s="1242"/>
      <c r="R95" s="1243"/>
      <c r="S95" s="950"/>
      <c r="T95" s="1152"/>
      <c r="U95" s="1152"/>
      <c r="V95" s="1152"/>
      <c r="W95" s="1152"/>
      <c r="X95" s="1152"/>
    </row>
    <row r="96" spans="1:24" ht="12" customHeight="1">
      <c r="A96" s="548">
        <v>82</v>
      </c>
      <c r="B96" s="1241"/>
      <c r="C96" s="1241"/>
      <c r="D96" s="1281"/>
      <c r="E96" s="1281"/>
      <c r="F96" s="1152"/>
      <c r="G96" s="1154"/>
      <c r="H96" s="1152"/>
      <c r="I96" s="1280"/>
      <c r="J96" s="1282"/>
      <c r="K96" s="1282"/>
      <c r="L96" s="1283"/>
      <c r="M96" s="1280"/>
      <c r="N96" s="1280"/>
      <c r="O96" s="1280"/>
      <c r="P96" s="1280"/>
      <c r="Q96" s="1242"/>
      <c r="R96" s="1243"/>
      <c r="S96" s="950"/>
      <c r="T96" s="1152"/>
      <c r="U96" s="1152"/>
      <c r="V96" s="1152"/>
      <c r="W96" s="1152"/>
      <c r="X96" s="1152"/>
    </row>
    <row r="97" spans="1:24" ht="12" customHeight="1">
      <c r="A97" s="535">
        <v>83</v>
      </c>
      <c r="B97" s="1241"/>
      <c r="C97" s="1241"/>
      <c r="D97" s="1281"/>
      <c r="E97" s="1281"/>
      <c r="F97" s="1152"/>
      <c r="G97" s="1154"/>
      <c r="H97" s="1152"/>
      <c r="I97" s="1280"/>
      <c r="J97" s="1282"/>
      <c r="K97" s="1282"/>
      <c r="L97" s="1283"/>
      <c r="M97" s="1280"/>
      <c r="N97" s="1280"/>
      <c r="O97" s="1280"/>
      <c r="P97" s="1280"/>
      <c r="Q97" s="1242"/>
      <c r="R97" s="1243"/>
      <c r="S97" s="950"/>
      <c r="T97" s="1152"/>
      <c r="U97" s="1152"/>
      <c r="V97" s="1152"/>
      <c r="W97" s="1152"/>
      <c r="X97" s="1152"/>
    </row>
    <row r="98" spans="1:24" ht="12" customHeight="1">
      <c r="A98" s="548">
        <v>84</v>
      </c>
      <c r="B98" s="1241"/>
      <c r="C98" s="1241"/>
      <c r="D98" s="1281"/>
      <c r="E98" s="1281"/>
      <c r="F98" s="1152"/>
      <c r="G98" s="1154"/>
      <c r="H98" s="1152"/>
      <c r="I98" s="1280"/>
      <c r="J98" s="1282"/>
      <c r="K98" s="1282"/>
      <c r="L98" s="1283"/>
      <c r="M98" s="1280"/>
      <c r="N98" s="1280"/>
      <c r="O98" s="1280"/>
      <c r="P98" s="1280"/>
      <c r="Q98" s="1242"/>
      <c r="R98" s="1243"/>
      <c r="S98" s="950"/>
      <c r="T98" s="1152"/>
      <c r="U98" s="1152"/>
      <c r="V98" s="1152"/>
      <c r="W98" s="1152"/>
      <c r="X98" s="1152"/>
    </row>
    <row r="99" spans="1:24" ht="12" customHeight="1">
      <c r="A99" s="535">
        <v>85</v>
      </c>
      <c r="B99" s="1241"/>
      <c r="C99" s="1241"/>
      <c r="D99" s="1281"/>
      <c r="E99" s="1281"/>
      <c r="F99" s="1152"/>
      <c r="G99" s="1154"/>
      <c r="H99" s="1152"/>
      <c r="I99" s="1280"/>
      <c r="J99" s="1282"/>
      <c r="K99" s="1282"/>
      <c r="L99" s="1283"/>
      <c r="M99" s="1280"/>
      <c r="N99" s="1280"/>
      <c r="O99" s="1280"/>
      <c r="P99" s="1280"/>
      <c r="Q99" s="1242"/>
      <c r="R99" s="1243"/>
      <c r="S99" s="950"/>
      <c r="T99" s="1152"/>
      <c r="U99" s="1152"/>
      <c r="V99" s="1152"/>
      <c r="W99" s="1152"/>
      <c r="X99" s="1152"/>
    </row>
    <row r="100" spans="1:24" ht="12" customHeight="1">
      <c r="A100" s="548">
        <v>86</v>
      </c>
      <c r="B100" s="1241"/>
      <c r="C100" s="1241"/>
      <c r="D100" s="1281"/>
      <c r="E100" s="1281"/>
      <c r="F100" s="1152"/>
      <c r="G100" s="1154"/>
      <c r="H100" s="1152"/>
      <c r="I100" s="1280"/>
      <c r="J100" s="1282"/>
      <c r="K100" s="1282"/>
      <c r="L100" s="1283"/>
      <c r="M100" s="1280"/>
      <c r="N100" s="1280"/>
      <c r="O100" s="1280"/>
      <c r="P100" s="1280"/>
      <c r="Q100" s="1242"/>
      <c r="R100" s="1243"/>
      <c r="S100" s="950"/>
      <c r="T100" s="1152"/>
      <c r="U100" s="1152"/>
      <c r="V100" s="1152"/>
      <c r="W100" s="1152"/>
      <c r="X100" s="1152"/>
    </row>
    <row r="101" spans="1:24" ht="12" customHeight="1">
      <c r="A101" s="535">
        <v>87</v>
      </c>
      <c r="B101" s="1241"/>
      <c r="C101" s="1241"/>
      <c r="D101" s="1281"/>
      <c r="E101" s="1281"/>
      <c r="F101" s="1152"/>
      <c r="G101" s="1154"/>
      <c r="H101" s="1152"/>
      <c r="I101" s="1280"/>
      <c r="J101" s="1282"/>
      <c r="K101" s="1282"/>
      <c r="L101" s="1283"/>
      <c r="M101" s="1280"/>
      <c r="N101" s="1280"/>
      <c r="O101" s="1280"/>
      <c r="P101" s="1280"/>
      <c r="Q101" s="1242"/>
      <c r="R101" s="1243"/>
      <c r="S101" s="950"/>
      <c r="T101" s="1152"/>
      <c r="U101" s="1152"/>
      <c r="V101" s="1152"/>
      <c r="W101" s="1152"/>
      <c r="X101" s="1152"/>
    </row>
    <row r="102" spans="1:24" ht="12" customHeight="1">
      <c r="A102" s="548">
        <v>88</v>
      </c>
      <c r="B102" s="1241"/>
      <c r="C102" s="1241"/>
      <c r="D102" s="1281"/>
      <c r="E102" s="1281"/>
      <c r="F102" s="1152"/>
      <c r="G102" s="1154"/>
      <c r="H102" s="1152"/>
      <c r="I102" s="1280"/>
      <c r="J102" s="1282"/>
      <c r="K102" s="1282"/>
      <c r="L102" s="1283"/>
      <c r="M102" s="1280"/>
      <c r="N102" s="1280"/>
      <c r="O102" s="1280"/>
      <c r="P102" s="1280"/>
      <c r="Q102" s="1242"/>
      <c r="R102" s="1243"/>
      <c r="S102" s="950"/>
      <c r="T102" s="1152"/>
      <c r="U102" s="1152"/>
      <c r="V102" s="1152"/>
      <c r="W102" s="1152"/>
      <c r="X102" s="1152"/>
    </row>
    <row r="103" spans="1:24" ht="12" customHeight="1">
      <c r="A103" s="535">
        <v>89</v>
      </c>
      <c r="B103" s="1241"/>
      <c r="C103" s="1241"/>
      <c r="D103" s="1281"/>
      <c r="E103" s="1281"/>
      <c r="F103" s="1152"/>
      <c r="G103" s="1154"/>
      <c r="H103" s="1152"/>
      <c r="I103" s="1280"/>
      <c r="J103" s="1282"/>
      <c r="K103" s="1282"/>
      <c r="L103" s="1283"/>
      <c r="M103" s="1280"/>
      <c r="N103" s="1280"/>
      <c r="O103" s="1280"/>
      <c r="P103" s="1280"/>
      <c r="Q103" s="1242"/>
      <c r="R103" s="1243"/>
      <c r="S103" s="950"/>
      <c r="T103" s="1152"/>
      <c r="U103" s="1152"/>
      <c r="V103" s="1152"/>
      <c r="W103" s="1152"/>
      <c r="X103" s="1152"/>
    </row>
    <row r="104" spans="1:24" ht="12" customHeight="1">
      <c r="A104" s="548">
        <v>90</v>
      </c>
      <c r="B104" s="1241"/>
      <c r="C104" s="1241"/>
      <c r="D104" s="1281"/>
      <c r="E104" s="1281"/>
      <c r="F104" s="1152"/>
      <c r="G104" s="1154"/>
      <c r="H104" s="1152"/>
      <c r="I104" s="1280"/>
      <c r="J104" s="1282"/>
      <c r="K104" s="1282"/>
      <c r="L104" s="1283"/>
      <c r="M104" s="1280"/>
      <c r="N104" s="1280"/>
      <c r="O104" s="1280"/>
      <c r="P104" s="1280"/>
      <c r="Q104" s="1242"/>
      <c r="R104" s="1243"/>
      <c r="S104" s="950"/>
      <c r="T104" s="1152"/>
      <c r="U104" s="1152"/>
      <c r="V104" s="1152"/>
      <c r="W104" s="1152"/>
      <c r="X104" s="1152"/>
    </row>
    <row r="105" spans="1:24" ht="12" customHeight="1">
      <c r="A105" s="535">
        <v>91</v>
      </c>
      <c r="B105" s="1241"/>
      <c r="C105" s="1241"/>
      <c r="D105" s="1281"/>
      <c r="E105" s="1281"/>
      <c r="F105" s="1152"/>
      <c r="G105" s="1154"/>
      <c r="H105" s="1152"/>
      <c r="I105" s="1280"/>
      <c r="J105" s="1282"/>
      <c r="K105" s="1282"/>
      <c r="L105" s="1283"/>
      <c r="M105" s="1280"/>
      <c r="N105" s="1280"/>
      <c r="O105" s="1280"/>
      <c r="P105" s="1280"/>
      <c r="Q105" s="1242"/>
      <c r="R105" s="1243"/>
      <c r="S105" s="950"/>
      <c r="T105" s="1152"/>
      <c r="U105" s="1152"/>
      <c r="V105" s="1152"/>
      <c r="W105" s="1152"/>
      <c r="X105" s="1152"/>
    </row>
    <row r="106" spans="1:24" ht="12" customHeight="1">
      <c r="A106" s="548">
        <v>92</v>
      </c>
      <c r="B106" s="1241"/>
      <c r="C106" s="1241"/>
      <c r="D106" s="1281"/>
      <c r="E106" s="1281"/>
      <c r="F106" s="1152"/>
      <c r="G106" s="1154"/>
      <c r="H106" s="1152"/>
      <c r="I106" s="1280"/>
      <c r="J106" s="1282"/>
      <c r="K106" s="1282"/>
      <c r="L106" s="1283"/>
      <c r="M106" s="1280"/>
      <c r="N106" s="1280"/>
      <c r="O106" s="1280"/>
      <c r="P106" s="1280"/>
      <c r="Q106" s="1242"/>
      <c r="R106" s="1243"/>
      <c r="S106" s="950"/>
      <c r="T106" s="1152"/>
      <c r="U106" s="1152"/>
      <c r="V106" s="1152"/>
      <c r="W106" s="1152"/>
      <c r="X106" s="1152"/>
    </row>
    <row r="107" spans="1:24" ht="12" customHeight="1">
      <c r="A107" s="535">
        <v>93</v>
      </c>
      <c r="B107" s="1241"/>
      <c r="C107" s="1241"/>
      <c r="D107" s="1281"/>
      <c r="E107" s="1281"/>
      <c r="F107" s="1152"/>
      <c r="G107" s="1154"/>
      <c r="H107" s="1152"/>
      <c r="I107" s="1280"/>
      <c r="J107" s="1282"/>
      <c r="K107" s="1282"/>
      <c r="L107" s="1283"/>
      <c r="M107" s="1280"/>
      <c r="N107" s="1280"/>
      <c r="O107" s="1280"/>
      <c r="P107" s="1280"/>
      <c r="Q107" s="1242"/>
      <c r="R107" s="1243"/>
      <c r="S107" s="950"/>
      <c r="T107" s="1152"/>
      <c r="U107" s="1152"/>
      <c r="V107" s="1152"/>
      <c r="W107" s="1152"/>
      <c r="X107" s="1152"/>
    </row>
    <row r="108" spans="1:24" ht="12" customHeight="1">
      <c r="A108" s="548">
        <v>94</v>
      </c>
      <c r="B108" s="1241"/>
      <c r="C108" s="1241"/>
      <c r="D108" s="1281"/>
      <c r="E108" s="1281"/>
      <c r="F108" s="1152"/>
      <c r="G108" s="1154"/>
      <c r="H108" s="1152"/>
      <c r="I108" s="1280"/>
      <c r="J108" s="1282"/>
      <c r="K108" s="1282"/>
      <c r="L108" s="1283"/>
      <c r="M108" s="1280"/>
      <c r="N108" s="1280"/>
      <c r="O108" s="1280"/>
      <c r="P108" s="1280"/>
      <c r="Q108" s="1242"/>
      <c r="R108" s="1243"/>
      <c r="S108" s="950"/>
      <c r="T108" s="1152"/>
      <c r="U108" s="1152"/>
      <c r="V108" s="1152"/>
      <c r="W108" s="1152"/>
      <c r="X108" s="1152"/>
    </row>
    <row r="109" spans="1:24" ht="12" customHeight="1">
      <c r="A109" s="535">
        <v>95</v>
      </c>
      <c r="B109" s="1241"/>
      <c r="C109" s="1241"/>
      <c r="D109" s="1281"/>
      <c r="E109" s="1281"/>
      <c r="F109" s="1152"/>
      <c r="G109" s="1154"/>
      <c r="H109" s="1152"/>
      <c r="I109" s="1280"/>
      <c r="J109" s="1282"/>
      <c r="K109" s="1282"/>
      <c r="L109" s="1283"/>
      <c r="M109" s="1280"/>
      <c r="N109" s="1280"/>
      <c r="O109" s="1280"/>
      <c r="P109" s="1280"/>
      <c r="Q109" s="1242"/>
      <c r="R109" s="1243"/>
      <c r="S109" s="950"/>
      <c r="T109" s="1152"/>
      <c r="U109" s="1152"/>
      <c r="V109" s="1152"/>
      <c r="W109" s="1152"/>
      <c r="X109" s="1152"/>
    </row>
    <row r="110" spans="1:24" ht="12" customHeight="1">
      <c r="A110" s="548">
        <v>96</v>
      </c>
      <c r="B110" s="1241"/>
      <c r="C110" s="1241"/>
      <c r="D110" s="1281"/>
      <c r="E110" s="1281"/>
      <c r="F110" s="1152"/>
      <c r="G110" s="1154"/>
      <c r="H110" s="1152"/>
      <c r="I110" s="1280"/>
      <c r="J110" s="1282"/>
      <c r="K110" s="1282"/>
      <c r="L110" s="1283"/>
      <c r="M110" s="1280"/>
      <c r="N110" s="1280"/>
      <c r="O110" s="1280"/>
      <c r="P110" s="1280"/>
      <c r="Q110" s="1242"/>
      <c r="R110" s="1243"/>
      <c r="S110" s="950"/>
      <c r="T110" s="1152"/>
      <c r="U110" s="1152"/>
      <c r="V110" s="1152"/>
      <c r="W110" s="1152"/>
      <c r="X110" s="1152"/>
    </row>
    <row r="111" spans="1:24" ht="12" customHeight="1">
      <c r="A111" s="535">
        <v>97</v>
      </c>
      <c r="B111" s="1241"/>
      <c r="C111" s="1241"/>
      <c r="D111" s="1281"/>
      <c r="E111" s="1281"/>
      <c r="F111" s="1152"/>
      <c r="G111" s="1154"/>
      <c r="H111" s="1152"/>
      <c r="I111" s="1280"/>
      <c r="J111" s="1282"/>
      <c r="K111" s="1282"/>
      <c r="L111" s="1283"/>
      <c r="M111" s="1280"/>
      <c r="N111" s="1280"/>
      <c r="O111" s="1280"/>
      <c r="P111" s="1280"/>
      <c r="Q111" s="1242"/>
      <c r="R111" s="1243"/>
      <c r="S111" s="950"/>
      <c r="T111" s="1152"/>
      <c r="U111" s="1152"/>
      <c r="V111" s="1152"/>
      <c r="W111" s="1152"/>
      <c r="X111" s="1152"/>
    </row>
    <row r="112" spans="1:24" ht="12" customHeight="1">
      <c r="A112" s="548">
        <v>98</v>
      </c>
      <c r="B112" s="1241"/>
      <c r="C112" s="1241"/>
      <c r="D112" s="1281"/>
      <c r="E112" s="1281"/>
      <c r="F112" s="1152"/>
      <c r="G112" s="1154"/>
      <c r="H112" s="1152"/>
      <c r="I112" s="1280"/>
      <c r="J112" s="1282"/>
      <c r="K112" s="1282"/>
      <c r="L112" s="1283"/>
      <c r="M112" s="1280"/>
      <c r="N112" s="1280"/>
      <c r="O112" s="1280"/>
      <c r="P112" s="1280"/>
      <c r="Q112" s="1242"/>
      <c r="R112" s="1243"/>
      <c r="S112" s="950"/>
      <c r="T112" s="1152"/>
      <c r="U112" s="1152"/>
      <c r="V112" s="1152"/>
      <c r="W112" s="1152"/>
      <c r="X112" s="1152"/>
    </row>
    <row r="113" spans="1:24" ht="12" customHeight="1">
      <c r="A113" s="535">
        <v>99</v>
      </c>
      <c r="B113" s="1241"/>
      <c r="C113" s="1241"/>
      <c r="D113" s="1281"/>
      <c r="E113" s="1281"/>
      <c r="F113" s="1152"/>
      <c r="G113" s="1154"/>
      <c r="H113" s="1152"/>
      <c r="I113" s="1280"/>
      <c r="J113" s="1282"/>
      <c r="K113" s="1282"/>
      <c r="L113" s="1283"/>
      <c r="M113" s="1280"/>
      <c r="N113" s="1280"/>
      <c r="O113" s="1280"/>
      <c r="P113" s="1280"/>
      <c r="Q113" s="1242"/>
      <c r="R113" s="1243"/>
      <c r="S113" s="950"/>
      <c r="T113" s="1152"/>
      <c r="U113" s="1152"/>
      <c r="V113" s="1152"/>
      <c r="W113" s="1152"/>
      <c r="X113" s="1152"/>
    </row>
    <row r="114" spans="1:24" ht="12" customHeight="1">
      <c r="A114" s="548">
        <v>100</v>
      </c>
      <c r="B114" s="1241"/>
      <c r="C114" s="1241"/>
      <c r="D114" s="1281"/>
      <c r="E114" s="1281"/>
      <c r="F114" s="1152"/>
      <c r="G114" s="1154"/>
      <c r="H114" s="1152"/>
      <c r="I114" s="1280"/>
      <c r="J114" s="1282"/>
      <c r="K114" s="1282"/>
      <c r="L114" s="1283"/>
      <c r="M114" s="1280"/>
      <c r="N114" s="1280"/>
      <c r="O114" s="1280"/>
      <c r="P114" s="1280"/>
      <c r="Q114" s="1242"/>
      <c r="R114" s="1243"/>
      <c r="S114" s="950"/>
      <c r="T114" s="1152"/>
      <c r="U114" s="1152"/>
      <c r="V114" s="1152"/>
      <c r="W114" s="1152"/>
      <c r="X114" s="1152"/>
    </row>
    <row r="115" spans="1:24" ht="12" hidden="1" customHeight="1">
      <c r="A115" s="535">
        <v>101</v>
      </c>
      <c r="B115" s="1241"/>
      <c r="C115" s="1241"/>
      <c r="D115" s="1281"/>
      <c r="E115" s="1281"/>
      <c r="F115" s="1152"/>
      <c r="G115" s="1154"/>
      <c r="H115" s="1152"/>
      <c r="I115" s="1280"/>
      <c r="J115" s="1282"/>
      <c r="K115" s="1282"/>
      <c r="L115" s="1283"/>
      <c r="M115" s="1280"/>
      <c r="N115" s="1280"/>
      <c r="O115" s="1280"/>
      <c r="P115" s="1280"/>
      <c r="Q115" s="1242"/>
      <c r="R115" s="1243"/>
      <c r="S115" s="950"/>
      <c r="T115" s="1152"/>
      <c r="U115" s="1152"/>
      <c r="V115" s="1152"/>
      <c r="W115" s="1152"/>
      <c r="X115" s="1152"/>
    </row>
    <row r="116" spans="1:24" ht="12" hidden="1" customHeight="1">
      <c r="A116" s="548">
        <v>102</v>
      </c>
      <c r="B116" s="1241"/>
      <c r="C116" s="1241"/>
      <c r="D116" s="1281"/>
      <c r="E116" s="1281"/>
      <c r="F116" s="1152"/>
      <c r="G116" s="1154"/>
      <c r="H116" s="1152"/>
      <c r="I116" s="1280"/>
      <c r="J116" s="1282"/>
      <c r="K116" s="1282"/>
      <c r="L116" s="1283"/>
      <c r="M116" s="1280"/>
      <c r="N116" s="1280"/>
      <c r="O116" s="1280"/>
      <c r="P116" s="1280"/>
      <c r="Q116" s="1242"/>
      <c r="R116" s="1243"/>
      <c r="S116" s="950"/>
      <c r="T116" s="1152"/>
      <c r="U116" s="1152"/>
      <c r="V116" s="1152"/>
      <c r="W116" s="1152"/>
      <c r="X116" s="1152"/>
    </row>
    <row r="117" spans="1:24" ht="12" hidden="1" customHeight="1">
      <c r="A117" s="535">
        <v>103</v>
      </c>
      <c r="B117" s="1241"/>
      <c r="C117" s="1241"/>
      <c r="D117" s="1281"/>
      <c r="E117" s="1281"/>
      <c r="F117" s="1152"/>
      <c r="G117" s="1154"/>
      <c r="H117" s="1152"/>
      <c r="I117" s="1280"/>
      <c r="J117" s="1282"/>
      <c r="K117" s="1282"/>
      <c r="L117" s="1283"/>
      <c r="M117" s="1280"/>
      <c r="N117" s="1280"/>
      <c r="O117" s="1280"/>
      <c r="P117" s="1280"/>
      <c r="Q117" s="1242"/>
      <c r="R117" s="1243"/>
      <c r="S117" s="950"/>
      <c r="T117" s="1152"/>
      <c r="U117" s="1152"/>
      <c r="V117" s="1152"/>
      <c r="W117" s="1152"/>
      <c r="X117" s="1152"/>
    </row>
    <row r="118" spans="1:24" ht="12" hidden="1" customHeight="1">
      <c r="A118" s="548">
        <v>104</v>
      </c>
      <c r="B118" s="1241"/>
      <c r="C118" s="1241"/>
      <c r="D118" s="1281"/>
      <c r="E118" s="1281"/>
      <c r="F118" s="1152"/>
      <c r="G118" s="1154"/>
      <c r="H118" s="1152"/>
      <c r="I118" s="1280"/>
      <c r="J118" s="1282"/>
      <c r="K118" s="1282"/>
      <c r="L118" s="1283"/>
      <c r="M118" s="1280"/>
      <c r="N118" s="1280"/>
      <c r="O118" s="1280"/>
      <c r="P118" s="1280"/>
      <c r="Q118" s="1242"/>
      <c r="R118" s="1243"/>
      <c r="S118" s="950"/>
      <c r="T118" s="1152"/>
      <c r="U118" s="1152"/>
      <c r="V118" s="1152"/>
      <c r="W118" s="1152"/>
      <c r="X118" s="1152"/>
    </row>
    <row r="119" spans="1:24" ht="12" hidden="1" customHeight="1">
      <c r="A119" s="535">
        <v>105</v>
      </c>
      <c r="B119" s="1241"/>
      <c r="C119" s="1241"/>
      <c r="D119" s="1281"/>
      <c r="E119" s="1281"/>
      <c r="F119" s="1152"/>
      <c r="G119" s="1154"/>
      <c r="H119" s="1152"/>
      <c r="I119" s="1280"/>
      <c r="J119" s="1282"/>
      <c r="K119" s="1282"/>
      <c r="L119" s="1283"/>
      <c r="M119" s="1280"/>
      <c r="N119" s="1280"/>
      <c r="O119" s="1280"/>
      <c r="P119" s="1280"/>
      <c r="Q119" s="1242"/>
      <c r="R119" s="1243"/>
      <c r="S119" s="950"/>
      <c r="T119" s="1152"/>
      <c r="U119" s="1152"/>
      <c r="V119" s="1152"/>
      <c r="W119" s="1152"/>
      <c r="X119" s="1152"/>
    </row>
    <row r="120" spans="1:24" ht="12" hidden="1" customHeight="1">
      <c r="A120" s="548">
        <v>106</v>
      </c>
      <c r="B120" s="1241"/>
      <c r="C120" s="1241"/>
      <c r="D120" s="1281"/>
      <c r="E120" s="1281"/>
      <c r="F120" s="1152"/>
      <c r="G120" s="1154"/>
      <c r="H120" s="1152"/>
      <c r="I120" s="1280"/>
      <c r="J120" s="1282"/>
      <c r="K120" s="1282"/>
      <c r="L120" s="1283"/>
      <c r="M120" s="1280"/>
      <c r="N120" s="1280"/>
      <c r="O120" s="1280"/>
      <c r="P120" s="1280"/>
      <c r="Q120" s="1242"/>
      <c r="R120" s="1243"/>
      <c r="S120" s="950"/>
      <c r="T120" s="1152"/>
      <c r="U120" s="1152"/>
      <c r="V120" s="1152"/>
      <c r="W120" s="1152"/>
      <c r="X120" s="1152"/>
    </row>
    <row r="121" spans="1:24" ht="12" hidden="1" customHeight="1">
      <c r="A121" s="535">
        <v>107</v>
      </c>
      <c r="B121" s="1241"/>
      <c r="C121" s="1241"/>
      <c r="D121" s="1281"/>
      <c r="E121" s="1281"/>
      <c r="F121" s="1152"/>
      <c r="G121" s="1154"/>
      <c r="H121" s="1152"/>
      <c r="I121" s="1280"/>
      <c r="J121" s="1282"/>
      <c r="K121" s="1282"/>
      <c r="L121" s="1283"/>
      <c r="M121" s="1280"/>
      <c r="N121" s="1280"/>
      <c r="O121" s="1280"/>
      <c r="P121" s="1280"/>
      <c r="Q121" s="1242"/>
      <c r="R121" s="1243"/>
      <c r="S121" s="950"/>
      <c r="T121" s="1152"/>
      <c r="U121" s="1152"/>
      <c r="V121" s="1152"/>
      <c r="W121" s="1152"/>
      <c r="X121" s="1152"/>
    </row>
    <row r="122" spans="1:24" ht="12" hidden="1" customHeight="1">
      <c r="A122" s="548">
        <v>108</v>
      </c>
      <c r="B122" s="1241"/>
      <c r="C122" s="1241"/>
      <c r="D122" s="1281"/>
      <c r="E122" s="1281"/>
      <c r="F122" s="1152"/>
      <c r="G122" s="1154"/>
      <c r="H122" s="1152"/>
      <c r="I122" s="1280"/>
      <c r="J122" s="1282"/>
      <c r="K122" s="1282"/>
      <c r="L122" s="1283"/>
      <c r="M122" s="1280"/>
      <c r="N122" s="1280"/>
      <c r="O122" s="1280"/>
      <c r="P122" s="1280"/>
      <c r="Q122" s="1242"/>
      <c r="R122" s="1243"/>
      <c r="S122" s="950"/>
      <c r="T122" s="1152"/>
      <c r="U122" s="1152"/>
      <c r="V122" s="1152"/>
      <c r="W122" s="1152"/>
      <c r="X122" s="1152"/>
    </row>
    <row r="123" spans="1:24" ht="12" hidden="1" customHeight="1">
      <c r="A123" s="535">
        <v>109</v>
      </c>
      <c r="B123" s="1241"/>
      <c r="C123" s="1241"/>
      <c r="D123" s="1281"/>
      <c r="E123" s="1281"/>
      <c r="F123" s="1152"/>
      <c r="G123" s="1154"/>
      <c r="H123" s="1152"/>
      <c r="I123" s="1280"/>
      <c r="J123" s="1282"/>
      <c r="K123" s="1282"/>
      <c r="L123" s="1283"/>
      <c r="M123" s="1280"/>
      <c r="N123" s="1280"/>
      <c r="O123" s="1280"/>
      <c r="P123" s="1280"/>
      <c r="Q123" s="1242"/>
      <c r="R123" s="1243"/>
      <c r="S123" s="950"/>
      <c r="T123" s="1152"/>
      <c r="U123" s="1152"/>
      <c r="V123" s="1152"/>
      <c r="W123" s="1152"/>
      <c r="X123" s="1152"/>
    </row>
    <row r="124" spans="1:24" ht="12" hidden="1" customHeight="1">
      <c r="A124" s="548">
        <v>110</v>
      </c>
      <c r="B124" s="1241"/>
      <c r="C124" s="1241"/>
      <c r="D124" s="1281"/>
      <c r="E124" s="1281"/>
      <c r="F124" s="1152"/>
      <c r="G124" s="1154"/>
      <c r="H124" s="1152"/>
      <c r="I124" s="1280"/>
      <c r="J124" s="1282"/>
      <c r="K124" s="1282"/>
      <c r="L124" s="1283"/>
      <c r="M124" s="1280"/>
      <c r="N124" s="1280"/>
      <c r="O124" s="1280"/>
      <c r="P124" s="1280"/>
      <c r="Q124" s="1242"/>
      <c r="R124" s="1243"/>
      <c r="S124" s="950"/>
      <c r="T124" s="1152"/>
      <c r="U124" s="1152"/>
      <c r="V124" s="1152"/>
      <c r="W124" s="1152"/>
      <c r="X124" s="1152"/>
    </row>
    <row r="125" spans="1:24" ht="12" hidden="1" customHeight="1">
      <c r="A125" s="535">
        <v>111</v>
      </c>
      <c r="B125" s="1241"/>
      <c r="C125" s="1241"/>
      <c r="D125" s="1281"/>
      <c r="E125" s="1281"/>
      <c r="F125" s="1152"/>
      <c r="G125" s="1154"/>
      <c r="H125" s="1152"/>
      <c r="I125" s="1280"/>
      <c r="J125" s="1282"/>
      <c r="K125" s="1282"/>
      <c r="L125" s="1283"/>
      <c r="M125" s="1280"/>
      <c r="N125" s="1280"/>
      <c r="O125" s="1280"/>
      <c r="P125" s="1280"/>
      <c r="Q125" s="1242"/>
      <c r="R125" s="1243"/>
      <c r="S125" s="950"/>
      <c r="T125" s="1152"/>
      <c r="U125" s="1152"/>
      <c r="V125" s="1152"/>
      <c r="W125" s="1152"/>
      <c r="X125" s="1152"/>
    </row>
    <row r="126" spans="1:24" ht="12" hidden="1" customHeight="1">
      <c r="A126" s="548">
        <v>112</v>
      </c>
      <c r="B126" s="1241"/>
      <c r="C126" s="1241"/>
      <c r="D126" s="1281"/>
      <c r="E126" s="1281"/>
      <c r="F126" s="1152"/>
      <c r="G126" s="1154"/>
      <c r="H126" s="1152"/>
      <c r="I126" s="1280"/>
      <c r="J126" s="1282"/>
      <c r="K126" s="1282"/>
      <c r="L126" s="1283"/>
      <c r="M126" s="1280"/>
      <c r="N126" s="1280"/>
      <c r="O126" s="1280"/>
      <c r="P126" s="1280"/>
      <c r="Q126" s="1242"/>
      <c r="R126" s="1243"/>
      <c r="S126" s="950"/>
      <c r="T126" s="1152"/>
      <c r="U126" s="1152"/>
      <c r="V126" s="1152"/>
      <c r="W126" s="1152"/>
      <c r="X126" s="1152"/>
    </row>
    <row r="127" spans="1:24" ht="12" hidden="1" customHeight="1">
      <c r="A127" s="535">
        <v>113</v>
      </c>
      <c r="B127" s="1241"/>
      <c r="C127" s="1241"/>
      <c r="D127" s="1281"/>
      <c r="E127" s="1281"/>
      <c r="F127" s="1152"/>
      <c r="G127" s="1154"/>
      <c r="H127" s="1152"/>
      <c r="I127" s="1280"/>
      <c r="J127" s="1282"/>
      <c r="K127" s="1282"/>
      <c r="L127" s="1283"/>
      <c r="M127" s="1280"/>
      <c r="N127" s="1280"/>
      <c r="O127" s="1280"/>
      <c r="P127" s="1280"/>
      <c r="Q127" s="1242"/>
      <c r="R127" s="1243"/>
      <c r="S127" s="950"/>
      <c r="T127" s="1152"/>
      <c r="U127" s="1152"/>
      <c r="V127" s="1152"/>
      <c r="W127" s="1152"/>
      <c r="X127" s="1152"/>
    </row>
    <row r="128" spans="1:24" ht="12" hidden="1" customHeight="1">
      <c r="A128" s="548">
        <v>114</v>
      </c>
      <c r="B128" s="1241"/>
      <c r="C128" s="1241"/>
      <c r="D128" s="1281"/>
      <c r="E128" s="1281"/>
      <c r="F128" s="1152"/>
      <c r="G128" s="1154"/>
      <c r="H128" s="1152"/>
      <c r="I128" s="1280"/>
      <c r="J128" s="1282"/>
      <c r="K128" s="1282"/>
      <c r="L128" s="1283"/>
      <c r="M128" s="1280"/>
      <c r="N128" s="1280"/>
      <c r="O128" s="1280"/>
      <c r="P128" s="1280"/>
      <c r="Q128" s="1242"/>
      <c r="R128" s="1243"/>
      <c r="S128" s="950"/>
      <c r="T128" s="1152"/>
      <c r="U128" s="1152"/>
      <c r="V128" s="1152"/>
      <c r="W128" s="1152"/>
      <c r="X128" s="1152"/>
    </row>
    <row r="129" spans="1:24" ht="12" hidden="1" customHeight="1">
      <c r="A129" s="535">
        <v>115</v>
      </c>
      <c r="B129" s="1241"/>
      <c r="C129" s="1241"/>
      <c r="D129" s="1281"/>
      <c r="E129" s="1281"/>
      <c r="F129" s="1152"/>
      <c r="G129" s="1154"/>
      <c r="H129" s="1152"/>
      <c r="I129" s="1280"/>
      <c r="J129" s="1282"/>
      <c r="K129" s="1282"/>
      <c r="L129" s="1283"/>
      <c r="M129" s="1280"/>
      <c r="N129" s="1280"/>
      <c r="O129" s="1280"/>
      <c r="P129" s="1280"/>
      <c r="Q129" s="1242"/>
      <c r="R129" s="1243"/>
      <c r="S129" s="950"/>
      <c r="T129" s="1152"/>
      <c r="U129" s="1152"/>
      <c r="V129" s="1152"/>
      <c r="W129" s="1152"/>
      <c r="X129" s="1152"/>
    </row>
    <row r="130" spans="1:24" ht="12" hidden="1" customHeight="1">
      <c r="A130" s="548">
        <v>116</v>
      </c>
      <c r="B130" s="1241"/>
      <c r="C130" s="1241"/>
      <c r="D130" s="1281"/>
      <c r="E130" s="1281"/>
      <c r="F130" s="1152"/>
      <c r="G130" s="1154"/>
      <c r="H130" s="1152"/>
      <c r="I130" s="1280"/>
      <c r="J130" s="1282"/>
      <c r="K130" s="1282"/>
      <c r="L130" s="1283"/>
      <c r="M130" s="1280"/>
      <c r="N130" s="1280"/>
      <c r="O130" s="1280"/>
      <c r="P130" s="1280"/>
      <c r="Q130" s="1242"/>
      <c r="R130" s="1243"/>
      <c r="S130" s="950"/>
      <c r="T130" s="1152"/>
      <c r="U130" s="1152"/>
      <c r="V130" s="1152"/>
      <c r="W130" s="1152"/>
      <c r="X130" s="1152"/>
    </row>
    <row r="131" spans="1:24" ht="12" hidden="1" customHeight="1">
      <c r="A131" s="535">
        <v>117</v>
      </c>
      <c r="B131" s="1241"/>
      <c r="C131" s="1241"/>
      <c r="D131" s="1281"/>
      <c r="E131" s="1281"/>
      <c r="F131" s="1152"/>
      <c r="G131" s="1154"/>
      <c r="H131" s="1152"/>
      <c r="I131" s="1280"/>
      <c r="J131" s="1282"/>
      <c r="K131" s="1282"/>
      <c r="L131" s="1283"/>
      <c r="M131" s="1280"/>
      <c r="N131" s="1280"/>
      <c r="O131" s="1280"/>
      <c r="P131" s="1280"/>
      <c r="Q131" s="1242"/>
      <c r="R131" s="1243"/>
      <c r="S131" s="950"/>
      <c r="T131" s="1152"/>
      <c r="U131" s="1152"/>
      <c r="V131" s="1152"/>
      <c r="W131" s="1152"/>
      <c r="X131" s="1152"/>
    </row>
    <row r="132" spans="1:24" ht="12" hidden="1" customHeight="1">
      <c r="A132" s="548">
        <v>118</v>
      </c>
      <c r="B132" s="1241"/>
      <c r="C132" s="1241"/>
      <c r="D132" s="1281"/>
      <c r="E132" s="1281"/>
      <c r="F132" s="1152"/>
      <c r="G132" s="1154"/>
      <c r="H132" s="1152"/>
      <c r="I132" s="1280"/>
      <c r="J132" s="1282"/>
      <c r="K132" s="1282"/>
      <c r="L132" s="1283"/>
      <c r="M132" s="1280"/>
      <c r="N132" s="1280"/>
      <c r="O132" s="1280"/>
      <c r="P132" s="1280"/>
      <c r="Q132" s="1242"/>
      <c r="R132" s="1243"/>
      <c r="S132" s="950"/>
      <c r="T132" s="1152"/>
      <c r="U132" s="1152"/>
      <c r="V132" s="1152"/>
      <c r="W132" s="1152"/>
      <c r="X132" s="1152"/>
    </row>
    <row r="133" spans="1:24" ht="12" hidden="1" customHeight="1">
      <c r="A133" s="535">
        <v>119</v>
      </c>
      <c r="B133" s="1241"/>
      <c r="C133" s="1241"/>
      <c r="D133" s="1281"/>
      <c r="E133" s="1281"/>
      <c r="F133" s="1152"/>
      <c r="G133" s="1154"/>
      <c r="H133" s="1152"/>
      <c r="I133" s="1280"/>
      <c r="J133" s="1282"/>
      <c r="K133" s="1282"/>
      <c r="L133" s="1283"/>
      <c r="M133" s="1280"/>
      <c r="N133" s="1280"/>
      <c r="O133" s="1280"/>
      <c r="P133" s="1280"/>
      <c r="Q133" s="1242"/>
      <c r="R133" s="1243"/>
      <c r="S133" s="950"/>
      <c r="T133" s="1152"/>
      <c r="U133" s="1152"/>
      <c r="V133" s="1152"/>
      <c r="W133" s="1152"/>
      <c r="X133" s="1152"/>
    </row>
    <row r="134" spans="1:24" ht="12" hidden="1" customHeight="1">
      <c r="A134" s="548">
        <v>120</v>
      </c>
      <c r="B134" s="1241"/>
      <c r="C134" s="1241"/>
      <c r="D134" s="1281"/>
      <c r="E134" s="1281"/>
      <c r="F134" s="1152"/>
      <c r="G134" s="1154"/>
      <c r="H134" s="1152"/>
      <c r="I134" s="1280"/>
      <c r="J134" s="1282"/>
      <c r="K134" s="1282"/>
      <c r="L134" s="1283"/>
      <c r="M134" s="1280"/>
      <c r="N134" s="1280"/>
      <c r="O134" s="1280"/>
      <c r="P134" s="1280"/>
      <c r="Q134" s="1242"/>
      <c r="R134" s="1243"/>
      <c r="S134" s="950"/>
      <c r="T134" s="1152"/>
      <c r="U134" s="1152"/>
      <c r="V134" s="1152"/>
      <c r="W134" s="1152"/>
      <c r="X134" s="1152"/>
    </row>
    <row r="135" spans="1:24" ht="12" hidden="1" customHeight="1">
      <c r="A135" s="535">
        <v>121</v>
      </c>
      <c r="B135" s="1241"/>
      <c r="C135" s="1241"/>
      <c r="D135" s="1281"/>
      <c r="E135" s="1281"/>
      <c r="F135" s="1152"/>
      <c r="G135" s="1154"/>
      <c r="H135" s="1152"/>
      <c r="I135" s="1280"/>
      <c r="J135" s="1282"/>
      <c r="K135" s="1282"/>
      <c r="L135" s="1283"/>
      <c r="M135" s="1280"/>
      <c r="N135" s="1280"/>
      <c r="O135" s="1280"/>
      <c r="P135" s="1280"/>
      <c r="Q135" s="1242"/>
      <c r="R135" s="1243"/>
      <c r="S135" s="950"/>
      <c r="T135" s="1152"/>
      <c r="U135" s="1152"/>
      <c r="V135" s="1152"/>
      <c r="W135" s="1152"/>
      <c r="X135" s="1152"/>
    </row>
    <row r="136" spans="1:24" ht="12" hidden="1" customHeight="1">
      <c r="A136" s="548">
        <v>122</v>
      </c>
      <c r="B136" s="1241"/>
      <c r="C136" s="1241"/>
      <c r="D136" s="1281"/>
      <c r="E136" s="1281"/>
      <c r="F136" s="1152"/>
      <c r="G136" s="1154"/>
      <c r="H136" s="1152"/>
      <c r="I136" s="1280"/>
      <c r="J136" s="1282"/>
      <c r="K136" s="1282"/>
      <c r="L136" s="1283"/>
      <c r="M136" s="1280"/>
      <c r="N136" s="1280"/>
      <c r="O136" s="1280"/>
      <c r="P136" s="1280"/>
      <c r="Q136" s="1242"/>
      <c r="R136" s="1243"/>
      <c r="S136" s="950"/>
      <c r="T136" s="1152"/>
      <c r="U136" s="1152"/>
      <c r="V136" s="1152"/>
      <c r="W136" s="1152"/>
      <c r="X136" s="1152"/>
    </row>
    <row r="137" spans="1:24" ht="12" hidden="1" customHeight="1">
      <c r="A137" s="535">
        <v>123</v>
      </c>
      <c r="B137" s="1241"/>
      <c r="C137" s="1241"/>
      <c r="D137" s="1281"/>
      <c r="E137" s="1281"/>
      <c r="F137" s="1152"/>
      <c r="G137" s="1154"/>
      <c r="H137" s="1152"/>
      <c r="I137" s="1280"/>
      <c r="J137" s="1282"/>
      <c r="K137" s="1282"/>
      <c r="L137" s="1283"/>
      <c r="M137" s="1280"/>
      <c r="N137" s="1280"/>
      <c r="O137" s="1280"/>
      <c r="P137" s="1280"/>
      <c r="Q137" s="1242"/>
      <c r="R137" s="1243"/>
      <c r="S137" s="950"/>
      <c r="T137" s="1152"/>
      <c r="U137" s="1152"/>
      <c r="V137" s="1152"/>
      <c r="W137" s="1152"/>
      <c r="X137" s="1152"/>
    </row>
    <row r="138" spans="1:24" ht="12" hidden="1" customHeight="1">
      <c r="A138" s="548">
        <v>124</v>
      </c>
      <c r="B138" s="1241"/>
      <c r="C138" s="1241"/>
      <c r="D138" s="1281"/>
      <c r="E138" s="1281"/>
      <c r="F138" s="1152"/>
      <c r="G138" s="1154"/>
      <c r="H138" s="1152"/>
      <c r="I138" s="1280"/>
      <c r="J138" s="1282"/>
      <c r="K138" s="1282"/>
      <c r="L138" s="1283"/>
      <c r="M138" s="1280"/>
      <c r="N138" s="1280"/>
      <c r="O138" s="1280"/>
      <c r="P138" s="1280"/>
      <c r="Q138" s="1242"/>
      <c r="R138" s="1243"/>
      <c r="S138" s="950"/>
      <c r="T138" s="1152"/>
      <c r="U138" s="1152"/>
      <c r="V138" s="1152"/>
      <c r="W138" s="1152"/>
      <c r="X138" s="1152"/>
    </row>
    <row r="139" spans="1:24" ht="12" hidden="1" customHeight="1">
      <c r="A139" s="535">
        <v>125</v>
      </c>
      <c r="B139" s="1241"/>
      <c r="C139" s="1241"/>
      <c r="D139" s="1281"/>
      <c r="E139" s="1281"/>
      <c r="F139" s="1152"/>
      <c r="G139" s="1154"/>
      <c r="H139" s="1152"/>
      <c r="I139" s="1280"/>
      <c r="J139" s="1282"/>
      <c r="K139" s="1282"/>
      <c r="L139" s="1283"/>
      <c r="M139" s="1280"/>
      <c r="N139" s="1280"/>
      <c r="O139" s="1280"/>
      <c r="P139" s="1280"/>
      <c r="Q139" s="1242"/>
      <c r="R139" s="1243"/>
      <c r="S139" s="950"/>
      <c r="T139" s="1152"/>
      <c r="U139" s="1152"/>
      <c r="V139" s="1152"/>
      <c r="W139" s="1152"/>
      <c r="X139" s="1152"/>
    </row>
    <row r="140" spans="1:24" ht="12" hidden="1" customHeight="1">
      <c r="A140" s="548">
        <v>126</v>
      </c>
      <c r="B140" s="1241"/>
      <c r="C140" s="1241"/>
      <c r="D140" s="1281"/>
      <c r="E140" s="1281"/>
      <c r="F140" s="1152"/>
      <c r="G140" s="1154"/>
      <c r="H140" s="1152"/>
      <c r="I140" s="1280"/>
      <c r="J140" s="1282"/>
      <c r="K140" s="1282"/>
      <c r="L140" s="1283"/>
      <c r="M140" s="1280"/>
      <c r="N140" s="1280"/>
      <c r="O140" s="1280"/>
      <c r="P140" s="1280"/>
      <c r="Q140" s="1242"/>
      <c r="R140" s="1243"/>
      <c r="S140" s="950"/>
      <c r="T140" s="1152"/>
      <c r="U140" s="1152"/>
      <c r="V140" s="1152"/>
      <c r="W140" s="1152"/>
      <c r="X140" s="1152"/>
    </row>
    <row r="141" spans="1:24" ht="12" hidden="1" customHeight="1">
      <c r="A141" s="535">
        <v>127</v>
      </c>
      <c r="B141" s="1241"/>
      <c r="C141" s="1241"/>
      <c r="D141" s="1281"/>
      <c r="E141" s="1281"/>
      <c r="F141" s="1152"/>
      <c r="G141" s="1154"/>
      <c r="H141" s="1152"/>
      <c r="I141" s="1280"/>
      <c r="J141" s="1282"/>
      <c r="K141" s="1282"/>
      <c r="L141" s="1283"/>
      <c r="M141" s="1280"/>
      <c r="N141" s="1280"/>
      <c r="O141" s="1280"/>
      <c r="P141" s="1280"/>
      <c r="Q141" s="1242"/>
      <c r="R141" s="1243"/>
      <c r="S141" s="950"/>
      <c r="T141" s="1152"/>
      <c r="U141" s="1152"/>
      <c r="V141" s="1152"/>
      <c r="W141" s="1152"/>
      <c r="X141" s="1152"/>
    </row>
    <row r="142" spans="1:24" ht="12" hidden="1" customHeight="1">
      <c r="A142" s="548">
        <v>128</v>
      </c>
      <c r="B142" s="1241"/>
      <c r="C142" s="1241"/>
      <c r="D142" s="1281"/>
      <c r="E142" s="1281"/>
      <c r="F142" s="1152"/>
      <c r="G142" s="1154"/>
      <c r="H142" s="1152"/>
      <c r="I142" s="1280"/>
      <c r="J142" s="1282"/>
      <c r="K142" s="1282"/>
      <c r="L142" s="1283"/>
      <c r="M142" s="1280"/>
      <c r="N142" s="1280"/>
      <c r="O142" s="1280"/>
      <c r="P142" s="1280"/>
      <c r="Q142" s="1242"/>
      <c r="R142" s="1243"/>
      <c r="S142" s="950"/>
      <c r="T142" s="1152"/>
      <c r="U142" s="1152"/>
      <c r="V142" s="1152"/>
      <c r="W142" s="1152"/>
      <c r="X142" s="1152"/>
    </row>
    <row r="143" spans="1:24" ht="12" hidden="1" customHeight="1">
      <c r="A143" s="535">
        <v>129</v>
      </c>
      <c r="B143" s="1241"/>
      <c r="C143" s="1241"/>
      <c r="D143" s="1281"/>
      <c r="E143" s="1281"/>
      <c r="F143" s="1152"/>
      <c r="G143" s="1154"/>
      <c r="H143" s="1152"/>
      <c r="I143" s="1280"/>
      <c r="J143" s="1282"/>
      <c r="K143" s="1282"/>
      <c r="L143" s="1283"/>
      <c r="M143" s="1280"/>
      <c r="N143" s="1280"/>
      <c r="O143" s="1280"/>
      <c r="P143" s="1280"/>
      <c r="Q143" s="1242"/>
      <c r="R143" s="1243"/>
      <c r="S143" s="950"/>
      <c r="T143" s="1152"/>
      <c r="U143" s="1152"/>
      <c r="V143" s="1152"/>
      <c r="W143" s="1152"/>
      <c r="X143" s="1152"/>
    </row>
    <row r="144" spans="1:24" ht="12" hidden="1" customHeight="1">
      <c r="A144" s="548">
        <v>130</v>
      </c>
      <c r="B144" s="1241"/>
      <c r="C144" s="1241"/>
      <c r="D144" s="1281"/>
      <c r="E144" s="1281"/>
      <c r="F144" s="1152"/>
      <c r="G144" s="1154"/>
      <c r="H144" s="1152"/>
      <c r="I144" s="1280"/>
      <c r="J144" s="1282"/>
      <c r="K144" s="1282"/>
      <c r="L144" s="1283"/>
      <c r="M144" s="1280"/>
      <c r="N144" s="1280"/>
      <c r="O144" s="1280"/>
      <c r="P144" s="1280"/>
      <c r="Q144" s="1242"/>
      <c r="R144" s="1243"/>
      <c r="S144" s="950"/>
      <c r="T144" s="1152"/>
      <c r="U144" s="1152"/>
      <c r="V144" s="1152"/>
      <c r="W144" s="1152"/>
      <c r="X144" s="1152"/>
    </row>
    <row r="145" spans="1:24" ht="12" hidden="1" customHeight="1">
      <c r="A145" s="535">
        <v>131</v>
      </c>
      <c r="B145" s="1241"/>
      <c r="C145" s="1241"/>
      <c r="D145" s="1281"/>
      <c r="E145" s="1281"/>
      <c r="F145" s="1152"/>
      <c r="G145" s="1154"/>
      <c r="H145" s="1152"/>
      <c r="I145" s="1280"/>
      <c r="J145" s="1282"/>
      <c r="K145" s="1282"/>
      <c r="L145" s="1283"/>
      <c r="M145" s="1280"/>
      <c r="N145" s="1280"/>
      <c r="O145" s="1280"/>
      <c r="P145" s="1280"/>
      <c r="Q145" s="1242"/>
      <c r="R145" s="1243"/>
      <c r="S145" s="950"/>
      <c r="T145" s="1152"/>
      <c r="U145" s="1152"/>
      <c r="V145" s="1152"/>
      <c r="W145" s="1152"/>
      <c r="X145" s="1152"/>
    </row>
    <row r="146" spans="1:24" ht="12" hidden="1" customHeight="1">
      <c r="A146" s="548">
        <v>132</v>
      </c>
      <c r="B146" s="1241"/>
      <c r="C146" s="1241"/>
      <c r="D146" s="1281"/>
      <c r="E146" s="1281"/>
      <c r="F146" s="1152"/>
      <c r="G146" s="1154"/>
      <c r="H146" s="1152"/>
      <c r="I146" s="1280"/>
      <c r="J146" s="1282"/>
      <c r="K146" s="1282"/>
      <c r="L146" s="1283"/>
      <c r="M146" s="1280"/>
      <c r="N146" s="1280"/>
      <c r="O146" s="1280"/>
      <c r="P146" s="1280"/>
      <c r="Q146" s="1242"/>
      <c r="R146" s="1243"/>
      <c r="S146" s="950"/>
      <c r="T146" s="1152"/>
      <c r="U146" s="1152"/>
      <c r="V146" s="1152"/>
      <c r="W146" s="1152"/>
      <c r="X146" s="1152"/>
    </row>
    <row r="147" spans="1:24" ht="12" hidden="1" customHeight="1">
      <c r="A147" s="535">
        <v>133</v>
      </c>
      <c r="B147" s="1241"/>
      <c r="C147" s="1241"/>
      <c r="D147" s="1281"/>
      <c r="E147" s="1281"/>
      <c r="F147" s="1152"/>
      <c r="G147" s="1154"/>
      <c r="H147" s="1152"/>
      <c r="I147" s="1280"/>
      <c r="J147" s="1282"/>
      <c r="K147" s="1282"/>
      <c r="L147" s="1283"/>
      <c r="M147" s="1280"/>
      <c r="N147" s="1280"/>
      <c r="O147" s="1280"/>
      <c r="P147" s="1280"/>
      <c r="Q147" s="1242"/>
      <c r="R147" s="1243"/>
      <c r="S147" s="950"/>
      <c r="T147" s="1152"/>
      <c r="U147" s="1152"/>
      <c r="V147" s="1152"/>
      <c r="W147" s="1152"/>
      <c r="X147" s="1152"/>
    </row>
    <row r="148" spans="1:24" ht="12" hidden="1" customHeight="1">
      <c r="A148" s="548">
        <v>134</v>
      </c>
      <c r="B148" s="1241"/>
      <c r="C148" s="1241"/>
      <c r="D148" s="1281"/>
      <c r="E148" s="1281"/>
      <c r="F148" s="1152"/>
      <c r="G148" s="1154"/>
      <c r="H148" s="1152"/>
      <c r="I148" s="1280"/>
      <c r="J148" s="1282"/>
      <c r="K148" s="1282"/>
      <c r="L148" s="1283"/>
      <c r="M148" s="1280"/>
      <c r="N148" s="1280"/>
      <c r="O148" s="1280"/>
      <c r="P148" s="1280"/>
      <c r="Q148" s="1242"/>
      <c r="R148" s="1243"/>
      <c r="S148" s="950"/>
      <c r="T148" s="1152"/>
      <c r="U148" s="1152"/>
      <c r="V148" s="1152"/>
      <c r="W148" s="1152"/>
      <c r="X148" s="1152"/>
    </row>
    <row r="149" spans="1:24" ht="12" hidden="1" customHeight="1">
      <c r="A149" s="535">
        <v>135</v>
      </c>
      <c r="B149" s="1241"/>
      <c r="C149" s="1241"/>
      <c r="D149" s="1281"/>
      <c r="E149" s="1281"/>
      <c r="F149" s="1152"/>
      <c r="G149" s="1154"/>
      <c r="H149" s="1152"/>
      <c r="I149" s="1280"/>
      <c r="J149" s="1282"/>
      <c r="K149" s="1282"/>
      <c r="L149" s="1283"/>
      <c r="M149" s="1280"/>
      <c r="N149" s="1280"/>
      <c r="O149" s="1280"/>
      <c r="P149" s="1280"/>
      <c r="Q149" s="1242"/>
      <c r="R149" s="1243"/>
      <c r="S149" s="950"/>
      <c r="T149" s="1152"/>
      <c r="U149" s="1152"/>
      <c r="V149" s="1152"/>
      <c r="W149" s="1152"/>
      <c r="X149" s="1152"/>
    </row>
    <row r="150" spans="1:24" ht="12" hidden="1" customHeight="1">
      <c r="A150" s="548">
        <v>136</v>
      </c>
      <c r="B150" s="1241"/>
      <c r="C150" s="1241"/>
      <c r="D150" s="1281"/>
      <c r="E150" s="1281"/>
      <c r="F150" s="1152"/>
      <c r="G150" s="1154"/>
      <c r="H150" s="1152"/>
      <c r="I150" s="1280"/>
      <c r="J150" s="1282"/>
      <c r="K150" s="1282"/>
      <c r="L150" s="1283"/>
      <c r="M150" s="1280"/>
      <c r="N150" s="1280"/>
      <c r="O150" s="1280"/>
      <c r="P150" s="1280"/>
      <c r="Q150" s="1242"/>
      <c r="R150" s="1243"/>
      <c r="S150" s="950"/>
      <c r="T150" s="1152"/>
      <c r="U150" s="1152"/>
      <c r="V150" s="1152"/>
      <c r="W150" s="1152"/>
      <c r="X150" s="1152"/>
    </row>
    <row r="151" spans="1:24" ht="12" hidden="1" customHeight="1">
      <c r="A151" s="535">
        <v>137</v>
      </c>
      <c r="B151" s="1241"/>
      <c r="C151" s="1241"/>
      <c r="D151" s="1281"/>
      <c r="E151" s="1281"/>
      <c r="F151" s="1152"/>
      <c r="G151" s="1154"/>
      <c r="H151" s="1152"/>
      <c r="I151" s="1280"/>
      <c r="J151" s="1282"/>
      <c r="K151" s="1282"/>
      <c r="L151" s="1283"/>
      <c r="M151" s="1280"/>
      <c r="N151" s="1280"/>
      <c r="O151" s="1280"/>
      <c r="P151" s="1280"/>
      <c r="Q151" s="1242"/>
      <c r="R151" s="1243"/>
      <c r="S151" s="950"/>
      <c r="T151" s="1152"/>
      <c r="U151" s="1152"/>
      <c r="V151" s="1152"/>
      <c r="W151" s="1152"/>
      <c r="X151" s="1152"/>
    </row>
    <row r="152" spans="1:24" ht="12" hidden="1" customHeight="1">
      <c r="A152" s="548">
        <v>138</v>
      </c>
      <c r="B152" s="1241"/>
      <c r="C152" s="1241"/>
      <c r="D152" s="1281"/>
      <c r="E152" s="1281"/>
      <c r="F152" s="1152"/>
      <c r="G152" s="1154"/>
      <c r="H152" s="1152"/>
      <c r="I152" s="1280"/>
      <c r="J152" s="1282"/>
      <c r="K152" s="1282"/>
      <c r="L152" s="1283"/>
      <c r="M152" s="1280"/>
      <c r="N152" s="1280"/>
      <c r="O152" s="1280"/>
      <c r="P152" s="1280"/>
      <c r="Q152" s="1242"/>
      <c r="R152" s="1243"/>
      <c r="S152" s="950"/>
      <c r="T152" s="1152"/>
      <c r="U152" s="1152"/>
      <c r="V152" s="1152"/>
      <c r="W152" s="1152"/>
      <c r="X152" s="1152"/>
    </row>
    <row r="153" spans="1:24" ht="12" hidden="1" customHeight="1">
      <c r="A153" s="535">
        <v>139</v>
      </c>
      <c r="B153" s="1241"/>
      <c r="C153" s="1241"/>
      <c r="D153" s="1281"/>
      <c r="E153" s="1281"/>
      <c r="F153" s="1152"/>
      <c r="G153" s="1154"/>
      <c r="H153" s="1152"/>
      <c r="I153" s="1280"/>
      <c r="J153" s="1282"/>
      <c r="K153" s="1282"/>
      <c r="L153" s="1283"/>
      <c r="M153" s="1280"/>
      <c r="N153" s="1280"/>
      <c r="O153" s="1280"/>
      <c r="P153" s="1280"/>
      <c r="Q153" s="1242"/>
      <c r="R153" s="1243"/>
      <c r="S153" s="950"/>
      <c r="T153" s="1152"/>
      <c r="U153" s="1152"/>
      <c r="V153" s="1152"/>
      <c r="W153" s="1152"/>
      <c r="X153" s="1152"/>
    </row>
    <row r="154" spans="1:24" ht="12" hidden="1" customHeight="1">
      <c r="A154" s="548">
        <v>140</v>
      </c>
      <c r="B154" s="1241"/>
      <c r="C154" s="1241"/>
      <c r="D154" s="1281"/>
      <c r="E154" s="1281"/>
      <c r="F154" s="1152"/>
      <c r="G154" s="1154"/>
      <c r="H154" s="1152"/>
      <c r="I154" s="1280"/>
      <c r="J154" s="1282"/>
      <c r="K154" s="1282"/>
      <c r="L154" s="1283"/>
      <c r="M154" s="1280"/>
      <c r="N154" s="1280"/>
      <c r="O154" s="1280"/>
      <c r="P154" s="1280"/>
      <c r="Q154" s="1242"/>
      <c r="R154" s="1243"/>
      <c r="S154" s="950"/>
      <c r="T154" s="1152"/>
      <c r="U154" s="1152"/>
      <c r="V154" s="1152"/>
      <c r="W154" s="1152"/>
      <c r="X154" s="1152"/>
    </row>
    <row r="155" spans="1:24" ht="12" hidden="1" customHeight="1">
      <c r="A155" s="535">
        <v>141</v>
      </c>
      <c r="B155" s="1241"/>
      <c r="C155" s="1241"/>
      <c r="D155" s="1281"/>
      <c r="E155" s="1281"/>
      <c r="F155" s="1152"/>
      <c r="G155" s="1154"/>
      <c r="H155" s="1152"/>
      <c r="I155" s="1280"/>
      <c r="J155" s="1282"/>
      <c r="K155" s="1282"/>
      <c r="L155" s="1283"/>
      <c r="M155" s="1280"/>
      <c r="N155" s="1280"/>
      <c r="O155" s="1280"/>
      <c r="P155" s="1280"/>
      <c r="Q155" s="1242"/>
      <c r="R155" s="1243"/>
      <c r="S155" s="950"/>
      <c r="T155" s="1152"/>
      <c r="U155" s="1152"/>
      <c r="V155" s="1152"/>
      <c r="W155" s="1152"/>
      <c r="X155" s="1152"/>
    </row>
    <row r="156" spans="1:24" ht="12" hidden="1" customHeight="1">
      <c r="A156" s="548">
        <v>142</v>
      </c>
      <c r="B156" s="1241"/>
      <c r="C156" s="1241"/>
      <c r="D156" s="1281"/>
      <c r="E156" s="1281"/>
      <c r="F156" s="1152"/>
      <c r="G156" s="1154"/>
      <c r="H156" s="1152"/>
      <c r="I156" s="1280"/>
      <c r="J156" s="1282"/>
      <c r="K156" s="1282"/>
      <c r="L156" s="1283"/>
      <c r="M156" s="1280"/>
      <c r="N156" s="1280"/>
      <c r="O156" s="1280"/>
      <c r="P156" s="1280"/>
      <c r="Q156" s="1242"/>
      <c r="R156" s="1243"/>
      <c r="S156" s="950"/>
      <c r="T156" s="1152"/>
      <c r="U156" s="1152"/>
      <c r="V156" s="1152"/>
      <c r="W156" s="1152"/>
      <c r="X156" s="1152"/>
    </row>
    <row r="157" spans="1:24" ht="12" hidden="1" customHeight="1">
      <c r="A157" s="535">
        <v>143</v>
      </c>
      <c r="B157" s="1241"/>
      <c r="C157" s="1241"/>
      <c r="D157" s="1281"/>
      <c r="E157" s="1281"/>
      <c r="F157" s="1152"/>
      <c r="G157" s="1154"/>
      <c r="H157" s="1152"/>
      <c r="I157" s="1280"/>
      <c r="J157" s="1282"/>
      <c r="K157" s="1282"/>
      <c r="L157" s="1283"/>
      <c r="M157" s="1280"/>
      <c r="N157" s="1280"/>
      <c r="O157" s="1280"/>
      <c r="P157" s="1280"/>
      <c r="Q157" s="1242"/>
      <c r="R157" s="1243"/>
      <c r="S157" s="950"/>
      <c r="T157" s="1152"/>
      <c r="U157" s="1152"/>
      <c r="V157" s="1152"/>
      <c r="W157" s="1152"/>
      <c r="X157" s="1152"/>
    </row>
    <row r="158" spans="1:24" ht="12" hidden="1" customHeight="1">
      <c r="A158" s="548">
        <v>144</v>
      </c>
      <c r="B158" s="1241"/>
      <c r="C158" s="1241"/>
      <c r="D158" s="1281"/>
      <c r="E158" s="1281"/>
      <c r="F158" s="1152"/>
      <c r="G158" s="1154"/>
      <c r="H158" s="1152"/>
      <c r="I158" s="1280"/>
      <c r="J158" s="1282"/>
      <c r="K158" s="1282"/>
      <c r="L158" s="1283"/>
      <c r="M158" s="1280"/>
      <c r="N158" s="1280"/>
      <c r="O158" s="1280"/>
      <c r="P158" s="1280"/>
      <c r="Q158" s="1242"/>
      <c r="R158" s="1243"/>
      <c r="S158" s="950"/>
      <c r="T158" s="1152"/>
      <c r="U158" s="1152"/>
      <c r="V158" s="1152"/>
      <c r="W158" s="1152"/>
      <c r="X158" s="1152"/>
    </row>
    <row r="159" spans="1:24" ht="12" hidden="1" customHeight="1">
      <c r="A159" s="535">
        <v>145</v>
      </c>
      <c r="B159" s="1241"/>
      <c r="C159" s="1241"/>
      <c r="D159" s="1281"/>
      <c r="E159" s="1281"/>
      <c r="F159" s="1152"/>
      <c r="G159" s="1154"/>
      <c r="H159" s="1152"/>
      <c r="I159" s="1280"/>
      <c r="J159" s="1282"/>
      <c r="K159" s="1282"/>
      <c r="L159" s="1283"/>
      <c r="M159" s="1280"/>
      <c r="N159" s="1280"/>
      <c r="O159" s="1280"/>
      <c r="P159" s="1280"/>
      <c r="Q159" s="1242"/>
      <c r="R159" s="1243"/>
      <c r="S159" s="950"/>
      <c r="T159" s="1152"/>
      <c r="U159" s="1152"/>
      <c r="V159" s="1152"/>
      <c r="W159" s="1152"/>
      <c r="X159" s="1152"/>
    </row>
    <row r="160" spans="1:24" ht="12" hidden="1" customHeight="1">
      <c r="A160" s="548">
        <v>146</v>
      </c>
      <c r="B160" s="1241"/>
      <c r="C160" s="1241"/>
      <c r="D160" s="1281"/>
      <c r="E160" s="1281"/>
      <c r="F160" s="1152"/>
      <c r="G160" s="1154"/>
      <c r="H160" s="1152"/>
      <c r="I160" s="1280"/>
      <c r="J160" s="1282"/>
      <c r="K160" s="1282"/>
      <c r="L160" s="1283"/>
      <c r="M160" s="1280"/>
      <c r="N160" s="1280"/>
      <c r="O160" s="1280"/>
      <c r="P160" s="1280"/>
      <c r="Q160" s="1242"/>
      <c r="R160" s="1243"/>
      <c r="S160" s="950"/>
      <c r="T160" s="1152"/>
      <c r="U160" s="1152"/>
      <c r="V160" s="1152"/>
      <c r="W160" s="1152"/>
      <c r="X160" s="1152"/>
    </row>
    <row r="161" spans="1:24" ht="12" hidden="1" customHeight="1">
      <c r="A161" s="535">
        <v>147</v>
      </c>
      <c r="B161" s="1241"/>
      <c r="C161" s="1241"/>
      <c r="D161" s="1281"/>
      <c r="E161" s="1281"/>
      <c r="F161" s="1152"/>
      <c r="G161" s="1154"/>
      <c r="H161" s="1152"/>
      <c r="I161" s="1280"/>
      <c r="J161" s="1282"/>
      <c r="K161" s="1282"/>
      <c r="L161" s="1283"/>
      <c r="M161" s="1280"/>
      <c r="N161" s="1280"/>
      <c r="O161" s="1280"/>
      <c r="P161" s="1280"/>
      <c r="Q161" s="1242"/>
      <c r="R161" s="1243"/>
      <c r="S161" s="950"/>
      <c r="T161" s="1152"/>
      <c r="U161" s="1152"/>
      <c r="V161" s="1152"/>
      <c r="W161" s="1152"/>
      <c r="X161" s="1152"/>
    </row>
    <row r="162" spans="1:24" ht="12" hidden="1" customHeight="1">
      <c r="A162" s="548">
        <v>148</v>
      </c>
      <c r="B162" s="1241"/>
      <c r="C162" s="1241"/>
      <c r="D162" s="1281"/>
      <c r="E162" s="1281"/>
      <c r="F162" s="1152"/>
      <c r="G162" s="1154"/>
      <c r="H162" s="1152"/>
      <c r="I162" s="1280"/>
      <c r="J162" s="1282"/>
      <c r="K162" s="1282"/>
      <c r="L162" s="1283"/>
      <c r="M162" s="1280"/>
      <c r="N162" s="1280"/>
      <c r="O162" s="1280"/>
      <c r="P162" s="1280"/>
      <c r="Q162" s="1242"/>
      <c r="R162" s="1243"/>
      <c r="S162" s="950"/>
      <c r="T162" s="1152"/>
      <c r="U162" s="1152"/>
      <c r="V162" s="1152"/>
      <c r="W162" s="1152"/>
      <c r="X162" s="1152"/>
    </row>
    <row r="163" spans="1:24" ht="12" hidden="1" customHeight="1">
      <c r="A163" s="535">
        <v>149</v>
      </c>
      <c r="B163" s="1241"/>
      <c r="C163" s="1241"/>
      <c r="D163" s="1281"/>
      <c r="E163" s="1281"/>
      <c r="F163" s="1152"/>
      <c r="G163" s="1154"/>
      <c r="H163" s="1152"/>
      <c r="I163" s="1280"/>
      <c r="J163" s="1282"/>
      <c r="K163" s="1282"/>
      <c r="L163" s="1283"/>
      <c r="M163" s="1280"/>
      <c r="N163" s="1280"/>
      <c r="O163" s="1280"/>
      <c r="P163" s="1280"/>
      <c r="Q163" s="1242"/>
      <c r="R163" s="1243"/>
      <c r="S163" s="950"/>
      <c r="T163" s="1152"/>
      <c r="U163" s="1152"/>
      <c r="V163" s="1152"/>
      <c r="W163" s="1152"/>
      <c r="X163" s="1152"/>
    </row>
    <row r="164" spans="1:24" ht="12" hidden="1" customHeight="1">
      <c r="A164" s="548">
        <v>150</v>
      </c>
      <c r="B164" s="1241"/>
      <c r="C164" s="1241"/>
      <c r="D164" s="1281"/>
      <c r="E164" s="1281"/>
      <c r="F164" s="1152"/>
      <c r="G164" s="1154"/>
      <c r="H164" s="1152"/>
      <c r="I164" s="1280"/>
      <c r="J164" s="1282"/>
      <c r="K164" s="1282"/>
      <c r="L164" s="1283"/>
      <c r="M164" s="1280"/>
      <c r="N164" s="1280"/>
      <c r="O164" s="1280"/>
      <c r="P164" s="1280"/>
      <c r="Q164" s="1242"/>
      <c r="R164" s="1243"/>
      <c r="S164" s="950"/>
      <c r="T164" s="1152"/>
      <c r="U164" s="1152"/>
      <c r="V164" s="1152"/>
      <c r="W164" s="1152"/>
      <c r="X164" s="1152"/>
    </row>
    <row r="165" spans="1:24" ht="12" hidden="1" customHeight="1">
      <c r="A165" s="535">
        <v>151</v>
      </c>
      <c r="B165" s="1241"/>
      <c r="C165" s="1241"/>
      <c r="D165" s="1281"/>
      <c r="E165" s="1281"/>
      <c r="F165" s="1152"/>
      <c r="G165" s="1154"/>
      <c r="H165" s="1152"/>
      <c r="I165" s="1280"/>
      <c r="J165" s="1282"/>
      <c r="K165" s="1282"/>
      <c r="L165" s="1283"/>
      <c r="M165" s="1280"/>
      <c r="N165" s="1280"/>
      <c r="O165" s="1280"/>
      <c r="P165" s="1280"/>
      <c r="Q165" s="1242"/>
      <c r="R165" s="1243"/>
      <c r="S165" s="950"/>
      <c r="T165" s="1152"/>
      <c r="U165" s="1152"/>
      <c r="V165" s="1152"/>
      <c r="W165" s="1152"/>
      <c r="X165" s="1152"/>
    </row>
    <row r="166" spans="1:24" ht="12" hidden="1" customHeight="1">
      <c r="A166" s="548">
        <v>152</v>
      </c>
      <c r="B166" s="1241"/>
      <c r="C166" s="1241"/>
      <c r="D166" s="1281"/>
      <c r="E166" s="1281"/>
      <c r="F166" s="1152"/>
      <c r="G166" s="1154"/>
      <c r="H166" s="1152"/>
      <c r="I166" s="1280"/>
      <c r="J166" s="1282"/>
      <c r="K166" s="1282"/>
      <c r="L166" s="1283"/>
      <c r="M166" s="1280"/>
      <c r="N166" s="1280"/>
      <c r="O166" s="1280"/>
      <c r="P166" s="1280"/>
      <c r="Q166" s="1242"/>
      <c r="R166" s="1243"/>
      <c r="S166" s="950"/>
      <c r="T166" s="1152"/>
      <c r="U166" s="1152"/>
      <c r="V166" s="1152"/>
      <c r="W166" s="1152"/>
      <c r="X166" s="1152"/>
    </row>
    <row r="167" spans="1:24" ht="12" hidden="1" customHeight="1">
      <c r="A167" s="535">
        <v>153</v>
      </c>
      <c r="B167" s="1241"/>
      <c r="C167" s="1241"/>
      <c r="D167" s="1281"/>
      <c r="E167" s="1281"/>
      <c r="F167" s="1152"/>
      <c r="G167" s="1154"/>
      <c r="H167" s="1152"/>
      <c r="I167" s="1280"/>
      <c r="J167" s="1282"/>
      <c r="K167" s="1282"/>
      <c r="L167" s="1283"/>
      <c r="M167" s="1280"/>
      <c r="N167" s="1280"/>
      <c r="O167" s="1280"/>
      <c r="P167" s="1280"/>
      <c r="Q167" s="1242"/>
      <c r="R167" s="1243"/>
      <c r="S167" s="950"/>
      <c r="T167" s="1152"/>
      <c r="U167" s="1152"/>
      <c r="V167" s="1152"/>
      <c r="W167" s="1152"/>
      <c r="X167" s="1152"/>
    </row>
    <row r="168" spans="1:24" ht="12" hidden="1" customHeight="1">
      <c r="A168" s="548">
        <v>154</v>
      </c>
      <c r="B168" s="1241"/>
      <c r="C168" s="1241"/>
      <c r="D168" s="1281"/>
      <c r="E168" s="1281"/>
      <c r="F168" s="1152"/>
      <c r="G168" s="1154"/>
      <c r="H168" s="1152"/>
      <c r="I168" s="1280"/>
      <c r="J168" s="1282"/>
      <c r="K168" s="1282"/>
      <c r="L168" s="1283"/>
      <c r="M168" s="1280"/>
      <c r="N168" s="1280"/>
      <c r="O168" s="1280"/>
      <c r="P168" s="1280"/>
      <c r="Q168" s="1242"/>
      <c r="R168" s="1243"/>
      <c r="S168" s="950"/>
      <c r="T168" s="1152"/>
      <c r="U168" s="1152"/>
      <c r="V168" s="1152"/>
      <c r="W168" s="1152"/>
      <c r="X168" s="1152"/>
    </row>
    <row r="169" spans="1:24" ht="12" hidden="1" customHeight="1">
      <c r="A169" s="535">
        <v>155</v>
      </c>
      <c r="B169" s="1241"/>
      <c r="C169" s="1241"/>
      <c r="D169" s="1281"/>
      <c r="E169" s="1281"/>
      <c r="F169" s="1152"/>
      <c r="G169" s="1154"/>
      <c r="H169" s="1152"/>
      <c r="I169" s="1280"/>
      <c r="J169" s="1282"/>
      <c r="K169" s="1282"/>
      <c r="L169" s="1283"/>
      <c r="M169" s="1280"/>
      <c r="N169" s="1280"/>
      <c r="O169" s="1280"/>
      <c r="P169" s="1280"/>
      <c r="Q169" s="1242"/>
      <c r="R169" s="1243"/>
      <c r="S169" s="950"/>
      <c r="T169" s="1152"/>
      <c r="U169" s="1152"/>
      <c r="V169" s="1152"/>
      <c r="W169" s="1152"/>
      <c r="X169" s="1152"/>
    </row>
    <row r="170" spans="1:24" ht="12" hidden="1" customHeight="1">
      <c r="A170" s="548">
        <v>156</v>
      </c>
      <c r="B170" s="1241"/>
      <c r="C170" s="1241"/>
      <c r="D170" s="1281"/>
      <c r="E170" s="1281"/>
      <c r="F170" s="1152"/>
      <c r="G170" s="1154"/>
      <c r="H170" s="1152"/>
      <c r="I170" s="1280"/>
      <c r="J170" s="1282"/>
      <c r="K170" s="1282"/>
      <c r="L170" s="1283"/>
      <c r="M170" s="1280"/>
      <c r="N170" s="1280"/>
      <c r="O170" s="1280"/>
      <c r="P170" s="1280"/>
      <c r="Q170" s="1242"/>
      <c r="R170" s="1243"/>
      <c r="S170" s="950"/>
      <c r="T170" s="1152"/>
      <c r="U170" s="1152"/>
      <c r="V170" s="1152"/>
      <c r="W170" s="1152"/>
      <c r="X170" s="1152"/>
    </row>
    <row r="171" spans="1:24" ht="12" hidden="1" customHeight="1">
      <c r="A171" s="535">
        <v>157</v>
      </c>
      <c r="B171" s="1241"/>
      <c r="C171" s="1241"/>
      <c r="D171" s="1281"/>
      <c r="E171" s="1281"/>
      <c r="F171" s="1152"/>
      <c r="G171" s="1154"/>
      <c r="H171" s="1152"/>
      <c r="I171" s="1280"/>
      <c r="J171" s="1282"/>
      <c r="K171" s="1282"/>
      <c r="L171" s="1283"/>
      <c r="M171" s="1280"/>
      <c r="N171" s="1280"/>
      <c r="O171" s="1280"/>
      <c r="P171" s="1280"/>
      <c r="Q171" s="1242"/>
      <c r="R171" s="1243"/>
      <c r="S171" s="950"/>
      <c r="T171" s="1152"/>
      <c r="U171" s="1152"/>
      <c r="V171" s="1152"/>
      <c r="W171" s="1152"/>
      <c r="X171" s="1152"/>
    </row>
    <row r="172" spans="1:24" ht="12" hidden="1" customHeight="1">
      <c r="A172" s="548">
        <v>158</v>
      </c>
      <c r="B172" s="1241"/>
      <c r="C172" s="1241"/>
      <c r="D172" s="1281"/>
      <c r="E172" s="1281"/>
      <c r="F172" s="1152"/>
      <c r="G172" s="1154"/>
      <c r="H172" s="1152"/>
      <c r="I172" s="1280"/>
      <c r="J172" s="1282"/>
      <c r="K172" s="1282"/>
      <c r="L172" s="1283"/>
      <c r="M172" s="1280"/>
      <c r="N172" s="1280"/>
      <c r="O172" s="1280"/>
      <c r="P172" s="1280"/>
      <c r="Q172" s="1242"/>
      <c r="R172" s="1243"/>
      <c r="S172" s="950"/>
      <c r="T172" s="1152"/>
      <c r="U172" s="1152"/>
      <c r="V172" s="1152"/>
      <c r="W172" s="1152"/>
      <c r="X172" s="1152"/>
    </row>
    <row r="173" spans="1:24" ht="12" hidden="1" customHeight="1">
      <c r="A173" s="535">
        <v>159</v>
      </c>
      <c r="B173" s="1241"/>
      <c r="C173" s="1241"/>
      <c r="D173" s="1281"/>
      <c r="E173" s="1281"/>
      <c r="F173" s="1152"/>
      <c r="G173" s="1154"/>
      <c r="H173" s="1152"/>
      <c r="I173" s="1280"/>
      <c r="J173" s="1282"/>
      <c r="K173" s="1282"/>
      <c r="L173" s="1283"/>
      <c r="M173" s="1280"/>
      <c r="N173" s="1280"/>
      <c r="O173" s="1280"/>
      <c r="P173" s="1280"/>
      <c r="Q173" s="1242"/>
      <c r="R173" s="1243"/>
      <c r="S173" s="950"/>
      <c r="T173" s="1152"/>
      <c r="U173" s="1152"/>
      <c r="V173" s="1152"/>
      <c r="W173" s="1152"/>
      <c r="X173" s="1152"/>
    </row>
    <row r="174" spans="1:24" ht="12" hidden="1" customHeight="1">
      <c r="A174" s="548">
        <v>160</v>
      </c>
      <c r="B174" s="1241"/>
      <c r="C174" s="1241"/>
      <c r="D174" s="1281"/>
      <c r="E174" s="1281"/>
      <c r="F174" s="1152"/>
      <c r="G174" s="1154"/>
      <c r="H174" s="1152"/>
      <c r="I174" s="1280"/>
      <c r="J174" s="1282"/>
      <c r="K174" s="1282"/>
      <c r="L174" s="1283"/>
      <c r="M174" s="1280"/>
      <c r="N174" s="1280"/>
      <c r="O174" s="1280"/>
      <c r="P174" s="1280"/>
      <c r="Q174" s="1242"/>
      <c r="R174" s="1243"/>
      <c r="S174" s="950"/>
      <c r="T174" s="1152"/>
      <c r="U174" s="1152"/>
      <c r="V174" s="1152"/>
      <c r="W174" s="1152"/>
      <c r="X174" s="1152"/>
    </row>
    <row r="175" spans="1:24" ht="12" hidden="1" customHeight="1">
      <c r="A175" s="535">
        <v>161</v>
      </c>
      <c r="B175" s="1241"/>
      <c r="C175" s="1241"/>
      <c r="D175" s="1281"/>
      <c r="E175" s="1281"/>
      <c r="F175" s="1152"/>
      <c r="G175" s="1154"/>
      <c r="H175" s="1152"/>
      <c r="I175" s="1280"/>
      <c r="J175" s="1282"/>
      <c r="K175" s="1282"/>
      <c r="L175" s="1283"/>
      <c r="M175" s="1280"/>
      <c r="N175" s="1280"/>
      <c r="O175" s="1280"/>
      <c r="P175" s="1280"/>
      <c r="Q175" s="1242"/>
      <c r="R175" s="1243"/>
      <c r="S175" s="950"/>
      <c r="T175" s="1152"/>
      <c r="U175" s="1152"/>
      <c r="V175" s="1152"/>
      <c r="W175" s="1152"/>
      <c r="X175" s="1152"/>
    </row>
    <row r="176" spans="1:24" ht="12" hidden="1" customHeight="1">
      <c r="A176" s="548">
        <v>162</v>
      </c>
      <c r="B176" s="1241"/>
      <c r="C176" s="1241"/>
      <c r="D176" s="1281"/>
      <c r="E176" s="1281"/>
      <c r="F176" s="1152"/>
      <c r="G176" s="1154"/>
      <c r="H176" s="1152"/>
      <c r="I176" s="1280"/>
      <c r="J176" s="1282"/>
      <c r="K176" s="1282"/>
      <c r="L176" s="1283"/>
      <c r="M176" s="1280"/>
      <c r="N176" s="1280"/>
      <c r="O176" s="1280"/>
      <c r="P176" s="1280"/>
      <c r="Q176" s="1242"/>
      <c r="R176" s="1243"/>
      <c r="S176" s="950"/>
      <c r="T176" s="1152"/>
      <c r="U176" s="1152"/>
      <c r="V176" s="1152"/>
      <c r="W176" s="1152"/>
      <c r="X176" s="1152"/>
    </row>
    <row r="177" spans="1:24" ht="12" hidden="1" customHeight="1">
      <c r="A177" s="535">
        <v>163</v>
      </c>
      <c r="B177" s="1241"/>
      <c r="C177" s="1241"/>
      <c r="D177" s="1281"/>
      <c r="E177" s="1281"/>
      <c r="F177" s="1152"/>
      <c r="G177" s="1154"/>
      <c r="H177" s="1152"/>
      <c r="I177" s="1280"/>
      <c r="J177" s="1282"/>
      <c r="K177" s="1282"/>
      <c r="L177" s="1283"/>
      <c r="M177" s="1280"/>
      <c r="N177" s="1280"/>
      <c r="O177" s="1280"/>
      <c r="P177" s="1280"/>
      <c r="Q177" s="1242"/>
      <c r="R177" s="1243"/>
      <c r="S177" s="950"/>
      <c r="T177" s="1152"/>
      <c r="U177" s="1152"/>
      <c r="V177" s="1152"/>
      <c r="W177" s="1152"/>
      <c r="X177" s="1152"/>
    </row>
    <row r="178" spans="1:24" ht="12" hidden="1" customHeight="1">
      <c r="A178" s="548">
        <v>164</v>
      </c>
      <c r="B178" s="1241"/>
      <c r="C178" s="1241"/>
      <c r="D178" s="1281"/>
      <c r="E178" s="1281"/>
      <c r="F178" s="1152"/>
      <c r="G178" s="1154"/>
      <c r="H178" s="1152"/>
      <c r="I178" s="1280"/>
      <c r="J178" s="1282"/>
      <c r="K178" s="1282"/>
      <c r="L178" s="1283"/>
      <c r="M178" s="1280"/>
      <c r="N178" s="1280"/>
      <c r="O178" s="1280"/>
      <c r="P178" s="1280"/>
      <c r="Q178" s="1242"/>
      <c r="R178" s="1243"/>
      <c r="S178" s="950"/>
      <c r="T178" s="1152"/>
      <c r="U178" s="1152"/>
      <c r="V178" s="1152"/>
      <c r="W178" s="1152"/>
      <c r="X178" s="1152"/>
    </row>
    <row r="179" spans="1:24" ht="12" hidden="1" customHeight="1">
      <c r="A179" s="535">
        <v>165</v>
      </c>
      <c r="B179" s="1241"/>
      <c r="C179" s="1241"/>
      <c r="D179" s="1281"/>
      <c r="E179" s="1281"/>
      <c r="F179" s="1152"/>
      <c r="G179" s="1154"/>
      <c r="H179" s="1152"/>
      <c r="I179" s="1280"/>
      <c r="J179" s="1282"/>
      <c r="K179" s="1282"/>
      <c r="L179" s="1283"/>
      <c r="M179" s="1280"/>
      <c r="N179" s="1280"/>
      <c r="O179" s="1280"/>
      <c r="P179" s="1280"/>
      <c r="Q179" s="1242"/>
      <c r="R179" s="1243"/>
      <c r="S179" s="950"/>
      <c r="T179" s="1152"/>
      <c r="U179" s="1152"/>
      <c r="V179" s="1152"/>
      <c r="W179" s="1152"/>
      <c r="X179" s="1152"/>
    </row>
    <row r="180" spans="1:24" ht="12" hidden="1" customHeight="1">
      <c r="A180" s="548">
        <v>166</v>
      </c>
      <c r="B180" s="1241"/>
      <c r="C180" s="1241"/>
      <c r="D180" s="1281"/>
      <c r="E180" s="1281"/>
      <c r="F180" s="1152"/>
      <c r="G180" s="1154"/>
      <c r="H180" s="1152"/>
      <c r="I180" s="1280"/>
      <c r="J180" s="1282"/>
      <c r="K180" s="1282"/>
      <c r="L180" s="1283"/>
      <c r="M180" s="1280"/>
      <c r="N180" s="1280"/>
      <c r="O180" s="1280"/>
      <c r="P180" s="1280"/>
      <c r="Q180" s="1242"/>
      <c r="R180" s="1243"/>
      <c r="S180" s="950"/>
      <c r="T180" s="1152"/>
      <c r="U180" s="1152"/>
      <c r="V180" s="1152"/>
      <c r="W180" s="1152"/>
      <c r="X180" s="1152"/>
    </row>
    <row r="181" spans="1:24" ht="12" hidden="1" customHeight="1">
      <c r="A181" s="535">
        <v>167</v>
      </c>
      <c r="B181" s="1241"/>
      <c r="C181" s="1241"/>
      <c r="D181" s="1281"/>
      <c r="E181" s="1281"/>
      <c r="F181" s="1152"/>
      <c r="G181" s="1154"/>
      <c r="H181" s="1152"/>
      <c r="I181" s="1280"/>
      <c r="J181" s="1282"/>
      <c r="K181" s="1282"/>
      <c r="L181" s="1283"/>
      <c r="M181" s="1280"/>
      <c r="N181" s="1280"/>
      <c r="O181" s="1280"/>
      <c r="P181" s="1280"/>
      <c r="Q181" s="1242"/>
      <c r="R181" s="1243"/>
      <c r="S181" s="950"/>
      <c r="T181" s="1152"/>
      <c r="U181" s="1152"/>
      <c r="V181" s="1152"/>
      <c r="W181" s="1152"/>
      <c r="X181" s="1152"/>
    </row>
    <row r="182" spans="1:24" ht="12" hidden="1" customHeight="1">
      <c r="A182" s="548">
        <v>168</v>
      </c>
      <c r="B182" s="1241"/>
      <c r="C182" s="1241"/>
      <c r="D182" s="1281"/>
      <c r="E182" s="1281"/>
      <c r="F182" s="1152"/>
      <c r="G182" s="1154"/>
      <c r="H182" s="1152"/>
      <c r="I182" s="1280"/>
      <c r="J182" s="1282"/>
      <c r="K182" s="1282"/>
      <c r="L182" s="1283"/>
      <c r="M182" s="1280"/>
      <c r="N182" s="1280"/>
      <c r="O182" s="1280"/>
      <c r="P182" s="1280"/>
      <c r="Q182" s="1242"/>
      <c r="R182" s="1243"/>
      <c r="S182" s="950"/>
      <c r="T182" s="1152"/>
      <c r="U182" s="1152"/>
      <c r="V182" s="1152"/>
      <c r="W182" s="1152"/>
      <c r="X182" s="1152"/>
    </row>
    <row r="183" spans="1:24" ht="12" hidden="1" customHeight="1">
      <c r="A183" s="535">
        <v>169</v>
      </c>
      <c r="B183" s="1241"/>
      <c r="C183" s="1241"/>
      <c r="D183" s="1281"/>
      <c r="E183" s="1281"/>
      <c r="F183" s="1152"/>
      <c r="G183" s="1154"/>
      <c r="H183" s="1152"/>
      <c r="I183" s="1280"/>
      <c r="J183" s="1282"/>
      <c r="K183" s="1282"/>
      <c r="L183" s="1283"/>
      <c r="M183" s="1280"/>
      <c r="N183" s="1280"/>
      <c r="O183" s="1280"/>
      <c r="P183" s="1280"/>
      <c r="Q183" s="1242"/>
      <c r="R183" s="1243"/>
      <c r="S183" s="950"/>
      <c r="T183" s="1152"/>
      <c r="U183" s="1152"/>
      <c r="V183" s="1152"/>
      <c r="W183" s="1152"/>
      <c r="X183" s="1152"/>
    </row>
    <row r="184" spans="1:24" ht="12" hidden="1" customHeight="1">
      <c r="A184" s="548">
        <v>170</v>
      </c>
      <c r="B184" s="1241"/>
      <c r="C184" s="1241"/>
      <c r="D184" s="1281"/>
      <c r="E184" s="1281"/>
      <c r="F184" s="1152"/>
      <c r="G184" s="1154"/>
      <c r="H184" s="1152"/>
      <c r="I184" s="1280"/>
      <c r="J184" s="1282"/>
      <c r="K184" s="1282"/>
      <c r="L184" s="1283"/>
      <c r="M184" s="1280"/>
      <c r="N184" s="1280"/>
      <c r="O184" s="1280"/>
      <c r="P184" s="1280"/>
      <c r="Q184" s="1242"/>
      <c r="R184" s="1243"/>
      <c r="S184" s="950"/>
      <c r="T184" s="1152"/>
      <c r="U184" s="1152"/>
      <c r="V184" s="1152"/>
      <c r="W184" s="1152"/>
      <c r="X184" s="1152"/>
    </row>
    <row r="185" spans="1:24" ht="12" hidden="1" customHeight="1">
      <c r="A185" s="535">
        <v>171</v>
      </c>
      <c r="B185" s="1241"/>
      <c r="C185" s="1241"/>
      <c r="D185" s="1281"/>
      <c r="E185" s="1281"/>
      <c r="F185" s="1152"/>
      <c r="G185" s="1154"/>
      <c r="H185" s="1152"/>
      <c r="I185" s="1280"/>
      <c r="J185" s="1282"/>
      <c r="K185" s="1282"/>
      <c r="L185" s="1283"/>
      <c r="M185" s="1280"/>
      <c r="N185" s="1280"/>
      <c r="O185" s="1280"/>
      <c r="P185" s="1280"/>
      <c r="Q185" s="1242"/>
      <c r="R185" s="1243"/>
      <c r="S185" s="950"/>
      <c r="T185" s="1152"/>
      <c r="U185" s="1152"/>
      <c r="V185" s="1152"/>
      <c r="W185" s="1152"/>
      <c r="X185" s="1152"/>
    </row>
    <row r="186" spans="1:24" ht="12" hidden="1" customHeight="1">
      <c r="A186" s="548">
        <v>172</v>
      </c>
      <c r="B186" s="1241"/>
      <c r="C186" s="1241"/>
      <c r="D186" s="1281"/>
      <c r="E186" s="1281"/>
      <c r="F186" s="1152"/>
      <c r="G186" s="1154"/>
      <c r="H186" s="1152"/>
      <c r="I186" s="1280"/>
      <c r="J186" s="1282"/>
      <c r="K186" s="1282"/>
      <c r="L186" s="1283"/>
      <c r="M186" s="1280"/>
      <c r="N186" s="1280"/>
      <c r="O186" s="1280"/>
      <c r="P186" s="1280"/>
      <c r="Q186" s="1242"/>
      <c r="R186" s="1243"/>
      <c r="S186" s="950"/>
      <c r="T186" s="1152"/>
      <c r="U186" s="1152"/>
      <c r="V186" s="1152"/>
      <c r="W186" s="1152"/>
      <c r="X186" s="1152"/>
    </row>
    <row r="187" spans="1:24" ht="12" hidden="1" customHeight="1">
      <c r="A187" s="535">
        <v>173</v>
      </c>
      <c r="B187" s="1241"/>
      <c r="C187" s="1241"/>
      <c r="D187" s="1281"/>
      <c r="E187" s="1281"/>
      <c r="F187" s="1152"/>
      <c r="G187" s="1154"/>
      <c r="H187" s="1152"/>
      <c r="I187" s="1280"/>
      <c r="J187" s="1282"/>
      <c r="K187" s="1282"/>
      <c r="L187" s="1283"/>
      <c r="M187" s="1280"/>
      <c r="N187" s="1280"/>
      <c r="O187" s="1280"/>
      <c r="P187" s="1280"/>
      <c r="Q187" s="1242"/>
      <c r="R187" s="1243"/>
      <c r="S187" s="950"/>
      <c r="T187" s="1152"/>
      <c r="U187" s="1152"/>
      <c r="V187" s="1152"/>
      <c r="W187" s="1152"/>
      <c r="X187" s="1152"/>
    </row>
    <row r="188" spans="1:24" ht="12" hidden="1" customHeight="1">
      <c r="A188" s="548">
        <v>174</v>
      </c>
      <c r="B188" s="1241"/>
      <c r="C188" s="1241"/>
      <c r="D188" s="1281"/>
      <c r="E188" s="1281"/>
      <c r="F188" s="1152"/>
      <c r="G188" s="1154"/>
      <c r="H188" s="1152"/>
      <c r="I188" s="1280"/>
      <c r="J188" s="1282"/>
      <c r="K188" s="1282"/>
      <c r="L188" s="1283"/>
      <c r="M188" s="1280"/>
      <c r="N188" s="1280"/>
      <c r="O188" s="1280"/>
      <c r="P188" s="1280"/>
      <c r="Q188" s="1242"/>
      <c r="R188" s="1243"/>
      <c r="S188" s="950"/>
      <c r="T188" s="1152"/>
      <c r="U188" s="1152"/>
      <c r="V188" s="1152"/>
      <c r="W188" s="1152"/>
      <c r="X188" s="1152"/>
    </row>
    <row r="189" spans="1:24" ht="12" hidden="1" customHeight="1">
      <c r="A189" s="535">
        <v>175</v>
      </c>
      <c r="B189" s="1241"/>
      <c r="C189" s="1241"/>
      <c r="D189" s="1281"/>
      <c r="E189" s="1281"/>
      <c r="F189" s="1152"/>
      <c r="G189" s="1154"/>
      <c r="H189" s="1152"/>
      <c r="I189" s="1280"/>
      <c r="J189" s="1282"/>
      <c r="K189" s="1282"/>
      <c r="L189" s="1283"/>
      <c r="M189" s="1280"/>
      <c r="N189" s="1280"/>
      <c r="O189" s="1280"/>
      <c r="P189" s="1280"/>
      <c r="Q189" s="1242"/>
      <c r="R189" s="1243"/>
      <c r="S189" s="950"/>
      <c r="T189" s="1152"/>
      <c r="U189" s="1152"/>
      <c r="V189" s="1152"/>
      <c r="W189" s="1152"/>
      <c r="X189" s="1152"/>
    </row>
    <row r="190" spans="1:24" ht="12" hidden="1" customHeight="1">
      <c r="A190" s="548">
        <v>176</v>
      </c>
      <c r="B190" s="1241"/>
      <c r="C190" s="1241"/>
      <c r="D190" s="1281"/>
      <c r="E190" s="1281"/>
      <c r="F190" s="1152"/>
      <c r="G190" s="1154"/>
      <c r="H190" s="1152"/>
      <c r="I190" s="1280"/>
      <c r="J190" s="1282"/>
      <c r="K190" s="1282"/>
      <c r="L190" s="1283"/>
      <c r="M190" s="1280"/>
      <c r="N190" s="1280"/>
      <c r="O190" s="1280"/>
      <c r="P190" s="1280"/>
      <c r="Q190" s="1242"/>
      <c r="R190" s="1243"/>
      <c r="S190" s="950"/>
      <c r="T190" s="1152"/>
      <c r="U190" s="1152"/>
      <c r="V190" s="1152"/>
      <c r="W190" s="1152"/>
      <c r="X190" s="1152"/>
    </row>
    <row r="191" spans="1:24" ht="12" hidden="1" customHeight="1">
      <c r="A191" s="535">
        <v>177</v>
      </c>
      <c r="B191" s="1241"/>
      <c r="C191" s="1241"/>
      <c r="D191" s="1281"/>
      <c r="E191" s="1281"/>
      <c r="F191" s="1152"/>
      <c r="G191" s="1154"/>
      <c r="H191" s="1152"/>
      <c r="I191" s="1280"/>
      <c r="J191" s="1282"/>
      <c r="K191" s="1282"/>
      <c r="L191" s="1283"/>
      <c r="M191" s="1280"/>
      <c r="N191" s="1280"/>
      <c r="O191" s="1280"/>
      <c r="P191" s="1280"/>
      <c r="Q191" s="1242"/>
      <c r="R191" s="1243"/>
      <c r="S191" s="950"/>
      <c r="T191" s="1152"/>
      <c r="U191" s="1152"/>
      <c r="V191" s="1152"/>
      <c r="W191" s="1152"/>
      <c r="X191" s="1152"/>
    </row>
    <row r="192" spans="1:24" ht="12" hidden="1" customHeight="1">
      <c r="A192" s="548">
        <v>178</v>
      </c>
      <c r="B192" s="1241"/>
      <c r="C192" s="1241"/>
      <c r="D192" s="1281"/>
      <c r="E192" s="1281"/>
      <c r="F192" s="1152"/>
      <c r="G192" s="1154"/>
      <c r="H192" s="1152"/>
      <c r="I192" s="1280"/>
      <c r="J192" s="1282"/>
      <c r="K192" s="1282"/>
      <c r="L192" s="1283"/>
      <c r="M192" s="1280"/>
      <c r="N192" s="1280"/>
      <c r="O192" s="1280"/>
      <c r="P192" s="1280"/>
      <c r="Q192" s="1242"/>
      <c r="R192" s="1243"/>
      <c r="S192" s="950"/>
      <c r="T192" s="1152"/>
      <c r="U192" s="1152"/>
      <c r="V192" s="1152"/>
      <c r="W192" s="1152"/>
      <c r="X192" s="1152"/>
    </row>
    <row r="193" spans="1:24" ht="12" hidden="1" customHeight="1">
      <c r="A193" s="535">
        <v>179</v>
      </c>
      <c r="B193" s="1241"/>
      <c r="C193" s="1241"/>
      <c r="D193" s="1281"/>
      <c r="E193" s="1281"/>
      <c r="F193" s="1152"/>
      <c r="G193" s="1154"/>
      <c r="H193" s="1152"/>
      <c r="I193" s="1280"/>
      <c r="J193" s="1282"/>
      <c r="K193" s="1282"/>
      <c r="L193" s="1283"/>
      <c r="M193" s="1280"/>
      <c r="N193" s="1280"/>
      <c r="O193" s="1280"/>
      <c r="P193" s="1280"/>
      <c r="Q193" s="1242"/>
      <c r="R193" s="1243"/>
      <c r="S193" s="950"/>
      <c r="T193" s="1152"/>
      <c r="U193" s="1152"/>
      <c r="V193" s="1152"/>
      <c r="W193" s="1152"/>
      <c r="X193" s="1152"/>
    </row>
    <row r="194" spans="1:24" ht="12" hidden="1" customHeight="1">
      <c r="A194" s="548">
        <v>180</v>
      </c>
      <c r="B194" s="1241"/>
      <c r="C194" s="1241"/>
      <c r="D194" s="1281"/>
      <c r="E194" s="1281"/>
      <c r="F194" s="1152"/>
      <c r="G194" s="1154"/>
      <c r="H194" s="1152"/>
      <c r="I194" s="1280"/>
      <c r="J194" s="1282"/>
      <c r="K194" s="1282"/>
      <c r="L194" s="1283"/>
      <c r="M194" s="1280"/>
      <c r="N194" s="1280"/>
      <c r="O194" s="1280"/>
      <c r="P194" s="1280"/>
      <c r="Q194" s="1242"/>
      <c r="R194" s="1243"/>
      <c r="S194" s="950"/>
      <c r="T194" s="1152"/>
      <c r="U194" s="1152"/>
      <c r="V194" s="1152"/>
      <c r="W194" s="1152"/>
      <c r="X194" s="1152"/>
    </row>
    <row r="195" spans="1:24" ht="12" hidden="1" customHeight="1">
      <c r="A195" s="535">
        <v>181</v>
      </c>
      <c r="B195" s="1241"/>
      <c r="C195" s="1241"/>
      <c r="D195" s="1281"/>
      <c r="E195" s="1281"/>
      <c r="F195" s="1152"/>
      <c r="G195" s="1154"/>
      <c r="H195" s="1152"/>
      <c r="I195" s="1280"/>
      <c r="J195" s="1282"/>
      <c r="K195" s="1282"/>
      <c r="L195" s="1283"/>
      <c r="M195" s="1280"/>
      <c r="N195" s="1280"/>
      <c r="O195" s="1280"/>
      <c r="P195" s="1280"/>
      <c r="Q195" s="1242"/>
      <c r="R195" s="1243"/>
      <c r="S195" s="950"/>
      <c r="T195" s="1152"/>
      <c r="U195" s="1152"/>
      <c r="V195" s="1152"/>
      <c r="W195" s="1152"/>
      <c r="X195" s="1152"/>
    </row>
    <row r="196" spans="1:24" ht="12" hidden="1" customHeight="1">
      <c r="A196" s="548">
        <v>182</v>
      </c>
      <c r="B196" s="1241"/>
      <c r="C196" s="1241"/>
      <c r="D196" s="1281"/>
      <c r="E196" s="1281"/>
      <c r="F196" s="1152"/>
      <c r="G196" s="1154"/>
      <c r="H196" s="1152"/>
      <c r="I196" s="1280"/>
      <c r="J196" s="1282"/>
      <c r="K196" s="1282"/>
      <c r="L196" s="1283"/>
      <c r="M196" s="1280"/>
      <c r="N196" s="1280"/>
      <c r="O196" s="1280"/>
      <c r="P196" s="1280"/>
      <c r="Q196" s="1242"/>
      <c r="R196" s="1243"/>
      <c r="S196" s="950"/>
      <c r="T196" s="1152"/>
      <c r="U196" s="1152"/>
      <c r="V196" s="1152"/>
      <c r="W196" s="1152"/>
      <c r="X196" s="1152"/>
    </row>
    <row r="197" spans="1:24" ht="12" hidden="1" customHeight="1">
      <c r="A197" s="535">
        <v>183</v>
      </c>
      <c r="B197" s="1241"/>
      <c r="C197" s="1241"/>
      <c r="D197" s="1281"/>
      <c r="E197" s="1281"/>
      <c r="F197" s="1152"/>
      <c r="G197" s="1154"/>
      <c r="H197" s="1152"/>
      <c r="I197" s="1280"/>
      <c r="J197" s="1282"/>
      <c r="K197" s="1282"/>
      <c r="L197" s="1283"/>
      <c r="M197" s="1280"/>
      <c r="N197" s="1280"/>
      <c r="O197" s="1280"/>
      <c r="P197" s="1280"/>
      <c r="Q197" s="1242"/>
      <c r="R197" s="1243"/>
      <c r="S197" s="950"/>
      <c r="T197" s="1152"/>
      <c r="U197" s="1152"/>
      <c r="V197" s="1152"/>
      <c r="W197" s="1152"/>
      <c r="X197" s="1152"/>
    </row>
    <row r="198" spans="1:24" ht="12" hidden="1" customHeight="1">
      <c r="A198" s="548">
        <v>184</v>
      </c>
      <c r="B198" s="1241"/>
      <c r="C198" s="1241"/>
      <c r="D198" s="1281"/>
      <c r="E198" s="1281"/>
      <c r="F198" s="1152"/>
      <c r="G198" s="1154"/>
      <c r="H198" s="1152"/>
      <c r="I198" s="1280"/>
      <c r="J198" s="1282"/>
      <c r="K198" s="1282"/>
      <c r="L198" s="1283"/>
      <c r="M198" s="1280"/>
      <c r="N198" s="1280"/>
      <c r="O198" s="1280"/>
      <c r="P198" s="1280"/>
      <c r="Q198" s="1242"/>
      <c r="R198" s="1243"/>
      <c r="S198" s="950"/>
      <c r="T198" s="1152"/>
      <c r="U198" s="1152"/>
      <c r="V198" s="1152"/>
      <c r="W198" s="1152"/>
      <c r="X198" s="1152"/>
    </row>
    <row r="199" spans="1:24" ht="12" hidden="1" customHeight="1">
      <c r="A199" s="535">
        <v>185</v>
      </c>
      <c r="B199" s="1241"/>
      <c r="C199" s="1241"/>
      <c r="D199" s="1281"/>
      <c r="E199" s="1281"/>
      <c r="F199" s="1152"/>
      <c r="G199" s="1154"/>
      <c r="H199" s="1152"/>
      <c r="I199" s="1280"/>
      <c r="J199" s="1282"/>
      <c r="K199" s="1282"/>
      <c r="L199" s="1283"/>
      <c r="M199" s="1280"/>
      <c r="N199" s="1280"/>
      <c r="O199" s="1280"/>
      <c r="P199" s="1280"/>
      <c r="Q199" s="1242"/>
      <c r="R199" s="1243"/>
      <c r="S199" s="950"/>
      <c r="T199" s="1152"/>
      <c r="U199" s="1152"/>
      <c r="V199" s="1152"/>
      <c r="W199" s="1152"/>
      <c r="X199" s="1152"/>
    </row>
    <row r="200" spans="1:24" ht="12" hidden="1" customHeight="1">
      <c r="A200" s="548">
        <v>186</v>
      </c>
      <c r="B200" s="1241"/>
      <c r="C200" s="1241"/>
      <c r="D200" s="1281"/>
      <c r="E200" s="1281"/>
      <c r="F200" s="1152"/>
      <c r="G200" s="1154"/>
      <c r="H200" s="1152"/>
      <c r="I200" s="1280"/>
      <c r="J200" s="1282"/>
      <c r="K200" s="1282"/>
      <c r="L200" s="1283"/>
      <c r="M200" s="1280"/>
      <c r="N200" s="1280"/>
      <c r="O200" s="1280"/>
      <c r="P200" s="1280"/>
      <c r="Q200" s="1242"/>
      <c r="R200" s="1243"/>
      <c r="S200" s="950"/>
      <c r="T200" s="1152"/>
      <c r="U200" s="1152"/>
      <c r="V200" s="1152"/>
      <c r="W200" s="1152"/>
      <c r="X200" s="1152"/>
    </row>
    <row r="201" spans="1:24" ht="12" hidden="1" customHeight="1">
      <c r="A201" s="535">
        <v>187</v>
      </c>
      <c r="B201" s="1241"/>
      <c r="C201" s="1241"/>
      <c r="D201" s="1281"/>
      <c r="E201" s="1281"/>
      <c r="F201" s="1152"/>
      <c r="G201" s="1154"/>
      <c r="H201" s="1152"/>
      <c r="I201" s="1280"/>
      <c r="J201" s="1282"/>
      <c r="K201" s="1282"/>
      <c r="L201" s="1283"/>
      <c r="M201" s="1280"/>
      <c r="N201" s="1280"/>
      <c r="O201" s="1280"/>
      <c r="P201" s="1280"/>
      <c r="Q201" s="1242"/>
      <c r="R201" s="1243"/>
      <c r="S201" s="950"/>
      <c r="T201" s="1152"/>
      <c r="U201" s="1152"/>
      <c r="V201" s="1152"/>
      <c r="W201" s="1152"/>
      <c r="X201" s="1152"/>
    </row>
    <row r="202" spans="1:24" ht="12" hidden="1" customHeight="1">
      <c r="A202" s="548">
        <v>188</v>
      </c>
      <c r="B202" s="1241"/>
      <c r="C202" s="1241"/>
      <c r="D202" s="1281"/>
      <c r="E202" s="1281"/>
      <c r="F202" s="1152"/>
      <c r="G202" s="1154"/>
      <c r="H202" s="1152"/>
      <c r="I202" s="1280"/>
      <c r="J202" s="1282"/>
      <c r="K202" s="1282"/>
      <c r="L202" s="1283"/>
      <c r="M202" s="1280"/>
      <c r="N202" s="1280"/>
      <c r="O202" s="1280"/>
      <c r="P202" s="1280"/>
      <c r="Q202" s="1242"/>
      <c r="R202" s="1243"/>
      <c r="S202" s="950"/>
      <c r="T202" s="1152"/>
      <c r="U202" s="1152"/>
      <c r="V202" s="1152"/>
      <c r="W202" s="1152"/>
      <c r="X202" s="1152"/>
    </row>
    <row r="203" spans="1:24" ht="12" hidden="1" customHeight="1">
      <c r="A203" s="535">
        <v>189</v>
      </c>
      <c r="B203" s="1241"/>
      <c r="C203" s="1241"/>
      <c r="D203" s="1281"/>
      <c r="E203" s="1281"/>
      <c r="F203" s="1152"/>
      <c r="G203" s="1154"/>
      <c r="H203" s="1152"/>
      <c r="I203" s="1280"/>
      <c r="J203" s="1282"/>
      <c r="K203" s="1282"/>
      <c r="L203" s="1283"/>
      <c r="M203" s="1280"/>
      <c r="N203" s="1280"/>
      <c r="O203" s="1280"/>
      <c r="P203" s="1280"/>
      <c r="Q203" s="1242"/>
      <c r="R203" s="1243"/>
      <c r="S203" s="950"/>
      <c r="T203" s="1152"/>
      <c r="U203" s="1152"/>
      <c r="V203" s="1152"/>
      <c r="W203" s="1152"/>
      <c r="X203" s="1152"/>
    </row>
    <row r="204" spans="1:24" ht="12" hidden="1" customHeight="1">
      <c r="A204" s="548">
        <v>190</v>
      </c>
      <c r="B204" s="1241"/>
      <c r="C204" s="1241"/>
      <c r="D204" s="1281"/>
      <c r="E204" s="1281"/>
      <c r="F204" s="1152"/>
      <c r="G204" s="1154"/>
      <c r="H204" s="1152"/>
      <c r="I204" s="1280"/>
      <c r="J204" s="1282"/>
      <c r="K204" s="1282"/>
      <c r="L204" s="1283"/>
      <c r="M204" s="1280"/>
      <c r="N204" s="1280"/>
      <c r="O204" s="1280"/>
      <c r="P204" s="1280"/>
      <c r="Q204" s="1242"/>
      <c r="R204" s="1243"/>
      <c r="S204" s="950"/>
      <c r="T204" s="1152"/>
      <c r="U204" s="1152"/>
      <c r="V204" s="1152"/>
      <c r="W204" s="1152"/>
      <c r="X204" s="1152"/>
    </row>
    <row r="205" spans="1:24" ht="12" hidden="1" customHeight="1">
      <c r="A205" s="535">
        <v>191</v>
      </c>
      <c r="B205" s="1241"/>
      <c r="C205" s="1241"/>
      <c r="D205" s="1281"/>
      <c r="E205" s="1281"/>
      <c r="F205" s="1152"/>
      <c r="G205" s="1154"/>
      <c r="H205" s="1152"/>
      <c r="I205" s="1280"/>
      <c r="J205" s="1282"/>
      <c r="K205" s="1282"/>
      <c r="L205" s="1283"/>
      <c r="M205" s="1280"/>
      <c r="N205" s="1280"/>
      <c r="O205" s="1280"/>
      <c r="P205" s="1280"/>
      <c r="Q205" s="1242"/>
      <c r="R205" s="1243"/>
      <c r="S205" s="950"/>
      <c r="T205" s="1152"/>
      <c r="U205" s="1152"/>
      <c r="V205" s="1152"/>
      <c r="W205" s="1152"/>
      <c r="X205" s="1152"/>
    </row>
    <row r="206" spans="1:24" ht="12" hidden="1" customHeight="1">
      <c r="A206" s="548">
        <v>192</v>
      </c>
      <c r="B206" s="1241"/>
      <c r="C206" s="1241"/>
      <c r="D206" s="1281"/>
      <c r="E206" s="1281"/>
      <c r="F206" s="1152"/>
      <c r="G206" s="1154"/>
      <c r="H206" s="1152"/>
      <c r="I206" s="1280"/>
      <c r="J206" s="1282"/>
      <c r="K206" s="1282"/>
      <c r="L206" s="1283"/>
      <c r="M206" s="1280"/>
      <c r="N206" s="1280"/>
      <c r="O206" s="1280"/>
      <c r="P206" s="1280"/>
      <c r="Q206" s="1242"/>
      <c r="R206" s="1243"/>
      <c r="S206" s="950"/>
      <c r="T206" s="1152"/>
      <c r="U206" s="1152"/>
      <c r="V206" s="1152"/>
      <c r="W206" s="1152"/>
      <c r="X206" s="1152"/>
    </row>
    <row r="207" spans="1:24" ht="12" hidden="1" customHeight="1">
      <c r="A207" s="535">
        <v>193</v>
      </c>
      <c r="B207" s="1241"/>
      <c r="C207" s="1241"/>
      <c r="D207" s="1281"/>
      <c r="E207" s="1281"/>
      <c r="F207" s="1152"/>
      <c r="G207" s="1154"/>
      <c r="H207" s="1152"/>
      <c r="I207" s="1280"/>
      <c r="J207" s="1282"/>
      <c r="K207" s="1282"/>
      <c r="L207" s="1283"/>
      <c r="M207" s="1280"/>
      <c r="N207" s="1280"/>
      <c r="O207" s="1280"/>
      <c r="P207" s="1280"/>
      <c r="Q207" s="1242"/>
      <c r="R207" s="1243"/>
      <c r="S207" s="950"/>
      <c r="T207" s="1152"/>
      <c r="U207" s="1152"/>
      <c r="V207" s="1152"/>
      <c r="W207" s="1152"/>
      <c r="X207" s="1152"/>
    </row>
    <row r="208" spans="1:24" ht="12" hidden="1" customHeight="1">
      <c r="A208" s="548">
        <v>194</v>
      </c>
      <c r="B208" s="1241"/>
      <c r="C208" s="1241"/>
      <c r="D208" s="1281"/>
      <c r="E208" s="1281"/>
      <c r="F208" s="1152"/>
      <c r="G208" s="1154"/>
      <c r="H208" s="1152"/>
      <c r="I208" s="1280"/>
      <c r="J208" s="1282"/>
      <c r="K208" s="1282"/>
      <c r="L208" s="1283"/>
      <c r="M208" s="1280"/>
      <c r="N208" s="1280"/>
      <c r="O208" s="1280"/>
      <c r="P208" s="1280"/>
      <c r="Q208" s="1242"/>
      <c r="R208" s="1243"/>
      <c r="S208" s="950"/>
      <c r="T208" s="1152"/>
      <c r="U208" s="1152"/>
      <c r="V208" s="1152"/>
      <c r="W208" s="1152"/>
      <c r="X208" s="1152"/>
    </row>
    <row r="209" spans="1:24" ht="12" hidden="1" customHeight="1">
      <c r="A209" s="535">
        <v>195</v>
      </c>
      <c r="B209" s="1241"/>
      <c r="C209" s="1241"/>
      <c r="D209" s="1281"/>
      <c r="E209" s="1281"/>
      <c r="F209" s="1152"/>
      <c r="G209" s="1154"/>
      <c r="H209" s="1152"/>
      <c r="I209" s="1280"/>
      <c r="J209" s="1282"/>
      <c r="K209" s="1282"/>
      <c r="L209" s="1283"/>
      <c r="M209" s="1280"/>
      <c r="N209" s="1280"/>
      <c r="O209" s="1280"/>
      <c r="P209" s="1280"/>
      <c r="Q209" s="1242"/>
      <c r="R209" s="1243"/>
      <c r="S209" s="950"/>
      <c r="T209" s="1152"/>
      <c r="U209" s="1152"/>
      <c r="V209" s="1152"/>
      <c r="W209" s="1152"/>
      <c r="X209" s="1152"/>
    </row>
    <row r="210" spans="1:24" ht="12" hidden="1" customHeight="1">
      <c r="A210" s="548">
        <v>196</v>
      </c>
      <c r="B210" s="1241"/>
      <c r="C210" s="1241"/>
      <c r="D210" s="1281"/>
      <c r="E210" s="1281"/>
      <c r="F210" s="1152"/>
      <c r="G210" s="1154"/>
      <c r="H210" s="1152"/>
      <c r="I210" s="1280"/>
      <c r="J210" s="1282"/>
      <c r="K210" s="1282"/>
      <c r="L210" s="1283"/>
      <c r="M210" s="1280"/>
      <c r="N210" s="1280"/>
      <c r="O210" s="1280"/>
      <c r="P210" s="1280"/>
      <c r="Q210" s="1242"/>
      <c r="R210" s="1243"/>
      <c r="S210" s="950"/>
      <c r="T210" s="1152"/>
      <c r="U210" s="1152"/>
      <c r="V210" s="1152"/>
      <c r="W210" s="1152"/>
      <c r="X210" s="1152"/>
    </row>
    <row r="211" spans="1:24" ht="12" hidden="1" customHeight="1">
      <c r="A211" s="535">
        <v>197</v>
      </c>
      <c r="B211" s="1241"/>
      <c r="C211" s="1241"/>
      <c r="D211" s="1281"/>
      <c r="E211" s="1281"/>
      <c r="F211" s="1152"/>
      <c r="G211" s="1154"/>
      <c r="H211" s="1152"/>
      <c r="I211" s="1280"/>
      <c r="J211" s="1282"/>
      <c r="K211" s="1282"/>
      <c r="L211" s="1283"/>
      <c r="M211" s="1280"/>
      <c r="N211" s="1280"/>
      <c r="O211" s="1280"/>
      <c r="P211" s="1280"/>
      <c r="Q211" s="1242"/>
      <c r="R211" s="1243"/>
      <c r="S211" s="950"/>
      <c r="T211" s="1152"/>
      <c r="U211" s="1152"/>
      <c r="V211" s="1152"/>
      <c r="W211" s="1152"/>
      <c r="X211" s="1152"/>
    </row>
    <row r="212" spans="1:24" ht="12" hidden="1" customHeight="1">
      <c r="A212" s="548">
        <v>198</v>
      </c>
      <c r="B212" s="1241"/>
      <c r="C212" s="1241"/>
      <c r="D212" s="1281"/>
      <c r="E212" s="1281"/>
      <c r="F212" s="1152"/>
      <c r="G212" s="1154"/>
      <c r="H212" s="1152"/>
      <c r="I212" s="1280"/>
      <c r="J212" s="1282"/>
      <c r="K212" s="1282"/>
      <c r="L212" s="1283"/>
      <c r="M212" s="1280"/>
      <c r="N212" s="1280"/>
      <c r="O212" s="1280"/>
      <c r="P212" s="1280"/>
      <c r="Q212" s="1242"/>
      <c r="R212" s="1243"/>
      <c r="S212" s="950"/>
      <c r="T212" s="1152"/>
      <c r="U212" s="1152"/>
      <c r="V212" s="1152"/>
      <c r="W212" s="1152"/>
      <c r="X212" s="1152"/>
    </row>
    <row r="213" spans="1:24" ht="12" hidden="1" customHeight="1">
      <c r="A213" s="535">
        <v>199</v>
      </c>
      <c r="B213" s="1241"/>
      <c r="C213" s="1241"/>
      <c r="D213" s="1281"/>
      <c r="E213" s="1281"/>
      <c r="F213" s="1152"/>
      <c r="G213" s="1154"/>
      <c r="H213" s="1152"/>
      <c r="I213" s="1280"/>
      <c r="J213" s="1282"/>
      <c r="K213" s="1282"/>
      <c r="L213" s="1283"/>
      <c r="M213" s="1280"/>
      <c r="N213" s="1280"/>
      <c r="O213" s="1280"/>
      <c r="P213" s="1280"/>
      <c r="Q213" s="1242"/>
      <c r="R213" s="1243"/>
      <c r="S213" s="950"/>
      <c r="T213" s="1152"/>
      <c r="U213" s="1152"/>
      <c r="V213" s="1152"/>
      <c r="W213" s="1152"/>
      <c r="X213" s="1152"/>
    </row>
    <row r="214" spans="1:24" ht="12" hidden="1" customHeight="1">
      <c r="A214" s="548">
        <v>200</v>
      </c>
      <c r="B214" s="1241"/>
      <c r="C214" s="1241"/>
      <c r="D214" s="1281"/>
      <c r="E214" s="1281"/>
      <c r="F214" s="1152"/>
      <c r="G214" s="1154"/>
      <c r="H214" s="1152"/>
      <c r="I214" s="1280"/>
      <c r="J214" s="1282"/>
      <c r="K214" s="1282"/>
      <c r="L214" s="1283"/>
      <c r="M214" s="1280"/>
      <c r="N214" s="1280"/>
      <c r="O214" s="1280"/>
      <c r="P214" s="1280"/>
      <c r="Q214" s="1242"/>
      <c r="R214" s="1243"/>
      <c r="S214" s="950"/>
      <c r="T214" s="1152"/>
      <c r="U214" s="1152"/>
      <c r="V214" s="1152"/>
      <c r="W214" s="1152"/>
      <c r="X214" s="1152"/>
    </row>
    <row r="215" spans="1:24" ht="12" hidden="1" customHeight="1">
      <c r="A215" s="535">
        <v>201</v>
      </c>
      <c r="B215" s="1241"/>
      <c r="C215" s="1241"/>
      <c r="D215" s="1281"/>
      <c r="E215" s="1281"/>
      <c r="F215" s="1152"/>
      <c r="G215" s="1154"/>
      <c r="H215" s="1152"/>
      <c r="I215" s="1280"/>
      <c r="J215" s="1282"/>
      <c r="K215" s="1282"/>
      <c r="L215" s="1283"/>
      <c r="M215" s="1280"/>
      <c r="N215" s="1280"/>
      <c r="O215" s="1280"/>
      <c r="P215" s="1280"/>
      <c r="Q215" s="1242"/>
      <c r="R215" s="1243"/>
      <c r="S215" s="950"/>
      <c r="T215" s="1152"/>
      <c r="U215" s="1152"/>
      <c r="V215" s="1152"/>
      <c r="W215" s="1152"/>
      <c r="X215" s="1152"/>
    </row>
    <row r="216" spans="1:24" ht="12" hidden="1" customHeight="1">
      <c r="A216" s="548">
        <v>202</v>
      </c>
      <c r="B216" s="1241"/>
      <c r="C216" s="1241"/>
      <c r="D216" s="1281"/>
      <c r="E216" s="1281"/>
      <c r="F216" s="1152"/>
      <c r="G216" s="1154"/>
      <c r="H216" s="1152"/>
      <c r="I216" s="1280"/>
      <c r="J216" s="1282"/>
      <c r="K216" s="1282"/>
      <c r="L216" s="1283"/>
      <c r="M216" s="1280"/>
      <c r="N216" s="1280"/>
      <c r="O216" s="1280"/>
      <c r="P216" s="1280"/>
      <c r="Q216" s="1242"/>
      <c r="R216" s="1243"/>
      <c r="S216" s="950"/>
      <c r="T216" s="1152"/>
      <c r="U216" s="1152"/>
      <c r="V216" s="1152"/>
      <c r="W216" s="1152"/>
      <c r="X216" s="1152"/>
    </row>
    <row r="217" spans="1:24" ht="12" hidden="1" customHeight="1">
      <c r="A217" s="535">
        <v>203</v>
      </c>
      <c r="B217" s="1241"/>
      <c r="C217" s="1241"/>
      <c r="D217" s="1281"/>
      <c r="E217" s="1281"/>
      <c r="F217" s="1152"/>
      <c r="G217" s="1154"/>
      <c r="H217" s="1152"/>
      <c r="I217" s="1280"/>
      <c r="J217" s="1282"/>
      <c r="K217" s="1282"/>
      <c r="L217" s="1283"/>
      <c r="M217" s="1280"/>
      <c r="N217" s="1280"/>
      <c r="O217" s="1280"/>
      <c r="P217" s="1280"/>
      <c r="Q217" s="1242"/>
      <c r="R217" s="1243"/>
      <c r="S217" s="950"/>
      <c r="T217" s="1152"/>
      <c r="U217" s="1152"/>
      <c r="V217" s="1152"/>
      <c r="W217" s="1152"/>
      <c r="X217" s="1152"/>
    </row>
    <row r="218" spans="1:24" ht="12" hidden="1" customHeight="1">
      <c r="A218" s="548">
        <v>204</v>
      </c>
      <c r="B218" s="1241"/>
      <c r="C218" s="1241"/>
      <c r="D218" s="1281"/>
      <c r="E218" s="1281"/>
      <c r="F218" s="1152"/>
      <c r="G218" s="1154"/>
      <c r="H218" s="1152"/>
      <c r="I218" s="1280"/>
      <c r="J218" s="1282"/>
      <c r="K218" s="1282"/>
      <c r="L218" s="1283"/>
      <c r="M218" s="1280"/>
      <c r="N218" s="1280"/>
      <c r="O218" s="1280"/>
      <c r="P218" s="1280"/>
      <c r="Q218" s="1242"/>
      <c r="R218" s="1243"/>
      <c r="S218" s="950"/>
      <c r="T218" s="1152"/>
      <c r="U218" s="1152"/>
      <c r="V218" s="1152"/>
      <c r="W218" s="1152"/>
      <c r="X218" s="1152"/>
    </row>
    <row r="219" spans="1:24" ht="12" hidden="1" customHeight="1">
      <c r="A219" s="535">
        <v>205</v>
      </c>
      <c r="B219" s="1241"/>
      <c r="C219" s="1241"/>
      <c r="D219" s="1281"/>
      <c r="E219" s="1281"/>
      <c r="F219" s="1152"/>
      <c r="G219" s="1154"/>
      <c r="H219" s="1152"/>
      <c r="I219" s="1280"/>
      <c r="J219" s="1282"/>
      <c r="K219" s="1282"/>
      <c r="L219" s="1283"/>
      <c r="M219" s="1280"/>
      <c r="N219" s="1280"/>
      <c r="O219" s="1280"/>
      <c r="P219" s="1280"/>
      <c r="Q219" s="1242"/>
      <c r="R219" s="1243"/>
      <c r="S219" s="950"/>
      <c r="T219" s="1152"/>
      <c r="U219" s="1152"/>
      <c r="V219" s="1152"/>
      <c r="W219" s="1152"/>
      <c r="X219" s="1152"/>
    </row>
    <row r="220" spans="1:24" ht="12" hidden="1" customHeight="1">
      <c r="A220" s="548">
        <v>206</v>
      </c>
      <c r="B220" s="1241"/>
      <c r="C220" s="1241"/>
      <c r="D220" s="1281"/>
      <c r="E220" s="1281"/>
      <c r="F220" s="1152"/>
      <c r="G220" s="1154"/>
      <c r="H220" s="1152"/>
      <c r="I220" s="1280"/>
      <c r="J220" s="1282"/>
      <c r="K220" s="1282"/>
      <c r="L220" s="1283"/>
      <c r="M220" s="1280"/>
      <c r="N220" s="1280"/>
      <c r="O220" s="1280"/>
      <c r="P220" s="1280"/>
      <c r="Q220" s="1242"/>
      <c r="R220" s="1243"/>
      <c r="S220" s="950"/>
      <c r="T220" s="1152"/>
      <c r="U220" s="1152"/>
      <c r="V220" s="1152"/>
      <c r="W220" s="1152"/>
      <c r="X220" s="1152"/>
    </row>
    <row r="221" spans="1:24" ht="12" hidden="1" customHeight="1">
      <c r="A221" s="535">
        <v>207</v>
      </c>
      <c r="B221" s="1241"/>
      <c r="C221" s="1241"/>
      <c r="D221" s="1281"/>
      <c r="E221" s="1281"/>
      <c r="F221" s="1152"/>
      <c r="G221" s="1154"/>
      <c r="H221" s="1152"/>
      <c r="I221" s="1280"/>
      <c r="J221" s="1282"/>
      <c r="K221" s="1282"/>
      <c r="L221" s="1283"/>
      <c r="M221" s="1280"/>
      <c r="N221" s="1280"/>
      <c r="O221" s="1280"/>
      <c r="P221" s="1280"/>
      <c r="Q221" s="1242"/>
      <c r="R221" s="1243"/>
      <c r="S221" s="950"/>
      <c r="T221" s="1152"/>
      <c r="U221" s="1152"/>
      <c r="V221" s="1152"/>
      <c r="W221" s="1152"/>
      <c r="X221" s="1152"/>
    </row>
    <row r="222" spans="1:24" ht="12" hidden="1" customHeight="1">
      <c r="A222" s="548">
        <v>208</v>
      </c>
      <c r="B222" s="1241"/>
      <c r="C222" s="1241"/>
      <c r="D222" s="1281"/>
      <c r="E222" s="1281"/>
      <c r="F222" s="1152"/>
      <c r="G222" s="1154"/>
      <c r="H222" s="1152"/>
      <c r="I222" s="1280"/>
      <c r="J222" s="1282"/>
      <c r="K222" s="1282"/>
      <c r="L222" s="1283"/>
      <c r="M222" s="1280"/>
      <c r="N222" s="1280"/>
      <c r="O222" s="1280"/>
      <c r="P222" s="1280"/>
      <c r="Q222" s="1242"/>
      <c r="R222" s="1243"/>
      <c r="S222" s="950"/>
      <c r="T222" s="1152"/>
      <c r="U222" s="1152"/>
      <c r="V222" s="1152"/>
      <c r="W222" s="1152"/>
      <c r="X222" s="1152"/>
    </row>
    <row r="223" spans="1:24" ht="12" hidden="1" customHeight="1">
      <c r="A223" s="535">
        <v>209</v>
      </c>
      <c r="B223" s="1241"/>
      <c r="C223" s="1241"/>
      <c r="D223" s="1281"/>
      <c r="E223" s="1281"/>
      <c r="F223" s="1152"/>
      <c r="G223" s="1154"/>
      <c r="H223" s="1152"/>
      <c r="I223" s="1280"/>
      <c r="J223" s="1282"/>
      <c r="K223" s="1282"/>
      <c r="L223" s="1283"/>
      <c r="M223" s="1280"/>
      <c r="N223" s="1280"/>
      <c r="O223" s="1280"/>
      <c r="P223" s="1280"/>
      <c r="Q223" s="1242"/>
      <c r="R223" s="1243"/>
      <c r="S223" s="950"/>
      <c r="T223" s="1152"/>
      <c r="U223" s="1152"/>
      <c r="V223" s="1152"/>
      <c r="W223" s="1152"/>
      <c r="X223" s="1152"/>
    </row>
    <row r="224" spans="1:24" ht="12" hidden="1" customHeight="1">
      <c r="A224" s="548">
        <v>210</v>
      </c>
      <c r="B224" s="1241"/>
      <c r="C224" s="1241"/>
      <c r="D224" s="1281"/>
      <c r="E224" s="1281"/>
      <c r="F224" s="1152"/>
      <c r="G224" s="1154"/>
      <c r="H224" s="1152"/>
      <c r="I224" s="1280"/>
      <c r="J224" s="1282"/>
      <c r="K224" s="1282"/>
      <c r="L224" s="1283"/>
      <c r="M224" s="1280"/>
      <c r="N224" s="1280"/>
      <c r="O224" s="1280"/>
      <c r="P224" s="1280"/>
      <c r="Q224" s="1242"/>
      <c r="R224" s="1243"/>
      <c r="S224" s="950"/>
      <c r="T224" s="1152"/>
      <c r="U224" s="1152"/>
      <c r="V224" s="1152"/>
      <c r="W224" s="1152"/>
      <c r="X224" s="1152"/>
    </row>
    <row r="225" spans="1:24" ht="12" hidden="1" customHeight="1">
      <c r="A225" s="535">
        <v>211</v>
      </c>
      <c r="B225" s="1241"/>
      <c r="C225" s="1241"/>
      <c r="D225" s="1281"/>
      <c r="E225" s="1281"/>
      <c r="F225" s="1152"/>
      <c r="G225" s="1154"/>
      <c r="H225" s="1152"/>
      <c r="I225" s="1280"/>
      <c r="J225" s="1282"/>
      <c r="K225" s="1282"/>
      <c r="L225" s="1283"/>
      <c r="M225" s="1280"/>
      <c r="N225" s="1280"/>
      <c r="O225" s="1280"/>
      <c r="P225" s="1280"/>
      <c r="Q225" s="1242"/>
      <c r="R225" s="1243"/>
      <c r="S225" s="950"/>
      <c r="T225" s="1152"/>
      <c r="U225" s="1152"/>
      <c r="V225" s="1152"/>
      <c r="W225" s="1152"/>
      <c r="X225" s="1152"/>
    </row>
    <row r="226" spans="1:24" ht="12" hidden="1" customHeight="1">
      <c r="A226" s="548">
        <v>212</v>
      </c>
      <c r="B226" s="1241"/>
      <c r="C226" s="1241"/>
      <c r="D226" s="1281"/>
      <c r="E226" s="1281"/>
      <c r="F226" s="1152"/>
      <c r="G226" s="1154"/>
      <c r="H226" s="1152"/>
      <c r="I226" s="1280"/>
      <c r="J226" s="1282"/>
      <c r="K226" s="1282"/>
      <c r="L226" s="1283"/>
      <c r="M226" s="1280"/>
      <c r="N226" s="1280"/>
      <c r="O226" s="1280"/>
      <c r="P226" s="1280"/>
      <c r="Q226" s="1242"/>
      <c r="R226" s="1243"/>
      <c r="S226" s="950"/>
      <c r="T226" s="1152"/>
      <c r="U226" s="1152"/>
      <c r="V226" s="1152"/>
      <c r="W226" s="1152"/>
      <c r="X226" s="1152"/>
    </row>
    <row r="227" spans="1:24" ht="12" hidden="1" customHeight="1">
      <c r="A227" s="535">
        <v>213</v>
      </c>
      <c r="B227" s="1241"/>
      <c r="C227" s="1241"/>
      <c r="D227" s="1281"/>
      <c r="E227" s="1281"/>
      <c r="F227" s="1152"/>
      <c r="G227" s="1154"/>
      <c r="H227" s="1152"/>
      <c r="I227" s="1280"/>
      <c r="J227" s="1282"/>
      <c r="K227" s="1282"/>
      <c r="L227" s="1283"/>
      <c r="M227" s="1280"/>
      <c r="N227" s="1280"/>
      <c r="O227" s="1280"/>
      <c r="P227" s="1280"/>
      <c r="Q227" s="1242"/>
      <c r="R227" s="1243"/>
      <c r="S227" s="950"/>
      <c r="T227" s="1152"/>
      <c r="U227" s="1152"/>
      <c r="V227" s="1152"/>
      <c r="W227" s="1152"/>
      <c r="X227" s="1152"/>
    </row>
    <row r="228" spans="1:24" ht="12" hidden="1" customHeight="1">
      <c r="A228" s="548">
        <v>214</v>
      </c>
      <c r="B228" s="1241"/>
      <c r="C228" s="1241"/>
      <c r="D228" s="1281"/>
      <c r="E228" s="1281"/>
      <c r="F228" s="1152"/>
      <c r="G228" s="1154"/>
      <c r="H228" s="1152"/>
      <c r="I228" s="1280"/>
      <c r="J228" s="1282"/>
      <c r="K228" s="1282"/>
      <c r="L228" s="1283"/>
      <c r="M228" s="1280"/>
      <c r="N228" s="1280"/>
      <c r="O228" s="1280"/>
      <c r="P228" s="1280"/>
      <c r="Q228" s="1242"/>
      <c r="R228" s="1243"/>
      <c r="S228" s="950"/>
      <c r="T228" s="1152"/>
      <c r="U228" s="1152"/>
      <c r="V228" s="1152"/>
      <c r="W228" s="1152"/>
      <c r="X228" s="1152"/>
    </row>
    <row r="229" spans="1:24" ht="12" hidden="1" customHeight="1">
      <c r="A229" s="535">
        <v>215</v>
      </c>
      <c r="B229" s="1241"/>
      <c r="C229" s="1241"/>
      <c r="D229" s="1281"/>
      <c r="E229" s="1281"/>
      <c r="F229" s="1152"/>
      <c r="G229" s="1154"/>
      <c r="H229" s="1152"/>
      <c r="I229" s="1280"/>
      <c r="J229" s="1282"/>
      <c r="K229" s="1282"/>
      <c r="L229" s="1283"/>
      <c r="M229" s="1280"/>
      <c r="N229" s="1280"/>
      <c r="O229" s="1280"/>
      <c r="P229" s="1280"/>
      <c r="Q229" s="1242"/>
      <c r="R229" s="1243"/>
      <c r="S229" s="950"/>
      <c r="T229" s="1152"/>
      <c r="U229" s="1152"/>
      <c r="V229" s="1152"/>
      <c r="W229" s="1152"/>
      <c r="X229" s="1152"/>
    </row>
    <row r="230" spans="1:24" ht="12" hidden="1" customHeight="1">
      <c r="A230" s="548">
        <v>216</v>
      </c>
      <c r="B230" s="1241"/>
      <c r="C230" s="1241"/>
      <c r="D230" s="1281"/>
      <c r="E230" s="1281"/>
      <c r="F230" s="1152"/>
      <c r="G230" s="1154"/>
      <c r="H230" s="1152"/>
      <c r="I230" s="1280"/>
      <c r="J230" s="1282"/>
      <c r="K230" s="1282"/>
      <c r="L230" s="1283"/>
      <c r="M230" s="1280"/>
      <c r="N230" s="1280"/>
      <c r="O230" s="1280"/>
      <c r="P230" s="1280"/>
      <c r="Q230" s="1242"/>
      <c r="R230" s="1243"/>
      <c r="S230" s="950"/>
      <c r="T230" s="1152"/>
      <c r="U230" s="1152"/>
      <c r="V230" s="1152"/>
      <c r="W230" s="1152"/>
      <c r="X230" s="1152"/>
    </row>
    <row r="231" spans="1:24" ht="12" hidden="1" customHeight="1">
      <c r="A231" s="535">
        <v>217</v>
      </c>
      <c r="B231" s="1241"/>
      <c r="C231" s="1241"/>
      <c r="D231" s="1281"/>
      <c r="E231" s="1281"/>
      <c r="F231" s="1152"/>
      <c r="G231" s="1154"/>
      <c r="H231" s="1152"/>
      <c r="I231" s="1280"/>
      <c r="J231" s="1282"/>
      <c r="K231" s="1282"/>
      <c r="L231" s="1283"/>
      <c r="M231" s="1280"/>
      <c r="N231" s="1280"/>
      <c r="O231" s="1280"/>
      <c r="P231" s="1280"/>
      <c r="Q231" s="1242"/>
      <c r="R231" s="1243"/>
      <c r="S231" s="950"/>
      <c r="T231" s="1152"/>
      <c r="U231" s="1152"/>
      <c r="V231" s="1152"/>
      <c r="W231" s="1152"/>
      <c r="X231" s="1152"/>
    </row>
    <row r="232" spans="1:24" ht="12" hidden="1" customHeight="1">
      <c r="A232" s="548">
        <v>218</v>
      </c>
      <c r="B232" s="1241"/>
      <c r="C232" s="1241"/>
      <c r="D232" s="1281"/>
      <c r="E232" s="1281"/>
      <c r="F232" s="1152"/>
      <c r="G232" s="1154"/>
      <c r="H232" s="1152"/>
      <c r="I232" s="1280"/>
      <c r="J232" s="1282"/>
      <c r="K232" s="1282"/>
      <c r="L232" s="1283"/>
      <c r="M232" s="1280"/>
      <c r="N232" s="1280"/>
      <c r="O232" s="1280"/>
      <c r="P232" s="1280"/>
      <c r="Q232" s="1242"/>
      <c r="R232" s="1243"/>
      <c r="S232" s="950"/>
      <c r="T232" s="1152"/>
      <c r="U232" s="1152"/>
      <c r="V232" s="1152"/>
      <c r="W232" s="1152"/>
      <c r="X232" s="1152"/>
    </row>
    <row r="233" spans="1:24" ht="12" hidden="1" customHeight="1">
      <c r="A233" s="535">
        <v>219</v>
      </c>
      <c r="B233" s="1241"/>
      <c r="C233" s="1241"/>
      <c r="D233" s="1281"/>
      <c r="E233" s="1281"/>
      <c r="F233" s="1152"/>
      <c r="G233" s="1154"/>
      <c r="H233" s="1152"/>
      <c r="I233" s="1280"/>
      <c r="J233" s="1282"/>
      <c r="K233" s="1282"/>
      <c r="L233" s="1283"/>
      <c r="M233" s="1280"/>
      <c r="N233" s="1280"/>
      <c r="O233" s="1280"/>
      <c r="P233" s="1280"/>
      <c r="Q233" s="1242"/>
      <c r="R233" s="1243"/>
      <c r="S233" s="950"/>
      <c r="T233" s="1152"/>
      <c r="U233" s="1152"/>
      <c r="V233" s="1152"/>
      <c r="W233" s="1152"/>
      <c r="X233" s="1152"/>
    </row>
    <row r="234" spans="1:24" ht="12" hidden="1" customHeight="1">
      <c r="A234" s="548">
        <v>220</v>
      </c>
      <c r="B234" s="1241"/>
      <c r="C234" s="1241"/>
      <c r="D234" s="1281"/>
      <c r="E234" s="1281"/>
      <c r="F234" s="1152"/>
      <c r="G234" s="1154"/>
      <c r="H234" s="1152"/>
      <c r="I234" s="1280"/>
      <c r="J234" s="1282"/>
      <c r="K234" s="1282"/>
      <c r="L234" s="1283"/>
      <c r="M234" s="1280"/>
      <c r="N234" s="1280"/>
      <c r="O234" s="1280"/>
      <c r="P234" s="1280"/>
      <c r="Q234" s="1242"/>
      <c r="R234" s="1243"/>
      <c r="S234" s="950"/>
      <c r="T234" s="1152"/>
      <c r="U234" s="1152"/>
      <c r="V234" s="1152"/>
      <c r="W234" s="1152"/>
      <c r="X234" s="1152"/>
    </row>
    <row r="235" spans="1:24" ht="12" hidden="1" customHeight="1">
      <c r="A235" s="535">
        <v>221</v>
      </c>
      <c r="B235" s="1241"/>
      <c r="C235" s="1241"/>
      <c r="D235" s="1281"/>
      <c r="E235" s="1281"/>
      <c r="F235" s="1152"/>
      <c r="G235" s="1154"/>
      <c r="H235" s="1152"/>
      <c r="I235" s="1280"/>
      <c r="J235" s="1282"/>
      <c r="K235" s="1282"/>
      <c r="L235" s="1283"/>
      <c r="M235" s="1280"/>
      <c r="N235" s="1280"/>
      <c r="O235" s="1280"/>
      <c r="P235" s="1280"/>
      <c r="Q235" s="1242"/>
      <c r="R235" s="1243"/>
      <c r="S235" s="950"/>
      <c r="T235" s="1152"/>
      <c r="U235" s="1152"/>
      <c r="V235" s="1152"/>
      <c r="W235" s="1152"/>
      <c r="X235" s="1152"/>
    </row>
    <row r="236" spans="1:24" ht="12" hidden="1" customHeight="1">
      <c r="A236" s="548">
        <v>222</v>
      </c>
      <c r="B236" s="1241"/>
      <c r="C236" s="1241"/>
      <c r="D236" s="1281"/>
      <c r="E236" s="1281"/>
      <c r="F236" s="1152"/>
      <c r="G236" s="1154"/>
      <c r="H236" s="1152"/>
      <c r="I236" s="1280"/>
      <c r="J236" s="1282"/>
      <c r="K236" s="1282"/>
      <c r="L236" s="1283"/>
      <c r="M236" s="1280"/>
      <c r="N236" s="1280"/>
      <c r="O236" s="1280"/>
      <c r="P236" s="1280"/>
      <c r="Q236" s="1242"/>
      <c r="R236" s="1243"/>
      <c r="S236" s="950"/>
      <c r="T236" s="1152"/>
      <c r="U236" s="1152"/>
      <c r="V236" s="1152"/>
      <c r="W236" s="1152"/>
      <c r="X236" s="1152"/>
    </row>
    <row r="237" spans="1:24" ht="12" hidden="1" customHeight="1">
      <c r="A237" s="535">
        <v>223</v>
      </c>
      <c r="B237" s="1241"/>
      <c r="C237" s="1241"/>
      <c r="D237" s="1281"/>
      <c r="E237" s="1281"/>
      <c r="F237" s="1152"/>
      <c r="G237" s="1154"/>
      <c r="H237" s="1152"/>
      <c r="I237" s="1280"/>
      <c r="J237" s="1282"/>
      <c r="K237" s="1282"/>
      <c r="L237" s="1283"/>
      <c r="M237" s="1280"/>
      <c r="N237" s="1280"/>
      <c r="O237" s="1280"/>
      <c r="P237" s="1280"/>
      <c r="Q237" s="1242"/>
      <c r="R237" s="1243"/>
      <c r="S237" s="950"/>
      <c r="T237" s="1152"/>
      <c r="U237" s="1152"/>
      <c r="V237" s="1152"/>
      <c r="W237" s="1152"/>
      <c r="X237" s="1152"/>
    </row>
    <row r="238" spans="1:24" ht="12" hidden="1" customHeight="1">
      <c r="A238" s="548">
        <v>224</v>
      </c>
      <c r="B238" s="1241"/>
      <c r="C238" s="1241"/>
      <c r="D238" s="1281"/>
      <c r="E238" s="1281"/>
      <c r="F238" s="1152"/>
      <c r="G238" s="1154"/>
      <c r="H238" s="1152"/>
      <c r="I238" s="1280"/>
      <c r="J238" s="1282"/>
      <c r="K238" s="1282"/>
      <c r="L238" s="1283"/>
      <c r="M238" s="1280"/>
      <c r="N238" s="1280"/>
      <c r="O238" s="1280"/>
      <c r="P238" s="1280"/>
      <c r="Q238" s="1242"/>
      <c r="R238" s="1243"/>
      <c r="S238" s="950"/>
      <c r="T238" s="1152"/>
      <c r="U238" s="1152"/>
      <c r="V238" s="1152"/>
      <c r="W238" s="1152"/>
      <c r="X238" s="1152"/>
    </row>
    <row r="239" spans="1:24" ht="12" hidden="1" customHeight="1">
      <c r="A239" s="535">
        <v>225</v>
      </c>
      <c r="B239" s="1241"/>
      <c r="C239" s="1241"/>
      <c r="D239" s="1281"/>
      <c r="E239" s="1281"/>
      <c r="F239" s="1152"/>
      <c r="G239" s="1154"/>
      <c r="H239" s="1152"/>
      <c r="I239" s="1280"/>
      <c r="J239" s="1282"/>
      <c r="K239" s="1282"/>
      <c r="L239" s="1283"/>
      <c r="M239" s="1280"/>
      <c r="N239" s="1280"/>
      <c r="O239" s="1280"/>
      <c r="P239" s="1280"/>
      <c r="Q239" s="1242"/>
      <c r="R239" s="1243"/>
      <c r="S239" s="950"/>
      <c r="T239" s="1152"/>
      <c r="U239" s="1152"/>
      <c r="V239" s="1152"/>
      <c r="W239" s="1152"/>
      <c r="X239" s="1152"/>
    </row>
    <row r="240" spans="1:24" ht="12" hidden="1" customHeight="1">
      <c r="A240" s="548">
        <v>226</v>
      </c>
      <c r="B240" s="1241"/>
      <c r="C240" s="1241"/>
      <c r="D240" s="1281"/>
      <c r="E240" s="1281"/>
      <c r="F240" s="1152"/>
      <c r="G240" s="1154"/>
      <c r="H240" s="1152"/>
      <c r="I240" s="1280"/>
      <c r="J240" s="1282"/>
      <c r="K240" s="1282"/>
      <c r="L240" s="1283"/>
      <c r="M240" s="1280"/>
      <c r="N240" s="1280"/>
      <c r="O240" s="1280"/>
      <c r="P240" s="1280"/>
      <c r="Q240" s="1242"/>
      <c r="R240" s="1243"/>
      <c r="S240" s="950"/>
      <c r="T240" s="1152"/>
      <c r="U240" s="1152"/>
      <c r="V240" s="1152"/>
      <c r="W240" s="1152"/>
      <c r="X240" s="1152"/>
    </row>
    <row r="241" spans="1:24" ht="12" hidden="1" customHeight="1">
      <c r="A241" s="535">
        <v>227</v>
      </c>
      <c r="B241" s="1241"/>
      <c r="C241" s="1241"/>
      <c r="D241" s="1281"/>
      <c r="E241" s="1281"/>
      <c r="F241" s="1152"/>
      <c r="G241" s="1154"/>
      <c r="H241" s="1152"/>
      <c r="I241" s="1280"/>
      <c r="J241" s="1282"/>
      <c r="K241" s="1282"/>
      <c r="L241" s="1283"/>
      <c r="M241" s="1280"/>
      <c r="N241" s="1280"/>
      <c r="O241" s="1280"/>
      <c r="P241" s="1280"/>
      <c r="Q241" s="1242"/>
      <c r="R241" s="1243"/>
      <c r="S241" s="950"/>
      <c r="T241" s="1152"/>
      <c r="U241" s="1152"/>
      <c r="V241" s="1152"/>
      <c r="W241" s="1152"/>
      <c r="X241" s="1152"/>
    </row>
    <row r="242" spans="1:24" ht="12" hidden="1" customHeight="1">
      <c r="A242" s="548">
        <v>228</v>
      </c>
      <c r="B242" s="1241"/>
      <c r="C242" s="1241"/>
      <c r="D242" s="1281"/>
      <c r="E242" s="1281"/>
      <c r="F242" s="1152"/>
      <c r="G242" s="1154"/>
      <c r="H242" s="1152"/>
      <c r="I242" s="1280"/>
      <c r="J242" s="1282"/>
      <c r="K242" s="1282"/>
      <c r="L242" s="1283"/>
      <c r="M242" s="1280"/>
      <c r="N242" s="1280"/>
      <c r="O242" s="1280"/>
      <c r="P242" s="1280"/>
      <c r="Q242" s="1242"/>
      <c r="R242" s="1243"/>
      <c r="S242" s="950"/>
      <c r="T242" s="1152"/>
      <c r="U242" s="1152"/>
      <c r="V242" s="1152"/>
      <c r="W242" s="1152"/>
      <c r="X242" s="1152"/>
    </row>
    <row r="243" spans="1:24" ht="12" hidden="1" customHeight="1">
      <c r="A243" s="535">
        <v>229</v>
      </c>
      <c r="B243" s="1241"/>
      <c r="C243" s="1241"/>
      <c r="D243" s="1281"/>
      <c r="E243" s="1281"/>
      <c r="F243" s="1152"/>
      <c r="G243" s="1154"/>
      <c r="H243" s="1152"/>
      <c r="I243" s="1280"/>
      <c r="J243" s="1282"/>
      <c r="K243" s="1282"/>
      <c r="L243" s="1283"/>
      <c r="M243" s="1280"/>
      <c r="N243" s="1280"/>
      <c r="O243" s="1280"/>
      <c r="P243" s="1280"/>
      <c r="Q243" s="1242"/>
      <c r="R243" s="1243"/>
      <c r="S243" s="950"/>
      <c r="T243" s="1152"/>
      <c r="U243" s="1152"/>
      <c r="V243" s="1152"/>
      <c r="W243" s="1152"/>
      <c r="X243" s="1152"/>
    </row>
    <row r="244" spans="1:24" ht="12" hidden="1" customHeight="1">
      <c r="A244" s="548">
        <v>230</v>
      </c>
      <c r="B244" s="1241"/>
      <c r="C244" s="1241"/>
      <c r="D244" s="1281"/>
      <c r="E244" s="1281"/>
      <c r="F244" s="1152"/>
      <c r="G244" s="1154"/>
      <c r="H244" s="1152"/>
      <c r="I244" s="1280"/>
      <c r="J244" s="1282"/>
      <c r="K244" s="1282"/>
      <c r="L244" s="1283"/>
      <c r="M244" s="1280"/>
      <c r="N244" s="1280"/>
      <c r="O244" s="1280"/>
      <c r="P244" s="1280"/>
      <c r="Q244" s="1242"/>
      <c r="R244" s="1243"/>
      <c r="S244" s="950"/>
      <c r="T244" s="1152"/>
      <c r="U244" s="1152"/>
      <c r="V244" s="1152"/>
      <c r="W244" s="1152"/>
      <c r="X244" s="1152"/>
    </row>
    <row r="245" spans="1:24" ht="12" hidden="1" customHeight="1">
      <c r="A245" s="535">
        <v>231</v>
      </c>
      <c r="B245" s="1241"/>
      <c r="C245" s="1241"/>
      <c r="D245" s="1281"/>
      <c r="E245" s="1281"/>
      <c r="F245" s="1152"/>
      <c r="G245" s="1154"/>
      <c r="H245" s="1152"/>
      <c r="I245" s="1280"/>
      <c r="J245" s="1282"/>
      <c r="K245" s="1282"/>
      <c r="L245" s="1283"/>
      <c r="M245" s="1280"/>
      <c r="N245" s="1280"/>
      <c r="O245" s="1280"/>
      <c r="P245" s="1280"/>
      <c r="Q245" s="1242"/>
      <c r="R245" s="1243"/>
      <c r="S245" s="950"/>
      <c r="T245" s="1152"/>
      <c r="U245" s="1152"/>
      <c r="V245" s="1152"/>
      <c r="W245" s="1152"/>
      <c r="X245" s="1152"/>
    </row>
    <row r="246" spans="1:24" ht="12" hidden="1" customHeight="1">
      <c r="A246" s="548">
        <v>232</v>
      </c>
      <c r="B246" s="1241"/>
      <c r="C246" s="1241"/>
      <c r="D246" s="1281"/>
      <c r="E246" s="1281"/>
      <c r="F246" s="1152"/>
      <c r="G246" s="1154"/>
      <c r="H246" s="1152"/>
      <c r="I246" s="1280"/>
      <c r="J246" s="1282"/>
      <c r="K246" s="1282"/>
      <c r="L246" s="1283"/>
      <c r="M246" s="1280"/>
      <c r="N246" s="1280"/>
      <c r="O246" s="1280"/>
      <c r="P246" s="1280"/>
      <c r="Q246" s="1242"/>
      <c r="R246" s="1243"/>
      <c r="S246" s="950"/>
      <c r="T246" s="1152"/>
      <c r="U246" s="1152"/>
      <c r="V246" s="1152"/>
      <c r="W246" s="1152"/>
      <c r="X246" s="1152"/>
    </row>
    <row r="247" spans="1:24" ht="12" hidden="1" customHeight="1">
      <c r="A247" s="535">
        <v>233</v>
      </c>
      <c r="B247" s="1241"/>
      <c r="C247" s="1241"/>
      <c r="D247" s="1281"/>
      <c r="E247" s="1281"/>
      <c r="F247" s="1152"/>
      <c r="G247" s="1154"/>
      <c r="H247" s="1152"/>
      <c r="I247" s="1280"/>
      <c r="J247" s="1282"/>
      <c r="K247" s="1282"/>
      <c r="L247" s="1283"/>
      <c r="M247" s="1280"/>
      <c r="N247" s="1280"/>
      <c r="O247" s="1280"/>
      <c r="P247" s="1280"/>
      <c r="Q247" s="1242"/>
      <c r="R247" s="1243"/>
      <c r="S247" s="950"/>
      <c r="T247" s="1152"/>
      <c r="U247" s="1152"/>
      <c r="V247" s="1152"/>
      <c r="W247" s="1152"/>
      <c r="X247" s="1152"/>
    </row>
    <row r="248" spans="1:24" ht="12" hidden="1" customHeight="1">
      <c r="A248" s="548">
        <v>234</v>
      </c>
      <c r="B248" s="1241"/>
      <c r="C248" s="1241"/>
      <c r="D248" s="1281"/>
      <c r="E248" s="1281"/>
      <c r="F248" s="1152"/>
      <c r="G248" s="1154"/>
      <c r="H248" s="1152"/>
      <c r="I248" s="1280"/>
      <c r="J248" s="1282"/>
      <c r="K248" s="1282"/>
      <c r="L248" s="1283"/>
      <c r="M248" s="1280"/>
      <c r="N248" s="1280"/>
      <c r="O248" s="1280"/>
      <c r="P248" s="1280"/>
      <c r="Q248" s="1242"/>
      <c r="R248" s="1243"/>
      <c r="S248" s="950"/>
      <c r="T248" s="1152"/>
      <c r="U248" s="1152"/>
      <c r="V248" s="1152"/>
      <c r="W248" s="1152"/>
      <c r="X248" s="1152"/>
    </row>
    <row r="249" spans="1:24" ht="12" hidden="1" customHeight="1">
      <c r="A249" s="535">
        <v>235</v>
      </c>
      <c r="B249" s="1241"/>
      <c r="C249" s="1241"/>
      <c r="D249" s="1281"/>
      <c r="E249" s="1281"/>
      <c r="F249" s="1152"/>
      <c r="G249" s="1154"/>
      <c r="H249" s="1152"/>
      <c r="I249" s="1280"/>
      <c r="J249" s="1282"/>
      <c r="K249" s="1282"/>
      <c r="L249" s="1283"/>
      <c r="M249" s="1280"/>
      <c r="N249" s="1280"/>
      <c r="O249" s="1280"/>
      <c r="P249" s="1280"/>
      <c r="Q249" s="1242"/>
      <c r="R249" s="1243"/>
      <c r="S249" s="950"/>
      <c r="T249" s="1152"/>
      <c r="U249" s="1152"/>
      <c r="V249" s="1152"/>
      <c r="W249" s="1152"/>
      <c r="X249" s="1152"/>
    </row>
    <row r="250" spans="1:24" ht="12" hidden="1" customHeight="1">
      <c r="A250" s="548">
        <v>236</v>
      </c>
      <c r="B250" s="1241"/>
      <c r="C250" s="1241"/>
      <c r="D250" s="1281"/>
      <c r="E250" s="1281"/>
      <c r="F250" s="1152"/>
      <c r="G250" s="1154"/>
      <c r="H250" s="1152"/>
      <c r="I250" s="1280"/>
      <c r="J250" s="1282"/>
      <c r="K250" s="1282"/>
      <c r="L250" s="1283"/>
      <c r="M250" s="1280"/>
      <c r="N250" s="1280"/>
      <c r="O250" s="1280"/>
      <c r="P250" s="1280"/>
      <c r="Q250" s="1242"/>
      <c r="R250" s="1243"/>
      <c r="S250" s="950"/>
      <c r="T250" s="1152"/>
      <c r="U250" s="1152"/>
      <c r="V250" s="1152"/>
      <c r="W250" s="1152"/>
      <c r="X250" s="1152"/>
    </row>
    <row r="251" spans="1:24" ht="12" hidden="1" customHeight="1">
      <c r="A251" s="535">
        <v>237</v>
      </c>
      <c r="B251" s="1241"/>
      <c r="C251" s="1241"/>
      <c r="D251" s="1281"/>
      <c r="E251" s="1281"/>
      <c r="F251" s="1152"/>
      <c r="G251" s="1154"/>
      <c r="H251" s="1152"/>
      <c r="I251" s="1280"/>
      <c r="J251" s="1282"/>
      <c r="K251" s="1282"/>
      <c r="L251" s="1283"/>
      <c r="M251" s="1280"/>
      <c r="N251" s="1280"/>
      <c r="O251" s="1280"/>
      <c r="P251" s="1280"/>
      <c r="Q251" s="1242"/>
      <c r="R251" s="1243"/>
      <c r="S251" s="950"/>
      <c r="T251" s="1152"/>
      <c r="U251" s="1152"/>
      <c r="V251" s="1152"/>
      <c r="W251" s="1152"/>
      <c r="X251" s="1152"/>
    </row>
    <row r="252" spans="1:24" ht="12" hidden="1" customHeight="1">
      <c r="A252" s="548">
        <v>238</v>
      </c>
      <c r="B252" s="1241"/>
      <c r="C252" s="1241"/>
      <c r="D252" s="1281"/>
      <c r="E252" s="1281"/>
      <c r="F252" s="1152"/>
      <c r="G252" s="1154"/>
      <c r="H252" s="1152"/>
      <c r="I252" s="1280"/>
      <c r="J252" s="1282"/>
      <c r="K252" s="1282"/>
      <c r="L252" s="1283"/>
      <c r="M252" s="1280"/>
      <c r="N252" s="1280"/>
      <c r="O252" s="1280"/>
      <c r="P252" s="1280"/>
      <c r="Q252" s="1242"/>
      <c r="R252" s="1243"/>
      <c r="S252" s="950"/>
      <c r="T252" s="1152"/>
      <c r="U252" s="1152"/>
      <c r="V252" s="1152"/>
      <c r="W252" s="1152"/>
      <c r="X252" s="1152"/>
    </row>
    <row r="253" spans="1:24" ht="12" hidden="1" customHeight="1">
      <c r="A253" s="535">
        <v>239</v>
      </c>
      <c r="B253" s="1241"/>
      <c r="C253" s="1241"/>
      <c r="D253" s="1281"/>
      <c r="E253" s="1281"/>
      <c r="F253" s="1152"/>
      <c r="G253" s="1154"/>
      <c r="H253" s="1152"/>
      <c r="I253" s="1280"/>
      <c r="J253" s="1282"/>
      <c r="K253" s="1282"/>
      <c r="L253" s="1283"/>
      <c r="M253" s="1280"/>
      <c r="N253" s="1280"/>
      <c r="O253" s="1280"/>
      <c r="P253" s="1280"/>
      <c r="Q253" s="1242"/>
      <c r="R253" s="1243"/>
      <c r="S253" s="950"/>
      <c r="T253" s="1152"/>
      <c r="U253" s="1152"/>
      <c r="V253" s="1152"/>
      <c r="W253" s="1152"/>
      <c r="X253" s="1152"/>
    </row>
    <row r="254" spans="1:24" ht="12" hidden="1" customHeight="1">
      <c r="A254" s="548">
        <v>240</v>
      </c>
      <c r="B254" s="1241"/>
      <c r="C254" s="1241"/>
      <c r="D254" s="1281"/>
      <c r="E254" s="1281"/>
      <c r="F254" s="1152"/>
      <c r="G254" s="1154"/>
      <c r="H254" s="1152"/>
      <c r="I254" s="1280"/>
      <c r="J254" s="1282"/>
      <c r="K254" s="1282"/>
      <c r="L254" s="1283"/>
      <c r="M254" s="1280"/>
      <c r="N254" s="1280"/>
      <c r="O254" s="1280"/>
      <c r="P254" s="1280"/>
      <c r="Q254" s="1242"/>
      <c r="R254" s="1243"/>
      <c r="S254" s="950"/>
      <c r="T254" s="1152"/>
      <c r="U254" s="1152"/>
      <c r="V254" s="1152"/>
      <c r="W254" s="1152"/>
      <c r="X254" s="1152"/>
    </row>
    <row r="255" spans="1:24" ht="12" hidden="1" customHeight="1">
      <c r="A255" s="535">
        <v>241</v>
      </c>
      <c r="B255" s="1241"/>
      <c r="C255" s="1241"/>
      <c r="D255" s="1281"/>
      <c r="E255" s="1281"/>
      <c r="F255" s="1152"/>
      <c r="G255" s="1154"/>
      <c r="H255" s="1152"/>
      <c r="I255" s="1280"/>
      <c r="J255" s="1282"/>
      <c r="K255" s="1282"/>
      <c r="L255" s="1283"/>
      <c r="M255" s="1280"/>
      <c r="N255" s="1280"/>
      <c r="O255" s="1280"/>
      <c r="P255" s="1280"/>
      <c r="Q255" s="1242"/>
      <c r="R255" s="1243"/>
      <c r="S255" s="950"/>
      <c r="T255" s="1152"/>
      <c r="U255" s="1152"/>
      <c r="V255" s="1152"/>
      <c r="W255" s="1152"/>
      <c r="X255" s="1152"/>
    </row>
    <row r="256" spans="1:24" ht="12" hidden="1" customHeight="1">
      <c r="A256" s="548">
        <v>242</v>
      </c>
      <c r="B256" s="1241"/>
      <c r="C256" s="1241"/>
      <c r="D256" s="1281"/>
      <c r="E256" s="1281"/>
      <c r="F256" s="1152"/>
      <c r="G256" s="1154"/>
      <c r="H256" s="1152"/>
      <c r="I256" s="1280"/>
      <c r="J256" s="1282"/>
      <c r="K256" s="1282"/>
      <c r="L256" s="1283"/>
      <c r="M256" s="1280"/>
      <c r="N256" s="1280"/>
      <c r="O256" s="1280"/>
      <c r="P256" s="1280"/>
      <c r="Q256" s="1242"/>
      <c r="R256" s="1243"/>
      <c r="S256" s="950"/>
      <c r="T256" s="1152"/>
      <c r="U256" s="1152"/>
      <c r="V256" s="1152"/>
      <c r="W256" s="1152"/>
      <c r="X256" s="1152"/>
    </row>
    <row r="257" spans="1:24" ht="12" hidden="1" customHeight="1">
      <c r="A257" s="535">
        <v>243</v>
      </c>
      <c r="B257" s="1241"/>
      <c r="C257" s="1241"/>
      <c r="D257" s="1281"/>
      <c r="E257" s="1281"/>
      <c r="F257" s="1152"/>
      <c r="G257" s="1154"/>
      <c r="H257" s="1152"/>
      <c r="I257" s="1280"/>
      <c r="J257" s="1282"/>
      <c r="K257" s="1282"/>
      <c r="L257" s="1283"/>
      <c r="M257" s="1280"/>
      <c r="N257" s="1280"/>
      <c r="O257" s="1280"/>
      <c r="P257" s="1280"/>
      <c r="Q257" s="1242"/>
      <c r="R257" s="1243"/>
      <c r="S257" s="950"/>
      <c r="T257" s="1152"/>
      <c r="U257" s="1152"/>
      <c r="V257" s="1152"/>
      <c r="W257" s="1152"/>
      <c r="X257" s="1152"/>
    </row>
    <row r="258" spans="1:24" ht="12" hidden="1" customHeight="1">
      <c r="A258" s="548">
        <v>244</v>
      </c>
      <c r="B258" s="1241"/>
      <c r="C258" s="1241"/>
      <c r="D258" s="1281"/>
      <c r="E258" s="1281"/>
      <c r="F258" s="1152"/>
      <c r="G258" s="1154"/>
      <c r="H258" s="1152"/>
      <c r="I258" s="1280"/>
      <c r="J258" s="1282"/>
      <c r="K258" s="1282"/>
      <c r="L258" s="1283"/>
      <c r="M258" s="1280"/>
      <c r="N258" s="1280"/>
      <c r="O258" s="1280"/>
      <c r="P258" s="1280"/>
      <c r="Q258" s="1242"/>
      <c r="R258" s="1243"/>
      <c r="S258" s="950"/>
      <c r="T258" s="1152"/>
      <c r="U258" s="1152"/>
      <c r="V258" s="1152"/>
      <c r="W258" s="1152"/>
      <c r="X258" s="1152"/>
    </row>
    <row r="259" spans="1:24" ht="12" hidden="1" customHeight="1">
      <c r="A259" s="535">
        <v>245</v>
      </c>
      <c r="B259" s="1241"/>
      <c r="C259" s="1241"/>
      <c r="D259" s="1281"/>
      <c r="E259" s="1281"/>
      <c r="F259" s="1152"/>
      <c r="G259" s="1154"/>
      <c r="H259" s="1152"/>
      <c r="I259" s="1280"/>
      <c r="J259" s="1282"/>
      <c r="K259" s="1282"/>
      <c r="L259" s="1283"/>
      <c r="M259" s="1280"/>
      <c r="N259" s="1280"/>
      <c r="O259" s="1280"/>
      <c r="P259" s="1280"/>
      <c r="Q259" s="1242"/>
      <c r="R259" s="1243"/>
      <c r="S259" s="950"/>
      <c r="T259" s="1152"/>
      <c r="U259" s="1152"/>
      <c r="V259" s="1152"/>
      <c r="W259" s="1152"/>
      <c r="X259" s="1152"/>
    </row>
    <row r="260" spans="1:24" ht="12" hidden="1" customHeight="1">
      <c r="A260" s="548">
        <v>246</v>
      </c>
      <c r="B260" s="1241"/>
      <c r="C260" s="1241"/>
      <c r="D260" s="1281"/>
      <c r="E260" s="1281"/>
      <c r="F260" s="1152"/>
      <c r="G260" s="1154"/>
      <c r="H260" s="1152"/>
      <c r="I260" s="1280"/>
      <c r="J260" s="1282"/>
      <c r="K260" s="1282"/>
      <c r="L260" s="1283"/>
      <c r="M260" s="1280"/>
      <c r="N260" s="1280"/>
      <c r="O260" s="1280"/>
      <c r="P260" s="1280"/>
      <c r="Q260" s="1242"/>
      <c r="R260" s="1243"/>
      <c r="S260" s="950"/>
      <c r="T260" s="1152"/>
      <c r="U260" s="1152"/>
      <c r="V260" s="1152"/>
      <c r="W260" s="1152"/>
      <c r="X260" s="1152"/>
    </row>
    <row r="261" spans="1:24" ht="12" hidden="1" customHeight="1">
      <c r="A261" s="535">
        <v>247</v>
      </c>
      <c r="B261" s="1241"/>
      <c r="C261" s="1241"/>
      <c r="D261" s="1281"/>
      <c r="E261" s="1281"/>
      <c r="F261" s="1152"/>
      <c r="G261" s="1154"/>
      <c r="H261" s="1152"/>
      <c r="I261" s="1280"/>
      <c r="J261" s="1282"/>
      <c r="K261" s="1282"/>
      <c r="L261" s="1283"/>
      <c r="M261" s="1280"/>
      <c r="N261" s="1280"/>
      <c r="O261" s="1280"/>
      <c r="P261" s="1280"/>
      <c r="Q261" s="1242"/>
      <c r="R261" s="1243"/>
      <c r="S261" s="950"/>
      <c r="T261" s="1152"/>
      <c r="U261" s="1152"/>
      <c r="V261" s="1152"/>
      <c r="W261" s="1152"/>
      <c r="X261" s="1152"/>
    </row>
    <row r="262" spans="1:24" ht="12" hidden="1" customHeight="1">
      <c r="A262" s="548">
        <v>248</v>
      </c>
      <c r="B262" s="1241"/>
      <c r="C262" s="1241"/>
      <c r="D262" s="1281"/>
      <c r="E262" s="1281"/>
      <c r="F262" s="1152"/>
      <c r="G262" s="1154"/>
      <c r="H262" s="1152"/>
      <c r="I262" s="1280"/>
      <c r="J262" s="1282"/>
      <c r="K262" s="1282"/>
      <c r="L262" s="1283"/>
      <c r="M262" s="1280"/>
      <c r="N262" s="1280"/>
      <c r="O262" s="1280"/>
      <c r="P262" s="1280"/>
      <c r="Q262" s="1242"/>
      <c r="R262" s="1243"/>
      <c r="S262" s="950"/>
      <c r="T262" s="1152"/>
      <c r="U262" s="1152"/>
      <c r="V262" s="1152"/>
      <c r="W262" s="1152"/>
      <c r="X262" s="1152"/>
    </row>
    <row r="263" spans="1:24" ht="12" hidden="1" customHeight="1">
      <c r="A263" s="535">
        <v>249</v>
      </c>
      <c r="B263" s="1241"/>
      <c r="C263" s="1241"/>
      <c r="D263" s="1281"/>
      <c r="E263" s="1281"/>
      <c r="F263" s="1152"/>
      <c r="G263" s="1154"/>
      <c r="H263" s="1152"/>
      <c r="I263" s="1280"/>
      <c r="J263" s="1282"/>
      <c r="K263" s="1282"/>
      <c r="L263" s="1283"/>
      <c r="M263" s="1280"/>
      <c r="N263" s="1280"/>
      <c r="O263" s="1280"/>
      <c r="P263" s="1280"/>
      <c r="Q263" s="1242"/>
      <c r="R263" s="1243"/>
      <c r="S263" s="950"/>
      <c r="T263" s="1152"/>
      <c r="U263" s="1152"/>
      <c r="V263" s="1152"/>
      <c r="W263" s="1152"/>
      <c r="X263" s="1152"/>
    </row>
    <row r="264" spans="1:24" ht="12" hidden="1" customHeight="1">
      <c r="A264" s="548">
        <v>250</v>
      </c>
      <c r="B264" s="1241"/>
      <c r="C264" s="1241"/>
      <c r="D264" s="1281"/>
      <c r="E264" s="1281"/>
      <c r="F264" s="1152"/>
      <c r="G264" s="1154"/>
      <c r="H264" s="1152"/>
      <c r="I264" s="1280"/>
      <c r="J264" s="1282"/>
      <c r="K264" s="1282"/>
      <c r="L264" s="1283"/>
      <c r="M264" s="1280"/>
      <c r="N264" s="1280"/>
      <c r="O264" s="1280"/>
      <c r="P264" s="1280"/>
      <c r="Q264" s="1242"/>
      <c r="R264" s="1243"/>
      <c r="S264" s="950"/>
      <c r="T264" s="1152"/>
      <c r="U264" s="1152"/>
      <c r="V264" s="1152"/>
      <c r="W264" s="1152"/>
      <c r="X264" s="1152"/>
    </row>
    <row r="265" spans="1:24" ht="12" hidden="1" customHeight="1">
      <c r="A265" s="535">
        <v>251</v>
      </c>
      <c r="B265" s="1241"/>
      <c r="C265" s="1241"/>
      <c r="D265" s="1281"/>
      <c r="E265" s="1281"/>
      <c r="F265" s="1152"/>
      <c r="G265" s="1154"/>
      <c r="H265" s="1152"/>
      <c r="I265" s="1280"/>
      <c r="J265" s="1282"/>
      <c r="K265" s="1282"/>
      <c r="L265" s="1283"/>
      <c r="M265" s="1280"/>
      <c r="N265" s="1280"/>
      <c r="O265" s="1280"/>
      <c r="P265" s="1280"/>
      <c r="Q265" s="1242"/>
      <c r="R265" s="1243"/>
      <c r="S265" s="950"/>
      <c r="T265" s="1152"/>
      <c r="U265" s="1152"/>
      <c r="V265" s="1152"/>
      <c r="W265" s="1152"/>
      <c r="X265" s="1152"/>
    </row>
    <row r="266" spans="1:24" ht="12" hidden="1" customHeight="1">
      <c r="A266" s="548">
        <v>252</v>
      </c>
      <c r="B266" s="1241"/>
      <c r="C266" s="1241"/>
      <c r="D266" s="1281"/>
      <c r="E266" s="1281"/>
      <c r="F266" s="1152"/>
      <c r="G266" s="1154"/>
      <c r="H266" s="1152"/>
      <c r="I266" s="1280"/>
      <c r="J266" s="1282"/>
      <c r="K266" s="1282"/>
      <c r="L266" s="1283"/>
      <c r="M266" s="1280"/>
      <c r="N266" s="1280"/>
      <c r="O266" s="1280"/>
      <c r="P266" s="1280"/>
      <c r="Q266" s="1242"/>
      <c r="R266" s="1243"/>
      <c r="S266" s="950"/>
      <c r="T266" s="1152"/>
      <c r="U266" s="1152"/>
      <c r="V266" s="1152"/>
      <c r="W266" s="1152"/>
      <c r="X266" s="1152"/>
    </row>
    <row r="267" spans="1:24" ht="12" hidden="1" customHeight="1">
      <c r="A267" s="535">
        <v>253</v>
      </c>
      <c r="B267" s="1241"/>
      <c r="C267" s="1241"/>
      <c r="D267" s="1281"/>
      <c r="E267" s="1281"/>
      <c r="F267" s="1152"/>
      <c r="G267" s="1154"/>
      <c r="H267" s="1152"/>
      <c r="I267" s="1280"/>
      <c r="J267" s="1282"/>
      <c r="K267" s="1282"/>
      <c r="L267" s="1283"/>
      <c r="M267" s="1280"/>
      <c r="N267" s="1280"/>
      <c r="O267" s="1280"/>
      <c r="P267" s="1280"/>
      <c r="Q267" s="1242"/>
      <c r="R267" s="1243"/>
      <c r="S267" s="950"/>
      <c r="T267" s="1152"/>
      <c r="U267" s="1152"/>
      <c r="V267" s="1152"/>
      <c r="W267" s="1152"/>
      <c r="X267" s="1152"/>
    </row>
    <row r="268" spans="1:24" ht="12" hidden="1" customHeight="1">
      <c r="A268" s="548">
        <v>254</v>
      </c>
      <c r="B268" s="1241"/>
      <c r="C268" s="1241"/>
      <c r="D268" s="1281"/>
      <c r="E268" s="1281"/>
      <c r="F268" s="1152"/>
      <c r="G268" s="1154"/>
      <c r="H268" s="1152"/>
      <c r="I268" s="1280"/>
      <c r="J268" s="1282"/>
      <c r="K268" s="1282"/>
      <c r="L268" s="1283"/>
      <c r="M268" s="1280"/>
      <c r="N268" s="1280"/>
      <c r="O268" s="1280"/>
      <c r="P268" s="1280"/>
      <c r="Q268" s="1242"/>
      <c r="R268" s="1243"/>
      <c r="S268" s="950"/>
      <c r="T268" s="1152"/>
      <c r="U268" s="1152"/>
      <c r="V268" s="1152"/>
      <c r="W268" s="1152"/>
      <c r="X268" s="1152"/>
    </row>
    <row r="269" spans="1:24" ht="12" hidden="1" customHeight="1">
      <c r="A269" s="535">
        <v>255</v>
      </c>
      <c r="B269" s="1241"/>
      <c r="C269" s="1241"/>
      <c r="D269" s="1281"/>
      <c r="E269" s="1281"/>
      <c r="F269" s="1152"/>
      <c r="G269" s="1154"/>
      <c r="H269" s="1152"/>
      <c r="I269" s="1280"/>
      <c r="J269" s="1282"/>
      <c r="K269" s="1282"/>
      <c r="L269" s="1283"/>
      <c r="M269" s="1280"/>
      <c r="N269" s="1280"/>
      <c r="O269" s="1280"/>
      <c r="P269" s="1280"/>
      <c r="Q269" s="1242"/>
      <c r="R269" s="1243"/>
      <c r="S269" s="950"/>
      <c r="T269" s="1152"/>
      <c r="U269" s="1152"/>
      <c r="V269" s="1152"/>
      <c r="W269" s="1152"/>
      <c r="X269" s="1152"/>
    </row>
    <row r="270" spans="1:24" ht="12" hidden="1" customHeight="1">
      <c r="A270" s="548">
        <v>256</v>
      </c>
      <c r="B270" s="1241"/>
      <c r="C270" s="1241"/>
      <c r="D270" s="1281"/>
      <c r="E270" s="1281"/>
      <c r="F270" s="1152"/>
      <c r="G270" s="1154"/>
      <c r="H270" s="1152"/>
      <c r="I270" s="1280"/>
      <c r="J270" s="1282"/>
      <c r="K270" s="1282"/>
      <c r="L270" s="1283"/>
      <c r="M270" s="1280"/>
      <c r="N270" s="1280"/>
      <c r="O270" s="1280"/>
      <c r="P270" s="1280"/>
      <c r="Q270" s="1242"/>
      <c r="R270" s="1243"/>
      <c r="S270" s="950"/>
      <c r="T270" s="1152"/>
      <c r="U270" s="1152"/>
      <c r="V270" s="1152"/>
      <c r="W270" s="1152"/>
      <c r="X270" s="1152"/>
    </row>
    <row r="271" spans="1:24" ht="12" hidden="1" customHeight="1">
      <c r="A271" s="535">
        <v>257</v>
      </c>
      <c r="B271" s="1241"/>
      <c r="C271" s="1241"/>
      <c r="D271" s="1281"/>
      <c r="E271" s="1281"/>
      <c r="F271" s="1152"/>
      <c r="G271" s="1154"/>
      <c r="H271" s="1152"/>
      <c r="I271" s="1280"/>
      <c r="J271" s="1282"/>
      <c r="K271" s="1282"/>
      <c r="L271" s="1283"/>
      <c r="M271" s="1280"/>
      <c r="N271" s="1280"/>
      <c r="O271" s="1280"/>
      <c r="P271" s="1280"/>
      <c r="Q271" s="1242"/>
      <c r="R271" s="1243"/>
      <c r="S271" s="950"/>
      <c r="T271" s="1152"/>
      <c r="U271" s="1152"/>
      <c r="V271" s="1152"/>
      <c r="W271" s="1152"/>
      <c r="X271" s="1152"/>
    </row>
    <row r="272" spans="1:24" ht="12" hidden="1" customHeight="1">
      <c r="A272" s="548">
        <v>258</v>
      </c>
      <c r="B272" s="1241"/>
      <c r="C272" s="1241"/>
      <c r="D272" s="1281"/>
      <c r="E272" s="1281"/>
      <c r="F272" s="1152"/>
      <c r="G272" s="1154"/>
      <c r="H272" s="1152"/>
      <c r="I272" s="1280"/>
      <c r="J272" s="1282"/>
      <c r="K272" s="1282"/>
      <c r="L272" s="1283"/>
      <c r="M272" s="1280"/>
      <c r="N272" s="1280"/>
      <c r="O272" s="1280"/>
      <c r="P272" s="1280"/>
      <c r="Q272" s="1242"/>
      <c r="R272" s="1243"/>
      <c r="S272" s="950"/>
      <c r="T272" s="1152"/>
      <c r="U272" s="1152"/>
      <c r="V272" s="1152"/>
      <c r="W272" s="1152"/>
      <c r="X272" s="1152"/>
    </row>
    <row r="273" spans="1:24" ht="12" hidden="1" customHeight="1">
      <c r="A273" s="535">
        <v>259</v>
      </c>
      <c r="B273" s="1241"/>
      <c r="C273" s="1241"/>
      <c r="D273" s="1281"/>
      <c r="E273" s="1281"/>
      <c r="F273" s="1152"/>
      <c r="G273" s="1154"/>
      <c r="H273" s="1152"/>
      <c r="I273" s="1280"/>
      <c r="J273" s="1282"/>
      <c r="K273" s="1282"/>
      <c r="L273" s="1283"/>
      <c r="M273" s="1280"/>
      <c r="N273" s="1280"/>
      <c r="O273" s="1280"/>
      <c r="P273" s="1280"/>
      <c r="Q273" s="1242"/>
      <c r="R273" s="1243"/>
      <c r="S273" s="950"/>
      <c r="T273" s="1152"/>
      <c r="U273" s="1152"/>
      <c r="V273" s="1152"/>
      <c r="W273" s="1152"/>
      <c r="X273" s="1152"/>
    </row>
    <row r="274" spans="1:24" ht="12" hidden="1" customHeight="1">
      <c r="A274" s="548">
        <v>260</v>
      </c>
      <c r="B274" s="1241"/>
      <c r="C274" s="1241"/>
      <c r="D274" s="1281"/>
      <c r="E274" s="1281"/>
      <c r="F274" s="1152"/>
      <c r="G274" s="1154"/>
      <c r="H274" s="1152"/>
      <c r="I274" s="1280"/>
      <c r="J274" s="1282"/>
      <c r="K274" s="1282"/>
      <c r="L274" s="1283"/>
      <c r="M274" s="1280"/>
      <c r="N274" s="1280"/>
      <c r="O274" s="1280"/>
      <c r="P274" s="1280"/>
      <c r="Q274" s="1242"/>
      <c r="R274" s="1243"/>
      <c r="S274" s="950"/>
      <c r="T274" s="1152"/>
      <c r="U274" s="1152"/>
      <c r="V274" s="1152"/>
      <c r="W274" s="1152"/>
      <c r="X274" s="1152"/>
    </row>
    <row r="275" spans="1:24" ht="12" hidden="1" customHeight="1">
      <c r="A275" s="535">
        <v>261</v>
      </c>
      <c r="B275" s="1241"/>
      <c r="C275" s="1241"/>
      <c r="D275" s="1281"/>
      <c r="E275" s="1281"/>
      <c r="F275" s="1152"/>
      <c r="G275" s="1154"/>
      <c r="H275" s="1152"/>
      <c r="I275" s="1280"/>
      <c r="J275" s="1282"/>
      <c r="K275" s="1282"/>
      <c r="L275" s="1283"/>
      <c r="M275" s="1280"/>
      <c r="N275" s="1280"/>
      <c r="O275" s="1280"/>
      <c r="P275" s="1280"/>
      <c r="Q275" s="1242"/>
      <c r="R275" s="1243"/>
      <c r="S275" s="950"/>
      <c r="T275" s="1152"/>
      <c r="U275" s="1152"/>
      <c r="V275" s="1152"/>
      <c r="W275" s="1152"/>
      <c r="X275" s="1152"/>
    </row>
    <row r="276" spans="1:24" ht="12" hidden="1" customHeight="1">
      <c r="A276" s="548">
        <v>262</v>
      </c>
      <c r="B276" s="1241"/>
      <c r="C276" s="1241"/>
      <c r="D276" s="1281"/>
      <c r="E276" s="1281"/>
      <c r="F276" s="1152"/>
      <c r="G276" s="1154"/>
      <c r="H276" s="1152"/>
      <c r="I276" s="1280"/>
      <c r="J276" s="1282"/>
      <c r="K276" s="1282"/>
      <c r="L276" s="1283"/>
      <c r="M276" s="1280"/>
      <c r="N276" s="1280"/>
      <c r="O276" s="1280"/>
      <c r="P276" s="1280"/>
      <c r="Q276" s="1242"/>
      <c r="R276" s="1243"/>
      <c r="S276" s="950"/>
      <c r="T276" s="1152"/>
      <c r="U276" s="1152"/>
      <c r="V276" s="1152"/>
      <c r="W276" s="1152"/>
      <c r="X276" s="1152"/>
    </row>
    <row r="277" spans="1:24" ht="12" hidden="1" customHeight="1">
      <c r="A277" s="535">
        <v>263</v>
      </c>
      <c r="B277" s="1241"/>
      <c r="C277" s="1241"/>
      <c r="D277" s="1281"/>
      <c r="E277" s="1281"/>
      <c r="F277" s="1152"/>
      <c r="G277" s="1154"/>
      <c r="H277" s="1152"/>
      <c r="I277" s="1280"/>
      <c r="J277" s="1282"/>
      <c r="K277" s="1282"/>
      <c r="L277" s="1283"/>
      <c r="M277" s="1280"/>
      <c r="N277" s="1280"/>
      <c r="O277" s="1280"/>
      <c r="P277" s="1280"/>
      <c r="Q277" s="1242"/>
      <c r="R277" s="1243"/>
      <c r="S277" s="950"/>
      <c r="T277" s="1152"/>
      <c r="U277" s="1152"/>
      <c r="V277" s="1152"/>
      <c r="W277" s="1152"/>
      <c r="X277" s="1152"/>
    </row>
    <row r="278" spans="1:24" ht="12" hidden="1" customHeight="1">
      <c r="A278" s="548">
        <v>264</v>
      </c>
      <c r="B278" s="1241"/>
      <c r="C278" s="1241"/>
      <c r="D278" s="1281"/>
      <c r="E278" s="1281"/>
      <c r="F278" s="1152"/>
      <c r="G278" s="1154"/>
      <c r="H278" s="1152"/>
      <c r="I278" s="1280"/>
      <c r="J278" s="1282"/>
      <c r="K278" s="1282"/>
      <c r="L278" s="1283"/>
      <c r="M278" s="1280"/>
      <c r="N278" s="1280"/>
      <c r="O278" s="1280"/>
      <c r="P278" s="1280"/>
      <c r="Q278" s="1242"/>
      <c r="R278" s="1243"/>
      <c r="S278" s="950"/>
      <c r="T278" s="1152"/>
      <c r="U278" s="1152"/>
      <c r="V278" s="1152"/>
      <c r="W278" s="1152"/>
      <c r="X278" s="1152"/>
    </row>
    <row r="279" spans="1:24" ht="12" hidden="1" customHeight="1">
      <c r="A279" s="535">
        <v>265</v>
      </c>
      <c r="B279" s="1241"/>
      <c r="C279" s="1241"/>
      <c r="D279" s="1281"/>
      <c r="E279" s="1281"/>
      <c r="F279" s="1152"/>
      <c r="G279" s="1154"/>
      <c r="H279" s="1152"/>
      <c r="I279" s="1280"/>
      <c r="J279" s="1282"/>
      <c r="K279" s="1282"/>
      <c r="L279" s="1283"/>
      <c r="M279" s="1280"/>
      <c r="N279" s="1280"/>
      <c r="O279" s="1280"/>
      <c r="P279" s="1280"/>
      <c r="Q279" s="1242"/>
      <c r="R279" s="1243"/>
      <c r="S279" s="950"/>
      <c r="T279" s="1152"/>
      <c r="U279" s="1152"/>
      <c r="V279" s="1152"/>
      <c r="W279" s="1152"/>
      <c r="X279" s="1152"/>
    </row>
    <row r="280" spans="1:24" ht="12" hidden="1" customHeight="1">
      <c r="A280" s="548">
        <v>266</v>
      </c>
      <c r="B280" s="1241"/>
      <c r="C280" s="1241"/>
      <c r="D280" s="1281"/>
      <c r="E280" s="1281"/>
      <c r="F280" s="1152"/>
      <c r="G280" s="1154"/>
      <c r="H280" s="1152"/>
      <c r="I280" s="1280"/>
      <c r="J280" s="1282"/>
      <c r="K280" s="1282"/>
      <c r="L280" s="1283"/>
      <c r="M280" s="1280"/>
      <c r="N280" s="1280"/>
      <c r="O280" s="1280"/>
      <c r="P280" s="1280"/>
      <c r="Q280" s="1242"/>
      <c r="R280" s="1243"/>
      <c r="S280" s="950"/>
      <c r="T280" s="1152"/>
      <c r="U280" s="1152"/>
      <c r="V280" s="1152"/>
      <c r="W280" s="1152"/>
      <c r="X280" s="1152"/>
    </row>
    <row r="281" spans="1:24" ht="12" hidden="1" customHeight="1">
      <c r="A281" s="535">
        <v>267</v>
      </c>
      <c r="B281" s="1241"/>
      <c r="C281" s="1241"/>
      <c r="D281" s="1281"/>
      <c r="E281" s="1281"/>
      <c r="F281" s="1152"/>
      <c r="G281" s="1154"/>
      <c r="H281" s="1152"/>
      <c r="I281" s="1280"/>
      <c r="J281" s="1282"/>
      <c r="K281" s="1282"/>
      <c r="L281" s="1283"/>
      <c r="M281" s="1280"/>
      <c r="N281" s="1280"/>
      <c r="O281" s="1280"/>
      <c r="P281" s="1280"/>
      <c r="Q281" s="1242"/>
      <c r="R281" s="1243"/>
      <c r="S281" s="950"/>
      <c r="T281" s="1152"/>
      <c r="U281" s="1152"/>
      <c r="V281" s="1152"/>
      <c r="W281" s="1152"/>
      <c r="X281" s="1152"/>
    </row>
    <row r="282" spans="1:24" ht="12" hidden="1" customHeight="1">
      <c r="A282" s="548">
        <v>268</v>
      </c>
      <c r="B282" s="1241"/>
      <c r="C282" s="1241"/>
      <c r="D282" s="1281"/>
      <c r="E282" s="1281"/>
      <c r="F282" s="1152"/>
      <c r="G282" s="1154"/>
      <c r="H282" s="1152"/>
      <c r="I282" s="1280"/>
      <c r="J282" s="1282"/>
      <c r="K282" s="1282"/>
      <c r="L282" s="1283"/>
      <c r="M282" s="1280"/>
      <c r="N282" s="1280"/>
      <c r="O282" s="1280"/>
      <c r="P282" s="1280"/>
      <c r="Q282" s="1242"/>
      <c r="R282" s="1243"/>
      <c r="S282" s="950"/>
      <c r="T282" s="1152"/>
      <c r="U282" s="1152"/>
      <c r="V282" s="1152"/>
      <c r="W282" s="1152"/>
      <c r="X282" s="1152"/>
    </row>
    <row r="283" spans="1:24" ht="12" hidden="1" customHeight="1">
      <c r="A283" s="535">
        <v>269</v>
      </c>
      <c r="B283" s="1241"/>
      <c r="C283" s="1241"/>
      <c r="D283" s="1281"/>
      <c r="E283" s="1281"/>
      <c r="F283" s="1152"/>
      <c r="G283" s="1154"/>
      <c r="H283" s="1152"/>
      <c r="I283" s="1280"/>
      <c r="J283" s="1282"/>
      <c r="K283" s="1282"/>
      <c r="L283" s="1283"/>
      <c r="M283" s="1280"/>
      <c r="N283" s="1280"/>
      <c r="O283" s="1280"/>
      <c r="P283" s="1280"/>
      <c r="Q283" s="1242"/>
      <c r="R283" s="1243"/>
      <c r="S283" s="950"/>
      <c r="T283" s="1152"/>
      <c r="U283" s="1152"/>
      <c r="V283" s="1152"/>
      <c r="W283" s="1152"/>
      <c r="X283" s="1152"/>
    </row>
    <row r="284" spans="1:24" ht="12" hidden="1" customHeight="1">
      <c r="A284" s="548">
        <v>270</v>
      </c>
      <c r="B284" s="1241"/>
      <c r="C284" s="1241"/>
      <c r="D284" s="1281"/>
      <c r="E284" s="1281"/>
      <c r="F284" s="1152"/>
      <c r="G284" s="1154"/>
      <c r="H284" s="1152"/>
      <c r="I284" s="1280"/>
      <c r="J284" s="1282"/>
      <c r="K284" s="1282"/>
      <c r="L284" s="1283"/>
      <c r="M284" s="1280"/>
      <c r="N284" s="1280"/>
      <c r="O284" s="1280"/>
      <c r="P284" s="1280"/>
      <c r="Q284" s="1242"/>
      <c r="R284" s="1243"/>
      <c r="S284" s="950"/>
      <c r="T284" s="1152"/>
      <c r="U284" s="1152"/>
      <c r="V284" s="1152"/>
      <c r="W284" s="1152"/>
      <c r="X284" s="1152"/>
    </row>
    <row r="285" spans="1:24" ht="12" hidden="1" customHeight="1">
      <c r="A285" s="535">
        <v>271</v>
      </c>
      <c r="B285" s="1241"/>
      <c r="C285" s="1241"/>
      <c r="D285" s="1281"/>
      <c r="E285" s="1281"/>
      <c r="F285" s="1152"/>
      <c r="G285" s="1154"/>
      <c r="H285" s="1152"/>
      <c r="I285" s="1280"/>
      <c r="J285" s="1282"/>
      <c r="K285" s="1282"/>
      <c r="L285" s="1283"/>
      <c r="M285" s="1280"/>
      <c r="N285" s="1280"/>
      <c r="O285" s="1280"/>
      <c r="P285" s="1280"/>
      <c r="Q285" s="1242"/>
      <c r="R285" s="1243"/>
      <c r="S285" s="950"/>
      <c r="T285" s="1152"/>
      <c r="U285" s="1152"/>
      <c r="V285" s="1152"/>
      <c r="W285" s="1152"/>
      <c r="X285" s="1152"/>
    </row>
    <row r="286" spans="1:24" ht="12" hidden="1" customHeight="1">
      <c r="A286" s="548">
        <v>272</v>
      </c>
      <c r="B286" s="1241"/>
      <c r="C286" s="1241"/>
      <c r="D286" s="1281"/>
      <c r="E286" s="1281"/>
      <c r="F286" s="1152"/>
      <c r="G286" s="1154"/>
      <c r="H286" s="1152"/>
      <c r="I286" s="1280"/>
      <c r="J286" s="1282"/>
      <c r="K286" s="1282"/>
      <c r="L286" s="1283"/>
      <c r="M286" s="1280"/>
      <c r="N286" s="1280"/>
      <c r="O286" s="1280"/>
      <c r="P286" s="1280"/>
      <c r="Q286" s="1242"/>
      <c r="R286" s="1243"/>
      <c r="S286" s="950"/>
      <c r="T286" s="1152"/>
      <c r="U286" s="1152"/>
      <c r="V286" s="1152"/>
      <c r="W286" s="1152"/>
      <c r="X286" s="1152"/>
    </row>
    <row r="287" spans="1:24" ht="12" hidden="1" customHeight="1">
      <c r="A287" s="535">
        <v>273</v>
      </c>
      <c r="B287" s="1241"/>
      <c r="C287" s="1241"/>
      <c r="D287" s="1281"/>
      <c r="E287" s="1281"/>
      <c r="F287" s="1152"/>
      <c r="G287" s="1154"/>
      <c r="H287" s="1152"/>
      <c r="I287" s="1280"/>
      <c r="J287" s="1282"/>
      <c r="K287" s="1282"/>
      <c r="L287" s="1283"/>
      <c r="M287" s="1280"/>
      <c r="N287" s="1280"/>
      <c r="O287" s="1280"/>
      <c r="P287" s="1280"/>
      <c r="Q287" s="1242"/>
      <c r="R287" s="1243"/>
      <c r="S287" s="950"/>
      <c r="T287" s="1152"/>
      <c r="U287" s="1152"/>
      <c r="V287" s="1152"/>
      <c r="W287" s="1152"/>
      <c r="X287" s="1152"/>
    </row>
    <row r="288" spans="1:24" ht="12" hidden="1" customHeight="1">
      <c r="A288" s="548">
        <v>274</v>
      </c>
      <c r="B288" s="1241"/>
      <c r="C288" s="1241"/>
      <c r="D288" s="1281"/>
      <c r="E288" s="1281"/>
      <c r="F288" s="1152"/>
      <c r="G288" s="1154"/>
      <c r="H288" s="1152"/>
      <c r="I288" s="1280"/>
      <c r="J288" s="1282"/>
      <c r="K288" s="1282"/>
      <c r="L288" s="1283"/>
      <c r="M288" s="1280"/>
      <c r="N288" s="1280"/>
      <c r="O288" s="1280"/>
      <c r="P288" s="1280"/>
      <c r="Q288" s="1242"/>
      <c r="R288" s="1243"/>
      <c r="S288" s="950"/>
      <c r="T288" s="1152"/>
      <c r="U288" s="1152"/>
      <c r="V288" s="1152"/>
      <c r="W288" s="1152"/>
      <c r="X288" s="1152"/>
    </row>
    <row r="289" spans="1:24" ht="12" hidden="1" customHeight="1">
      <c r="A289" s="535">
        <v>275</v>
      </c>
      <c r="B289" s="1241"/>
      <c r="C289" s="1241"/>
      <c r="D289" s="1281"/>
      <c r="E289" s="1281"/>
      <c r="F289" s="1152"/>
      <c r="G289" s="1154"/>
      <c r="H289" s="1152"/>
      <c r="I289" s="1280"/>
      <c r="J289" s="1282"/>
      <c r="K289" s="1282"/>
      <c r="L289" s="1283"/>
      <c r="M289" s="1280"/>
      <c r="N289" s="1280"/>
      <c r="O289" s="1280"/>
      <c r="P289" s="1280"/>
      <c r="Q289" s="1242"/>
      <c r="R289" s="1243"/>
      <c r="S289" s="950"/>
      <c r="T289" s="1152"/>
      <c r="U289" s="1152"/>
      <c r="V289" s="1152"/>
      <c r="W289" s="1152"/>
      <c r="X289" s="1152"/>
    </row>
    <row r="290" spans="1:24" ht="12" hidden="1" customHeight="1">
      <c r="A290" s="548">
        <v>276</v>
      </c>
      <c r="B290" s="1241"/>
      <c r="C290" s="1241"/>
      <c r="D290" s="1281"/>
      <c r="E290" s="1281"/>
      <c r="F290" s="1152"/>
      <c r="G290" s="1154"/>
      <c r="H290" s="1152"/>
      <c r="I290" s="1280"/>
      <c r="J290" s="1282"/>
      <c r="K290" s="1282"/>
      <c r="L290" s="1283"/>
      <c r="M290" s="1280"/>
      <c r="N290" s="1280"/>
      <c r="O290" s="1280"/>
      <c r="P290" s="1280"/>
      <c r="Q290" s="1242"/>
      <c r="R290" s="1243"/>
      <c r="S290" s="950"/>
      <c r="T290" s="1152"/>
      <c r="U290" s="1152"/>
      <c r="V290" s="1152"/>
      <c r="W290" s="1152"/>
      <c r="X290" s="1152"/>
    </row>
    <row r="291" spans="1:24" ht="12" hidden="1" customHeight="1">
      <c r="A291" s="535">
        <v>277</v>
      </c>
      <c r="B291" s="1241"/>
      <c r="C291" s="1241"/>
      <c r="D291" s="1281"/>
      <c r="E291" s="1281"/>
      <c r="F291" s="1152"/>
      <c r="G291" s="1154"/>
      <c r="H291" s="1152"/>
      <c r="I291" s="1280"/>
      <c r="J291" s="1282"/>
      <c r="K291" s="1282"/>
      <c r="L291" s="1283"/>
      <c r="M291" s="1280"/>
      <c r="N291" s="1280"/>
      <c r="O291" s="1280"/>
      <c r="P291" s="1280"/>
      <c r="Q291" s="1242"/>
      <c r="R291" s="1243"/>
      <c r="S291" s="950"/>
      <c r="T291" s="1152"/>
      <c r="U291" s="1152"/>
      <c r="V291" s="1152"/>
      <c r="W291" s="1152"/>
      <c r="X291" s="1152"/>
    </row>
    <row r="292" spans="1:24" ht="12" hidden="1" customHeight="1">
      <c r="A292" s="548">
        <v>278</v>
      </c>
      <c r="B292" s="1241"/>
      <c r="C292" s="1241"/>
      <c r="D292" s="1281"/>
      <c r="E292" s="1281"/>
      <c r="F292" s="1152"/>
      <c r="G292" s="1154"/>
      <c r="H292" s="1152"/>
      <c r="I292" s="1280"/>
      <c r="J292" s="1282"/>
      <c r="K292" s="1282"/>
      <c r="L292" s="1283"/>
      <c r="M292" s="1280"/>
      <c r="N292" s="1280"/>
      <c r="O292" s="1280"/>
      <c r="P292" s="1280"/>
      <c r="Q292" s="1242"/>
      <c r="R292" s="1243"/>
      <c r="S292" s="950"/>
      <c r="T292" s="1152"/>
      <c r="U292" s="1152"/>
      <c r="V292" s="1152"/>
      <c r="W292" s="1152"/>
      <c r="X292" s="1152"/>
    </row>
    <row r="293" spans="1:24" ht="12" hidden="1" customHeight="1">
      <c r="A293" s="535">
        <v>279</v>
      </c>
      <c r="B293" s="1241"/>
      <c r="C293" s="1241"/>
      <c r="D293" s="1281"/>
      <c r="E293" s="1281"/>
      <c r="F293" s="1152"/>
      <c r="G293" s="1154"/>
      <c r="H293" s="1152"/>
      <c r="I293" s="1280"/>
      <c r="J293" s="1282"/>
      <c r="K293" s="1282"/>
      <c r="L293" s="1283"/>
      <c r="M293" s="1280"/>
      <c r="N293" s="1280"/>
      <c r="O293" s="1280"/>
      <c r="P293" s="1280"/>
      <c r="Q293" s="1242"/>
      <c r="R293" s="1243"/>
      <c r="S293" s="950"/>
      <c r="T293" s="1152"/>
      <c r="U293" s="1152"/>
      <c r="V293" s="1152"/>
      <c r="W293" s="1152"/>
      <c r="X293" s="1152"/>
    </row>
    <row r="294" spans="1:24" ht="12" hidden="1" customHeight="1">
      <c r="A294" s="548">
        <v>280</v>
      </c>
      <c r="B294" s="1241"/>
      <c r="C294" s="1241"/>
      <c r="D294" s="1281"/>
      <c r="E294" s="1281"/>
      <c r="F294" s="1152"/>
      <c r="G294" s="1154"/>
      <c r="H294" s="1152"/>
      <c r="I294" s="1280"/>
      <c r="J294" s="1282"/>
      <c r="K294" s="1282"/>
      <c r="L294" s="1283"/>
      <c r="M294" s="1280"/>
      <c r="N294" s="1280"/>
      <c r="O294" s="1280"/>
      <c r="P294" s="1280"/>
      <c r="Q294" s="1242"/>
      <c r="R294" s="1243"/>
      <c r="S294" s="950"/>
      <c r="T294" s="1152"/>
      <c r="U294" s="1152"/>
      <c r="V294" s="1152"/>
      <c r="W294" s="1152"/>
      <c r="X294" s="1152"/>
    </row>
    <row r="295" spans="1:24" ht="12" hidden="1" customHeight="1">
      <c r="A295" s="535">
        <v>281</v>
      </c>
      <c r="B295" s="1241"/>
      <c r="C295" s="1241"/>
      <c r="D295" s="1281"/>
      <c r="E295" s="1281"/>
      <c r="F295" s="1152"/>
      <c r="G295" s="1154"/>
      <c r="H295" s="1152"/>
      <c r="I295" s="1280"/>
      <c r="J295" s="1282"/>
      <c r="K295" s="1282"/>
      <c r="L295" s="1283"/>
      <c r="M295" s="1280"/>
      <c r="N295" s="1280"/>
      <c r="O295" s="1280"/>
      <c r="P295" s="1280"/>
      <c r="Q295" s="1242"/>
      <c r="R295" s="1243"/>
      <c r="S295" s="950"/>
      <c r="T295" s="1152"/>
      <c r="U295" s="1152"/>
      <c r="V295" s="1152"/>
      <c r="W295" s="1152"/>
      <c r="X295" s="1152"/>
    </row>
    <row r="296" spans="1:24" ht="12" hidden="1" customHeight="1">
      <c r="A296" s="548">
        <v>282</v>
      </c>
      <c r="B296" s="1241"/>
      <c r="C296" s="1241"/>
      <c r="D296" s="1281"/>
      <c r="E296" s="1281"/>
      <c r="F296" s="1152"/>
      <c r="G296" s="1154"/>
      <c r="H296" s="1152"/>
      <c r="I296" s="1280"/>
      <c r="J296" s="1282"/>
      <c r="K296" s="1282"/>
      <c r="L296" s="1283"/>
      <c r="M296" s="1280"/>
      <c r="N296" s="1280"/>
      <c r="O296" s="1280"/>
      <c r="P296" s="1280"/>
      <c r="Q296" s="1242"/>
      <c r="R296" s="1243"/>
      <c r="S296" s="950"/>
      <c r="T296" s="1152"/>
      <c r="U296" s="1152"/>
      <c r="V296" s="1152"/>
      <c r="W296" s="1152"/>
      <c r="X296" s="1152"/>
    </row>
    <row r="297" spans="1:24" ht="12" hidden="1" customHeight="1">
      <c r="A297" s="535">
        <v>283</v>
      </c>
      <c r="B297" s="1241"/>
      <c r="C297" s="1241"/>
      <c r="D297" s="1281"/>
      <c r="E297" s="1281"/>
      <c r="F297" s="1152"/>
      <c r="G297" s="1154"/>
      <c r="H297" s="1152"/>
      <c r="I297" s="1280"/>
      <c r="J297" s="1282"/>
      <c r="K297" s="1282"/>
      <c r="L297" s="1283"/>
      <c r="M297" s="1280"/>
      <c r="N297" s="1280"/>
      <c r="O297" s="1280"/>
      <c r="P297" s="1280"/>
      <c r="Q297" s="1242"/>
      <c r="R297" s="1243"/>
      <c r="S297" s="950"/>
      <c r="T297" s="1152"/>
      <c r="U297" s="1152"/>
      <c r="V297" s="1152"/>
      <c r="W297" s="1152"/>
      <c r="X297" s="1152"/>
    </row>
    <row r="298" spans="1:24" ht="12" hidden="1" customHeight="1">
      <c r="A298" s="548">
        <v>284</v>
      </c>
      <c r="B298" s="1241"/>
      <c r="C298" s="1241"/>
      <c r="D298" s="1281"/>
      <c r="E298" s="1281"/>
      <c r="F298" s="1152"/>
      <c r="G298" s="1154"/>
      <c r="H298" s="1152"/>
      <c r="I298" s="1280"/>
      <c r="J298" s="1282"/>
      <c r="K298" s="1282"/>
      <c r="L298" s="1283"/>
      <c r="M298" s="1280"/>
      <c r="N298" s="1280"/>
      <c r="O298" s="1280"/>
      <c r="P298" s="1280"/>
      <c r="Q298" s="1242"/>
      <c r="R298" s="1243"/>
      <c r="S298" s="950"/>
      <c r="T298" s="1152"/>
      <c r="U298" s="1152"/>
      <c r="V298" s="1152"/>
      <c r="W298" s="1152"/>
      <c r="X298" s="1152"/>
    </row>
    <row r="299" spans="1:24" ht="12" hidden="1" customHeight="1">
      <c r="A299" s="535">
        <v>285</v>
      </c>
      <c r="B299" s="1241"/>
      <c r="C299" s="1241"/>
      <c r="D299" s="1281"/>
      <c r="E299" s="1281"/>
      <c r="F299" s="1152"/>
      <c r="G299" s="1154"/>
      <c r="H299" s="1152"/>
      <c r="I299" s="1280"/>
      <c r="J299" s="1282"/>
      <c r="K299" s="1282"/>
      <c r="L299" s="1283"/>
      <c r="M299" s="1280"/>
      <c r="N299" s="1280"/>
      <c r="O299" s="1280"/>
      <c r="P299" s="1280"/>
      <c r="Q299" s="1242"/>
      <c r="R299" s="1243"/>
      <c r="S299" s="950"/>
      <c r="T299" s="1152"/>
      <c r="U299" s="1152"/>
      <c r="V299" s="1152"/>
      <c r="W299" s="1152"/>
      <c r="X299" s="1152"/>
    </row>
    <row r="300" spans="1:24" ht="12" hidden="1" customHeight="1">
      <c r="A300" s="548">
        <v>286</v>
      </c>
      <c r="B300" s="1241"/>
      <c r="C300" s="1241"/>
      <c r="D300" s="1281"/>
      <c r="E300" s="1281"/>
      <c r="F300" s="1152"/>
      <c r="G300" s="1154"/>
      <c r="H300" s="1152"/>
      <c r="I300" s="1280"/>
      <c r="J300" s="1282"/>
      <c r="K300" s="1282"/>
      <c r="L300" s="1283"/>
      <c r="M300" s="1280"/>
      <c r="N300" s="1280"/>
      <c r="O300" s="1280"/>
      <c r="P300" s="1280"/>
      <c r="Q300" s="1242"/>
      <c r="R300" s="1243"/>
      <c r="S300" s="950"/>
      <c r="T300" s="1152"/>
      <c r="U300" s="1152"/>
      <c r="V300" s="1152"/>
      <c r="W300" s="1152"/>
      <c r="X300" s="1152"/>
    </row>
    <row r="301" spans="1:24" ht="12" hidden="1" customHeight="1">
      <c r="A301" s="535">
        <v>287</v>
      </c>
      <c r="B301" s="1241"/>
      <c r="C301" s="1241"/>
      <c r="D301" s="1281"/>
      <c r="E301" s="1281"/>
      <c r="F301" s="1152"/>
      <c r="G301" s="1154"/>
      <c r="H301" s="1152"/>
      <c r="I301" s="1280"/>
      <c r="J301" s="1282"/>
      <c r="K301" s="1282"/>
      <c r="L301" s="1283"/>
      <c r="M301" s="1280"/>
      <c r="N301" s="1280"/>
      <c r="O301" s="1280"/>
      <c r="P301" s="1280"/>
      <c r="Q301" s="1242"/>
      <c r="R301" s="1243"/>
      <c r="S301" s="950"/>
      <c r="T301" s="1152"/>
      <c r="U301" s="1152"/>
      <c r="V301" s="1152"/>
      <c r="W301" s="1152"/>
      <c r="X301" s="1152"/>
    </row>
    <row r="302" spans="1:24" ht="12" hidden="1" customHeight="1">
      <c r="A302" s="548">
        <v>288</v>
      </c>
      <c r="B302" s="1241"/>
      <c r="C302" s="1241"/>
      <c r="D302" s="1281"/>
      <c r="E302" s="1281"/>
      <c r="F302" s="1152"/>
      <c r="G302" s="1154"/>
      <c r="H302" s="1152"/>
      <c r="I302" s="1280"/>
      <c r="J302" s="1282"/>
      <c r="K302" s="1282"/>
      <c r="L302" s="1283"/>
      <c r="M302" s="1280"/>
      <c r="N302" s="1280"/>
      <c r="O302" s="1280"/>
      <c r="P302" s="1280"/>
      <c r="Q302" s="1242"/>
      <c r="R302" s="1243"/>
      <c r="S302" s="950"/>
      <c r="T302" s="1152"/>
      <c r="U302" s="1152"/>
      <c r="V302" s="1152"/>
      <c r="W302" s="1152"/>
      <c r="X302" s="1152"/>
    </row>
    <row r="303" spans="1:24" ht="12" hidden="1" customHeight="1">
      <c r="A303" s="535">
        <v>289</v>
      </c>
      <c r="B303" s="1241"/>
      <c r="C303" s="1241"/>
      <c r="D303" s="1281"/>
      <c r="E303" s="1281"/>
      <c r="F303" s="1152"/>
      <c r="G303" s="1154"/>
      <c r="H303" s="1152"/>
      <c r="I303" s="1280"/>
      <c r="J303" s="1282"/>
      <c r="K303" s="1282"/>
      <c r="L303" s="1283"/>
      <c r="M303" s="1280"/>
      <c r="N303" s="1280"/>
      <c r="O303" s="1280"/>
      <c r="P303" s="1280"/>
      <c r="Q303" s="1242"/>
      <c r="R303" s="1243"/>
      <c r="S303" s="950"/>
      <c r="T303" s="1152"/>
      <c r="U303" s="1152"/>
      <c r="V303" s="1152"/>
      <c r="W303" s="1152"/>
      <c r="X303" s="1152"/>
    </row>
    <row r="304" spans="1:24" ht="12" hidden="1" customHeight="1">
      <c r="A304" s="548">
        <v>290</v>
      </c>
      <c r="B304" s="1241"/>
      <c r="C304" s="1241"/>
      <c r="D304" s="1281"/>
      <c r="E304" s="1281"/>
      <c r="F304" s="1152"/>
      <c r="G304" s="1154"/>
      <c r="H304" s="1152"/>
      <c r="I304" s="1280"/>
      <c r="J304" s="1282"/>
      <c r="K304" s="1282"/>
      <c r="L304" s="1283"/>
      <c r="M304" s="1280"/>
      <c r="N304" s="1280"/>
      <c r="O304" s="1280"/>
      <c r="P304" s="1280"/>
      <c r="Q304" s="1242"/>
      <c r="R304" s="1243"/>
      <c r="S304" s="950"/>
      <c r="T304" s="1152"/>
      <c r="U304" s="1152"/>
      <c r="V304" s="1152"/>
      <c r="W304" s="1152"/>
      <c r="X304" s="1152"/>
    </row>
    <row r="305" spans="1:24" ht="12" hidden="1" customHeight="1">
      <c r="A305" s="535">
        <v>291</v>
      </c>
      <c r="B305" s="1241"/>
      <c r="C305" s="1241"/>
      <c r="D305" s="1281"/>
      <c r="E305" s="1281"/>
      <c r="F305" s="1152"/>
      <c r="G305" s="1154"/>
      <c r="H305" s="1152"/>
      <c r="I305" s="1280"/>
      <c r="J305" s="1282"/>
      <c r="K305" s="1282"/>
      <c r="L305" s="1283"/>
      <c r="M305" s="1280"/>
      <c r="N305" s="1280"/>
      <c r="O305" s="1280"/>
      <c r="P305" s="1280"/>
      <c r="Q305" s="1242"/>
      <c r="R305" s="1243"/>
      <c r="S305" s="950"/>
      <c r="T305" s="1152"/>
      <c r="U305" s="1152"/>
      <c r="V305" s="1152"/>
      <c r="W305" s="1152"/>
      <c r="X305" s="1152"/>
    </row>
    <row r="306" spans="1:24" ht="12" hidden="1" customHeight="1">
      <c r="A306" s="548">
        <v>292</v>
      </c>
      <c r="B306" s="1241"/>
      <c r="C306" s="1241"/>
      <c r="D306" s="1281"/>
      <c r="E306" s="1281"/>
      <c r="F306" s="1152"/>
      <c r="G306" s="1154"/>
      <c r="H306" s="1152"/>
      <c r="I306" s="1280"/>
      <c r="J306" s="1282"/>
      <c r="K306" s="1282"/>
      <c r="L306" s="1283"/>
      <c r="M306" s="1280"/>
      <c r="N306" s="1280"/>
      <c r="O306" s="1280"/>
      <c r="P306" s="1280"/>
      <c r="Q306" s="1242"/>
      <c r="R306" s="1243"/>
      <c r="S306" s="950"/>
      <c r="T306" s="1152"/>
      <c r="U306" s="1152"/>
      <c r="V306" s="1152"/>
      <c r="W306" s="1152"/>
      <c r="X306" s="1152"/>
    </row>
    <row r="307" spans="1:24" ht="12" hidden="1" customHeight="1">
      <c r="A307" s="535">
        <v>293</v>
      </c>
      <c r="B307" s="1241"/>
      <c r="C307" s="1241"/>
      <c r="D307" s="1281"/>
      <c r="E307" s="1281"/>
      <c r="F307" s="1152"/>
      <c r="G307" s="1154"/>
      <c r="H307" s="1152"/>
      <c r="I307" s="1280"/>
      <c r="J307" s="1282"/>
      <c r="K307" s="1282"/>
      <c r="L307" s="1283"/>
      <c r="M307" s="1280"/>
      <c r="N307" s="1280"/>
      <c r="O307" s="1280"/>
      <c r="P307" s="1280"/>
      <c r="Q307" s="1242"/>
      <c r="R307" s="1243"/>
      <c r="S307" s="950"/>
      <c r="T307" s="1152"/>
      <c r="U307" s="1152"/>
      <c r="V307" s="1152"/>
      <c r="W307" s="1152"/>
      <c r="X307" s="1152"/>
    </row>
    <row r="308" spans="1:24" ht="12" hidden="1" customHeight="1">
      <c r="A308" s="548">
        <v>294</v>
      </c>
      <c r="B308" s="1241"/>
      <c r="C308" s="1241"/>
      <c r="D308" s="1281"/>
      <c r="E308" s="1281"/>
      <c r="F308" s="1152"/>
      <c r="G308" s="1154"/>
      <c r="H308" s="1152"/>
      <c r="I308" s="1280"/>
      <c r="J308" s="1282"/>
      <c r="K308" s="1282"/>
      <c r="L308" s="1283"/>
      <c r="M308" s="1280"/>
      <c r="N308" s="1280"/>
      <c r="O308" s="1280"/>
      <c r="P308" s="1280"/>
      <c r="Q308" s="1242"/>
      <c r="R308" s="1243"/>
      <c r="S308" s="950"/>
      <c r="T308" s="1152"/>
      <c r="U308" s="1152"/>
      <c r="V308" s="1152"/>
      <c r="W308" s="1152"/>
      <c r="X308" s="1152"/>
    </row>
    <row r="309" spans="1:24" ht="12" hidden="1" customHeight="1">
      <c r="A309" s="535">
        <v>295</v>
      </c>
      <c r="B309" s="1241"/>
      <c r="C309" s="1241"/>
      <c r="D309" s="1281"/>
      <c r="E309" s="1281"/>
      <c r="F309" s="1152"/>
      <c r="G309" s="1154"/>
      <c r="H309" s="1152"/>
      <c r="I309" s="1280"/>
      <c r="J309" s="1282"/>
      <c r="K309" s="1282"/>
      <c r="L309" s="1283"/>
      <c r="M309" s="1280"/>
      <c r="N309" s="1280"/>
      <c r="O309" s="1280"/>
      <c r="P309" s="1280"/>
      <c r="Q309" s="1242"/>
      <c r="R309" s="1243"/>
      <c r="S309" s="950"/>
      <c r="T309" s="1152"/>
      <c r="U309" s="1152"/>
      <c r="V309" s="1152"/>
      <c r="W309" s="1152"/>
      <c r="X309" s="1152"/>
    </row>
    <row r="310" spans="1:24" ht="12" hidden="1" customHeight="1">
      <c r="A310" s="548">
        <v>296</v>
      </c>
      <c r="B310" s="1241"/>
      <c r="C310" s="1241"/>
      <c r="D310" s="1281"/>
      <c r="E310" s="1281"/>
      <c r="F310" s="1152"/>
      <c r="G310" s="1154"/>
      <c r="H310" s="1152"/>
      <c r="I310" s="1280"/>
      <c r="J310" s="1282"/>
      <c r="K310" s="1282"/>
      <c r="L310" s="1283"/>
      <c r="M310" s="1280"/>
      <c r="N310" s="1280"/>
      <c r="O310" s="1280"/>
      <c r="P310" s="1280"/>
      <c r="Q310" s="1242"/>
      <c r="R310" s="1243"/>
      <c r="S310" s="950"/>
      <c r="T310" s="1152"/>
      <c r="U310" s="1152"/>
      <c r="V310" s="1152"/>
      <c r="W310" s="1152"/>
      <c r="X310" s="1152"/>
    </row>
    <row r="311" spans="1:24" ht="12" hidden="1" customHeight="1">
      <c r="A311" s="535">
        <v>297</v>
      </c>
      <c r="B311" s="1241"/>
      <c r="C311" s="1241"/>
      <c r="D311" s="1281"/>
      <c r="E311" s="1281"/>
      <c r="F311" s="1152"/>
      <c r="G311" s="1154"/>
      <c r="H311" s="1152"/>
      <c r="I311" s="1280"/>
      <c r="J311" s="1282"/>
      <c r="K311" s="1282"/>
      <c r="L311" s="1283"/>
      <c r="M311" s="1280"/>
      <c r="N311" s="1280"/>
      <c r="O311" s="1280"/>
      <c r="P311" s="1280"/>
      <c r="Q311" s="1242"/>
      <c r="R311" s="1243"/>
      <c r="S311" s="950"/>
      <c r="T311" s="1152"/>
      <c r="U311" s="1152"/>
      <c r="V311" s="1152"/>
      <c r="W311" s="1152"/>
      <c r="X311" s="1152"/>
    </row>
    <row r="312" spans="1:24" ht="12" hidden="1" customHeight="1">
      <c r="A312" s="548">
        <v>298</v>
      </c>
      <c r="B312" s="1241"/>
      <c r="C312" s="1241"/>
      <c r="D312" s="1281"/>
      <c r="E312" s="1281"/>
      <c r="F312" s="1152"/>
      <c r="G312" s="1154"/>
      <c r="H312" s="1152"/>
      <c r="I312" s="1280"/>
      <c r="J312" s="1282"/>
      <c r="K312" s="1282"/>
      <c r="L312" s="1283"/>
      <c r="M312" s="1280"/>
      <c r="N312" s="1280"/>
      <c r="O312" s="1280"/>
      <c r="P312" s="1280"/>
      <c r="Q312" s="1242"/>
      <c r="R312" s="1243"/>
      <c r="S312" s="950"/>
      <c r="T312" s="1152"/>
      <c r="U312" s="1152"/>
      <c r="V312" s="1152"/>
      <c r="W312" s="1152"/>
      <c r="X312" s="1152"/>
    </row>
    <row r="313" spans="1:24" ht="12" hidden="1" customHeight="1">
      <c r="A313" s="535">
        <v>299</v>
      </c>
      <c r="B313" s="1241"/>
      <c r="C313" s="1241"/>
      <c r="D313" s="1281"/>
      <c r="E313" s="1281"/>
      <c r="F313" s="1152"/>
      <c r="G313" s="1154"/>
      <c r="H313" s="1152"/>
      <c r="I313" s="1280"/>
      <c r="J313" s="1282"/>
      <c r="K313" s="1282"/>
      <c r="L313" s="1283"/>
      <c r="M313" s="1280"/>
      <c r="N313" s="1280"/>
      <c r="O313" s="1280"/>
      <c r="P313" s="1280"/>
      <c r="Q313" s="1242"/>
      <c r="R313" s="1243"/>
      <c r="S313" s="950"/>
      <c r="T313" s="1152"/>
      <c r="U313" s="1152"/>
      <c r="V313" s="1152"/>
      <c r="W313" s="1152"/>
      <c r="X313" s="1152"/>
    </row>
    <row r="314" spans="1:24" ht="12" hidden="1" customHeight="1">
      <c r="A314" s="548">
        <v>300</v>
      </c>
      <c r="B314" s="1241"/>
      <c r="C314" s="1241"/>
      <c r="D314" s="1281"/>
      <c r="E314" s="1281"/>
      <c r="F314" s="1152"/>
      <c r="G314" s="1154"/>
      <c r="H314" s="1152"/>
      <c r="I314" s="1280"/>
      <c r="J314" s="1282"/>
      <c r="K314" s="1282"/>
      <c r="L314" s="1283"/>
      <c r="M314" s="1280"/>
      <c r="N314" s="1280"/>
      <c r="O314" s="1280"/>
      <c r="P314" s="1280"/>
      <c r="Q314" s="1242"/>
      <c r="R314" s="1243"/>
      <c r="S314" s="950"/>
      <c r="T314" s="1152"/>
      <c r="U314" s="1152"/>
      <c r="V314" s="1152"/>
      <c r="W314" s="1152"/>
      <c r="X314" s="1152"/>
    </row>
    <row r="315" spans="1:24" ht="12" hidden="1" customHeight="1">
      <c r="A315" s="535">
        <v>301</v>
      </c>
      <c r="B315" s="1241"/>
      <c r="C315" s="1241"/>
      <c r="D315" s="1281"/>
      <c r="E315" s="1281"/>
      <c r="F315" s="1152"/>
      <c r="G315" s="1154"/>
      <c r="H315" s="1152"/>
      <c r="I315" s="1280"/>
      <c r="J315" s="1282"/>
      <c r="K315" s="1282"/>
      <c r="L315" s="1283"/>
      <c r="M315" s="1280"/>
      <c r="N315" s="1280"/>
      <c r="O315" s="1280"/>
      <c r="P315" s="1280"/>
      <c r="Q315" s="1242"/>
      <c r="R315" s="1243"/>
      <c r="S315" s="950"/>
      <c r="T315" s="1152"/>
      <c r="U315" s="1152"/>
      <c r="V315" s="1152"/>
      <c r="W315" s="1152"/>
      <c r="X315" s="1152"/>
    </row>
    <row r="316" spans="1:24" ht="12" hidden="1" customHeight="1">
      <c r="A316" s="548">
        <v>302</v>
      </c>
      <c r="B316" s="1241"/>
      <c r="C316" s="1241"/>
      <c r="D316" s="1281"/>
      <c r="E316" s="1281"/>
      <c r="F316" s="1152"/>
      <c r="G316" s="1154"/>
      <c r="H316" s="1152"/>
      <c r="I316" s="1280"/>
      <c r="J316" s="1282"/>
      <c r="K316" s="1282"/>
      <c r="L316" s="1283"/>
      <c r="M316" s="1280"/>
      <c r="N316" s="1280"/>
      <c r="O316" s="1280"/>
      <c r="P316" s="1280"/>
      <c r="Q316" s="1242"/>
      <c r="R316" s="1243"/>
      <c r="S316" s="950"/>
      <c r="T316" s="1152"/>
      <c r="U316" s="1152"/>
      <c r="V316" s="1152"/>
      <c r="W316" s="1152"/>
      <c r="X316" s="1152"/>
    </row>
    <row r="317" spans="1:24" ht="12" hidden="1" customHeight="1">
      <c r="A317" s="535">
        <v>303</v>
      </c>
      <c r="B317" s="1241"/>
      <c r="C317" s="1241"/>
      <c r="D317" s="1281"/>
      <c r="E317" s="1281"/>
      <c r="F317" s="1152"/>
      <c r="G317" s="1154"/>
      <c r="H317" s="1152"/>
      <c r="I317" s="1280"/>
      <c r="J317" s="1282"/>
      <c r="K317" s="1282"/>
      <c r="L317" s="1283"/>
      <c r="M317" s="1280"/>
      <c r="N317" s="1280"/>
      <c r="O317" s="1280"/>
      <c r="P317" s="1280"/>
      <c r="Q317" s="1242"/>
      <c r="R317" s="1243"/>
      <c r="S317" s="950"/>
      <c r="T317" s="1152"/>
      <c r="U317" s="1152"/>
      <c r="V317" s="1152"/>
      <c r="W317" s="1152"/>
      <c r="X317" s="1152"/>
    </row>
    <row r="318" spans="1:24" ht="12" hidden="1" customHeight="1">
      <c r="A318" s="548">
        <v>304</v>
      </c>
      <c r="B318" s="1241"/>
      <c r="C318" s="1241"/>
      <c r="D318" s="1281"/>
      <c r="E318" s="1281"/>
      <c r="F318" s="1152"/>
      <c r="G318" s="1154"/>
      <c r="H318" s="1152"/>
      <c r="I318" s="1280"/>
      <c r="J318" s="1282"/>
      <c r="K318" s="1282"/>
      <c r="L318" s="1283"/>
      <c r="M318" s="1280"/>
      <c r="N318" s="1280"/>
      <c r="O318" s="1280"/>
      <c r="P318" s="1280"/>
      <c r="Q318" s="1242"/>
      <c r="R318" s="1243"/>
      <c r="S318" s="950"/>
      <c r="T318" s="1152"/>
      <c r="U318" s="1152"/>
      <c r="V318" s="1152"/>
      <c r="W318" s="1152"/>
      <c r="X318" s="1152"/>
    </row>
    <row r="319" spans="1:24" ht="12" hidden="1" customHeight="1">
      <c r="A319" s="535">
        <v>305</v>
      </c>
      <c r="B319" s="1241"/>
      <c r="C319" s="1241"/>
      <c r="D319" s="1281"/>
      <c r="E319" s="1281"/>
      <c r="F319" s="1152"/>
      <c r="G319" s="1154"/>
      <c r="H319" s="1152"/>
      <c r="I319" s="1280"/>
      <c r="J319" s="1282"/>
      <c r="K319" s="1282"/>
      <c r="L319" s="1283"/>
      <c r="M319" s="1280"/>
      <c r="N319" s="1280"/>
      <c r="O319" s="1280"/>
      <c r="P319" s="1280"/>
      <c r="Q319" s="1242"/>
      <c r="R319" s="1243"/>
      <c r="S319" s="950"/>
      <c r="T319" s="1152"/>
      <c r="U319" s="1152"/>
      <c r="V319" s="1152"/>
      <c r="W319" s="1152"/>
      <c r="X319" s="1152"/>
    </row>
    <row r="320" spans="1:24" ht="12" hidden="1" customHeight="1">
      <c r="A320" s="548">
        <v>306</v>
      </c>
      <c r="B320" s="1241"/>
      <c r="C320" s="1241"/>
      <c r="D320" s="1281"/>
      <c r="E320" s="1281"/>
      <c r="F320" s="1152"/>
      <c r="G320" s="1154"/>
      <c r="H320" s="1152"/>
      <c r="I320" s="1280"/>
      <c r="J320" s="1282"/>
      <c r="K320" s="1282"/>
      <c r="L320" s="1283"/>
      <c r="M320" s="1280"/>
      <c r="N320" s="1280"/>
      <c r="O320" s="1280"/>
      <c r="P320" s="1280"/>
      <c r="Q320" s="1242"/>
      <c r="R320" s="1243"/>
      <c r="S320" s="950"/>
      <c r="T320" s="1152"/>
      <c r="U320" s="1152"/>
      <c r="V320" s="1152"/>
      <c r="W320" s="1152"/>
      <c r="X320" s="1152"/>
    </row>
    <row r="321" spans="1:24" ht="12" hidden="1" customHeight="1">
      <c r="A321" s="535">
        <v>307</v>
      </c>
      <c r="B321" s="1241"/>
      <c r="C321" s="1241"/>
      <c r="D321" s="1281"/>
      <c r="E321" s="1281"/>
      <c r="F321" s="1152"/>
      <c r="G321" s="1154"/>
      <c r="H321" s="1152"/>
      <c r="I321" s="1280"/>
      <c r="J321" s="1282"/>
      <c r="K321" s="1282"/>
      <c r="L321" s="1283"/>
      <c r="M321" s="1280"/>
      <c r="N321" s="1280"/>
      <c r="O321" s="1280"/>
      <c r="P321" s="1280"/>
      <c r="Q321" s="1242"/>
      <c r="R321" s="1243"/>
      <c r="S321" s="950"/>
      <c r="T321" s="1152"/>
      <c r="U321" s="1152"/>
      <c r="V321" s="1152"/>
      <c r="W321" s="1152"/>
      <c r="X321" s="1152"/>
    </row>
    <row r="322" spans="1:24" ht="12" hidden="1" customHeight="1">
      <c r="A322" s="548">
        <v>308</v>
      </c>
      <c r="B322" s="1241"/>
      <c r="C322" s="1241"/>
      <c r="D322" s="1281"/>
      <c r="E322" s="1281"/>
      <c r="F322" s="1152"/>
      <c r="G322" s="1154"/>
      <c r="H322" s="1152"/>
      <c r="I322" s="1280"/>
      <c r="J322" s="1282"/>
      <c r="K322" s="1282"/>
      <c r="L322" s="1283"/>
      <c r="M322" s="1280"/>
      <c r="N322" s="1280"/>
      <c r="O322" s="1280"/>
      <c r="P322" s="1280"/>
      <c r="Q322" s="1242"/>
      <c r="R322" s="1243"/>
      <c r="S322" s="950"/>
      <c r="T322" s="1152"/>
      <c r="U322" s="1152"/>
      <c r="V322" s="1152"/>
      <c r="W322" s="1152"/>
      <c r="X322" s="1152"/>
    </row>
    <row r="323" spans="1:24" ht="12" hidden="1" customHeight="1">
      <c r="A323" s="535">
        <v>309</v>
      </c>
      <c r="B323" s="1241"/>
      <c r="C323" s="1241"/>
      <c r="D323" s="1281"/>
      <c r="E323" s="1281"/>
      <c r="F323" s="1152"/>
      <c r="G323" s="1154"/>
      <c r="H323" s="1152"/>
      <c r="I323" s="1280"/>
      <c r="J323" s="1282"/>
      <c r="K323" s="1282"/>
      <c r="L323" s="1283"/>
      <c r="M323" s="1280"/>
      <c r="N323" s="1280"/>
      <c r="O323" s="1280"/>
      <c r="P323" s="1280"/>
      <c r="Q323" s="1242"/>
      <c r="R323" s="1243"/>
      <c r="S323" s="950"/>
      <c r="T323" s="1152"/>
      <c r="U323" s="1152"/>
      <c r="V323" s="1152"/>
      <c r="W323" s="1152"/>
      <c r="X323" s="1152"/>
    </row>
    <row r="324" spans="1:24" ht="12" hidden="1" customHeight="1">
      <c r="A324" s="548">
        <v>310</v>
      </c>
      <c r="B324" s="1241"/>
      <c r="C324" s="1241"/>
      <c r="D324" s="1281"/>
      <c r="E324" s="1281"/>
      <c r="F324" s="1152"/>
      <c r="G324" s="1154"/>
      <c r="H324" s="1152"/>
      <c r="I324" s="1280"/>
      <c r="J324" s="1282"/>
      <c r="K324" s="1282"/>
      <c r="L324" s="1283"/>
      <c r="M324" s="1280"/>
      <c r="N324" s="1280"/>
      <c r="O324" s="1280"/>
      <c r="P324" s="1280"/>
      <c r="Q324" s="1242"/>
      <c r="R324" s="1243"/>
      <c r="S324" s="950"/>
      <c r="T324" s="1152"/>
      <c r="U324" s="1152"/>
      <c r="V324" s="1152"/>
      <c r="W324" s="1152"/>
      <c r="X324" s="1152"/>
    </row>
    <row r="325" spans="1:24" ht="12" hidden="1" customHeight="1">
      <c r="A325" s="535">
        <v>311</v>
      </c>
      <c r="B325" s="1241"/>
      <c r="C325" s="1241"/>
      <c r="D325" s="1281"/>
      <c r="E325" s="1281"/>
      <c r="F325" s="1152"/>
      <c r="G325" s="1154"/>
      <c r="H325" s="1152"/>
      <c r="I325" s="1280"/>
      <c r="J325" s="1282"/>
      <c r="K325" s="1282"/>
      <c r="L325" s="1283"/>
      <c r="M325" s="1280"/>
      <c r="N325" s="1280"/>
      <c r="O325" s="1280"/>
      <c r="P325" s="1280"/>
      <c r="Q325" s="1242"/>
      <c r="R325" s="1243"/>
      <c r="S325" s="950"/>
      <c r="T325" s="1152"/>
      <c r="U325" s="1152"/>
      <c r="V325" s="1152"/>
      <c r="W325" s="1152"/>
      <c r="X325" s="1152"/>
    </row>
    <row r="326" spans="1:24" ht="12" hidden="1" customHeight="1">
      <c r="A326" s="548">
        <v>312</v>
      </c>
      <c r="B326" s="1241"/>
      <c r="C326" s="1241"/>
      <c r="D326" s="1281"/>
      <c r="E326" s="1281"/>
      <c r="F326" s="1152"/>
      <c r="G326" s="1154"/>
      <c r="H326" s="1152"/>
      <c r="I326" s="1280"/>
      <c r="J326" s="1282"/>
      <c r="K326" s="1282"/>
      <c r="L326" s="1283"/>
      <c r="M326" s="1280"/>
      <c r="N326" s="1280"/>
      <c r="O326" s="1280"/>
      <c r="P326" s="1280"/>
      <c r="Q326" s="1242"/>
      <c r="R326" s="1243"/>
      <c r="S326" s="950"/>
      <c r="T326" s="1152"/>
      <c r="U326" s="1152"/>
      <c r="V326" s="1152"/>
      <c r="W326" s="1152"/>
      <c r="X326" s="1152"/>
    </row>
    <row r="327" spans="1:24" ht="12" hidden="1" customHeight="1">
      <c r="A327" s="535">
        <v>313</v>
      </c>
      <c r="B327" s="1241"/>
      <c r="C327" s="1241"/>
      <c r="D327" s="1281"/>
      <c r="E327" s="1281"/>
      <c r="F327" s="1152"/>
      <c r="G327" s="1154"/>
      <c r="H327" s="1152"/>
      <c r="I327" s="1280"/>
      <c r="J327" s="1282"/>
      <c r="K327" s="1282"/>
      <c r="L327" s="1283"/>
      <c r="M327" s="1280"/>
      <c r="N327" s="1280"/>
      <c r="O327" s="1280"/>
      <c r="P327" s="1280"/>
      <c r="Q327" s="1242"/>
      <c r="R327" s="1243"/>
      <c r="S327" s="950"/>
      <c r="T327" s="1152"/>
      <c r="U327" s="1152"/>
      <c r="V327" s="1152"/>
      <c r="W327" s="1152"/>
      <c r="X327" s="1152"/>
    </row>
    <row r="328" spans="1:24" ht="12" hidden="1" customHeight="1">
      <c r="A328" s="548">
        <v>314</v>
      </c>
      <c r="B328" s="1241"/>
      <c r="C328" s="1241"/>
      <c r="D328" s="1281"/>
      <c r="E328" s="1281"/>
      <c r="F328" s="1152"/>
      <c r="G328" s="1154"/>
      <c r="H328" s="1152"/>
      <c r="I328" s="1280"/>
      <c r="J328" s="1282"/>
      <c r="K328" s="1282"/>
      <c r="L328" s="1283"/>
      <c r="M328" s="1280"/>
      <c r="N328" s="1280"/>
      <c r="O328" s="1280"/>
      <c r="P328" s="1280"/>
      <c r="Q328" s="1242"/>
      <c r="R328" s="1243"/>
      <c r="S328" s="950"/>
      <c r="T328" s="1152"/>
      <c r="U328" s="1152"/>
      <c r="V328" s="1152"/>
      <c r="W328" s="1152"/>
      <c r="X328" s="1152"/>
    </row>
    <row r="329" spans="1:24" ht="12" hidden="1" customHeight="1">
      <c r="A329" s="535">
        <v>315</v>
      </c>
      <c r="B329" s="1241"/>
      <c r="C329" s="1241"/>
      <c r="D329" s="1281"/>
      <c r="E329" s="1281"/>
      <c r="F329" s="1152"/>
      <c r="G329" s="1154"/>
      <c r="H329" s="1152"/>
      <c r="I329" s="1280"/>
      <c r="J329" s="1282"/>
      <c r="K329" s="1282"/>
      <c r="L329" s="1283"/>
      <c r="M329" s="1280"/>
      <c r="N329" s="1280"/>
      <c r="O329" s="1280"/>
      <c r="P329" s="1280"/>
      <c r="Q329" s="1242"/>
      <c r="R329" s="1243"/>
      <c r="S329" s="950"/>
      <c r="T329" s="1152"/>
      <c r="U329" s="1152"/>
      <c r="V329" s="1152"/>
      <c r="W329" s="1152"/>
      <c r="X329" s="1152"/>
    </row>
    <row r="330" spans="1:24" ht="12" hidden="1" customHeight="1">
      <c r="A330" s="548">
        <v>316</v>
      </c>
      <c r="B330" s="1241"/>
      <c r="C330" s="1241"/>
      <c r="D330" s="1281"/>
      <c r="E330" s="1281"/>
      <c r="F330" s="1152"/>
      <c r="G330" s="1154"/>
      <c r="H330" s="1152"/>
      <c r="I330" s="1280"/>
      <c r="J330" s="1282"/>
      <c r="K330" s="1282"/>
      <c r="L330" s="1283"/>
      <c r="M330" s="1280"/>
      <c r="N330" s="1280"/>
      <c r="O330" s="1280"/>
      <c r="P330" s="1280"/>
      <c r="Q330" s="1242"/>
      <c r="R330" s="1243"/>
      <c r="S330" s="950"/>
      <c r="T330" s="1152"/>
      <c r="U330" s="1152"/>
      <c r="V330" s="1152"/>
      <c r="W330" s="1152"/>
      <c r="X330" s="1152"/>
    </row>
    <row r="331" spans="1:24" ht="12" hidden="1" customHeight="1">
      <c r="A331" s="535">
        <v>317</v>
      </c>
      <c r="B331" s="1241"/>
      <c r="C331" s="1241"/>
      <c r="D331" s="1281"/>
      <c r="E331" s="1281"/>
      <c r="F331" s="1152"/>
      <c r="G331" s="1154"/>
      <c r="H331" s="1152"/>
      <c r="I331" s="1280"/>
      <c r="J331" s="1282"/>
      <c r="K331" s="1282"/>
      <c r="L331" s="1283"/>
      <c r="M331" s="1280"/>
      <c r="N331" s="1280"/>
      <c r="O331" s="1280"/>
      <c r="P331" s="1280"/>
      <c r="Q331" s="1242"/>
      <c r="R331" s="1243"/>
      <c r="S331" s="950"/>
      <c r="T331" s="1152"/>
      <c r="U331" s="1152"/>
      <c r="V331" s="1152"/>
      <c r="W331" s="1152"/>
      <c r="X331" s="1152"/>
    </row>
    <row r="332" spans="1:24" ht="12" hidden="1" customHeight="1">
      <c r="A332" s="548">
        <v>318</v>
      </c>
      <c r="B332" s="1241"/>
      <c r="C332" s="1241"/>
      <c r="D332" s="1281"/>
      <c r="E332" s="1281"/>
      <c r="F332" s="1152"/>
      <c r="G332" s="1154"/>
      <c r="H332" s="1152"/>
      <c r="I332" s="1280"/>
      <c r="J332" s="1282"/>
      <c r="K332" s="1282"/>
      <c r="L332" s="1283"/>
      <c r="M332" s="1280"/>
      <c r="N332" s="1280"/>
      <c r="O332" s="1280"/>
      <c r="P332" s="1280"/>
      <c r="Q332" s="1242"/>
      <c r="R332" s="1243"/>
      <c r="S332" s="950"/>
      <c r="T332" s="1152"/>
      <c r="U332" s="1152"/>
      <c r="V332" s="1152"/>
      <c r="W332" s="1152"/>
      <c r="X332" s="1152"/>
    </row>
    <row r="333" spans="1:24" ht="12" hidden="1" customHeight="1">
      <c r="A333" s="535">
        <v>319</v>
      </c>
      <c r="B333" s="1241"/>
      <c r="C333" s="1241"/>
      <c r="D333" s="1281"/>
      <c r="E333" s="1281"/>
      <c r="F333" s="1152"/>
      <c r="G333" s="1154"/>
      <c r="H333" s="1152"/>
      <c r="I333" s="1280"/>
      <c r="J333" s="1282"/>
      <c r="K333" s="1282"/>
      <c r="L333" s="1283"/>
      <c r="M333" s="1280"/>
      <c r="N333" s="1280"/>
      <c r="O333" s="1280"/>
      <c r="P333" s="1280"/>
      <c r="Q333" s="1242"/>
      <c r="R333" s="1243"/>
      <c r="S333" s="950"/>
      <c r="T333" s="1152"/>
      <c r="U333" s="1152"/>
      <c r="V333" s="1152"/>
      <c r="W333" s="1152"/>
      <c r="X333" s="1152"/>
    </row>
    <row r="334" spans="1:24" ht="12" hidden="1" customHeight="1">
      <c r="A334" s="548">
        <v>320</v>
      </c>
      <c r="B334" s="1241"/>
      <c r="C334" s="1241"/>
      <c r="D334" s="1281"/>
      <c r="E334" s="1281"/>
      <c r="F334" s="1152"/>
      <c r="G334" s="1154"/>
      <c r="H334" s="1152"/>
      <c r="I334" s="1280"/>
      <c r="J334" s="1282"/>
      <c r="K334" s="1282"/>
      <c r="L334" s="1283"/>
      <c r="M334" s="1280"/>
      <c r="N334" s="1280"/>
      <c r="O334" s="1280"/>
      <c r="P334" s="1280"/>
      <c r="Q334" s="1242"/>
      <c r="R334" s="1243"/>
      <c r="S334" s="950"/>
      <c r="T334" s="1152"/>
      <c r="U334" s="1152"/>
      <c r="V334" s="1152"/>
      <c r="W334" s="1152"/>
      <c r="X334" s="1152"/>
    </row>
    <row r="335" spans="1:24" ht="12" hidden="1" customHeight="1">
      <c r="A335" s="535">
        <v>321</v>
      </c>
      <c r="B335" s="1241"/>
      <c r="C335" s="1241"/>
      <c r="D335" s="1281"/>
      <c r="E335" s="1281"/>
      <c r="F335" s="1152"/>
      <c r="G335" s="1154"/>
      <c r="H335" s="1152"/>
      <c r="I335" s="1280"/>
      <c r="J335" s="1282"/>
      <c r="K335" s="1282"/>
      <c r="L335" s="1283"/>
      <c r="M335" s="1280"/>
      <c r="N335" s="1280"/>
      <c r="O335" s="1280"/>
      <c r="P335" s="1280"/>
      <c r="Q335" s="1242"/>
      <c r="R335" s="1243"/>
      <c r="S335" s="950"/>
      <c r="T335" s="1152"/>
      <c r="U335" s="1152"/>
      <c r="V335" s="1152"/>
      <c r="W335" s="1152"/>
      <c r="X335" s="1152"/>
    </row>
    <row r="336" spans="1:24" ht="12" hidden="1" customHeight="1">
      <c r="A336" s="548">
        <v>322</v>
      </c>
      <c r="B336" s="1241"/>
      <c r="C336" s="1241"/>
      <c r="D336" s="1281"/>
      <c r="E336" s="1281"/>
      <c r="F336" s="1152"/>
      <c r="G336" s="1154"/>
      <c r="H336" s="1152"/>
      <c r="I336" s="1280"/>
      <c r="J336" s="1282"/>
      <c r="K336" s="1282"/>
      <c r="L336" s="1283"/>
      <c r="M336" s="1280"/>
      <c r="N336" s="1280"/>
      <c r="O336" s="1280"/>
      <c r="P336" s="1280"/>
      <c r="Q336" s="1242"/>
      <c r="R336" s="1243"/>
      <c r="S336" s="950"/>
      <c r="T336" s="1152"/>
      <c r="U336" s="1152"/>
      <c r="V336" s="1152"/>
      <c r="W336" s="1152"/>
      <c r="X336" s="1152"/>
    </row>
    <row r="337" spans="1:24" ht="12" hidden="1" customHeight="1">
      <c r="A337" s="535">
        <v>323</v>
      </c>
      <c r="B337" s="1241"/>
      <c r="C337" s="1241"/>
      <c r="D337" s="1281"/>
      <c r="E337" s="1281"/>
      <c r="F337" s="1152"/>
      <c r="G337" s="1154"/>
      <c r="H337" s="1152"/>
      <c r="I337" s="1280"/>
      <c r="J337" s="1282"/>
      <c r="K337" s="1282"/>
      <c r="L337" s="1283"/>
      <c r="M337" s="1280"/>
      <c r="N337" s="1280"/>
      <c r="O337" s="1280"/>
      <c r="P337" s="1280"/>
      <c r="Q337" s="1242"/>
      <c r="R337" s="1243"/>
      <c r="S337" s="950"/>
      <c r="T337" s="1152"/>
      <c r="U337" s="1152"/>
      <c r="V337" s="1152"/>
      <c r="W337" s="1152"/>
      <c r="X337" s="1152"/>
    </row>
    <row r="338" spans="1:24" ht="12" hidden="1" customHeight="1">
      <c r="A338" s="548">
        <v>324</v>
      </c>
      <c r="B338" s="1241"/>
      <c r="C338" s="1241"/>
      <c r="D338" s="1281"/>
      <c r="E338" s="1281"/>
      <c r="F338" s="1152"/>
      <c r="G338" s="1154"/>
      <c r="H338" s="1152"/>
      <c r="I338" s="1280"/>
      <c r="J338" s="1282"/>
      <c r="K338" s="1282"/>
      <c r="L338" s="1283"/>
      <c r="M338" s="1280"/>
      <c r="N338" s="1280"/>
      <c r="O338" s="1280"/>
      <c r="P338" s="1280"/>
      <c r="Q338" s="1242"/>
      <c r="R338" s="1243"/>
      <c r="S338" s="950"/>
      <c r="T338" s="1152"/>
      <c r="U338" s="1152"/>
      <c r="V338" s="1152"/>
      <c r="W338" s="1152"/>
      <c r="X338" s="1152"/>
    </row>
    <row r="339" spans="1:24" ht="12" hidden="1" customHeight="1">
      <c r="A339" s="535">
        <v>325</v>
      </c>
      <c r="B339" s="1241"/>
      <c r="C339" s="1241"/>
      <c r="D339" s="1281"/>
      <c r="E339" s="1281"/>
      <c r="F339" s="1152"/>
      <c r="G339" s="1154"/>
      <c r="H339" s="1152"/>
      <c r="I339" s="1280"/>
      <c r="J339" s="1282"/>
      <c r="K339" s="1282"/>
      <c r="L339" s="1283"/>
      <c r="M339" s="1280"/>
      <c r="N339" s="1280"/>
      <c r="O339" s="1280"/>
      <c r="P339" s="1280"/>
      <c r="Q339" s="1242"/>
      <c r="R339" s="1243"/>
      <c r="S339" s="950"/>
      <c r="T339" s="1152"/>
      <c r="U339" s="1152"/>
      <c r="V339" s="1152"/>
      <c r="W339" s="1152"/>
      <c r="X339" s="1152"/>
    </row>
    <row r="340" spans="1:24" ht="12" hidden="1" customHeight="1">
      <c r="A340" s="548">
        <v>326</v>
      </c>
      <c r="B340" s="1241"/>
      <c r="C340" s="1241"/>
      <c r="D340" s="1281"/>
      <c r="E340" s="1281"/>
      <c r="F340" s="1152"/>
      <c r="G340" s="1154"/>
      <c r="H340" s="1152"/>
      <c r="I340" s="1280"/>
      <c r="J340" s="1282"/>
      <c r="K340" s="1282"/>
      <c r="L340" s="1283"/>
      <c r="M340" s="1280"/>
      <c r="N340" s="1280"/>
      <c r="O340" s="1280"/>
      <c r="P340" s="1280"/>
      <c r="Q340" s="1242"/>
      <c r="R340" s="1243"/>
      <c r="S340" s="950"/>
      <c r="T340" s="1152"/>
      <c r="U340" s="1152"/>
      <c r="V340" s="1152"/>
      <c r="W340" s="1152"/>
      <c r="X340" s="1152"/>
    </row>
    <row r="341" spans="1:24" ht="12" hidden="1" customHeight="1">
      <c r="A341" s="535">
        <v>327</v>
      </c>
      <c r="B341" s="1241"/>
      <c r="C341" s="1241"/>
      <c r="D341" s="1281"/>
      <c r="E341" s="1281"/>
      <c r="F341" s="1152"/>
      <c r="G341" s="1154"/>
      <c r="H341" s="1152"/>
      <c r="I341" s="1280"/>
      <c r="J341" s="1282"/>
      <c r="K341" s="1282"/>
      <c r="L341" s="1283"/>
      <c r="M341" s="1280"/>
      <c r="N341" s="1280"/>
      <c r="O341" s="1280"/>
      <c r="P341" s="1280"/>
      <c r="Q341" s="1242"/>
      <c r="R341" s="1243"/>
      <c r="S341" s="950"/>
      <c r="T341" s="1152"/>
      <c r="U341" s="1152"/>
      <c r="V341" s="1152"/>
      <c r="W341" s="1152"/>
      <c r="X341" s="1152"/>
    </row>
    <row r="342" spans="1:24" ht="12" hidden="1" customHeight="1">
      <c r="A342" s="548">
        <v>328</v>
      </c>
      <c r="B342" s="1241"/>
      <c r="C342" s="1241"/>
      <c r="D342" s="1281"/>
      <c r="E342" s="1281"/>
      <c r="F342" s="1152"/>
      <c r="G342" s="1154"/>
      <c r="H342" s="1152"/>
      <c r="I342" s="1280"/>
      <c r="J342" s="1282"/>
      <c r="K342" s="1282"/>
      <c r="L342" s="1283"/>
      <c r="M342" s="1280"/>
      <c r="N342" s="1280"/>
      <c r="O342" s="1280"/>
      <c r="P342" s="1280"/>
      <c r="Q342" s="1242"/>
      <c r="R342" s="1243"/>
      <c r="S342" s="950"/>
      <c r="T342" s="1152"/>
      <c r="U342" s="1152"/>
      <c r="V342" s="1152"/>
      <c r="W342" s="1152"/>
      <c r="X342" s="1152"/>
    </row>
    <row r="343" spans="1:24" ht="12" hidden="1" customHeight="1">
      <c r="A343" s="535">
        <v>329</v>
      </c>
      <c r="B343" s="1241"/>
      <c r="C343" s="1241"/>
      <c r="D343" s="1281"/>
      <c r="E343" s="1281"/>
      <c r="F343" s="1152"/>
      <c r="G343" s="1154"/>
      <c r="H343" s="1152"/>
      <c r="I343" s="1280"/>
      <c r="J343" s="1282"/>
      <c r="K343" s="1282"/>
      <c r="L343" s="1283"/>
      <c r="M343" s="1280"/>
      <c r="N343" s="1280"/>
      <c r="O343" s="1280"/>
      <c r="P343" s="1280"/>
      <c r="Q343" s="1242"/>
      <c r="R343" s="1243"/>
      <c r="S343" s="950"/>
      <c r="T343" s="1152"/>
      <c r="U343" s="1152"/>
      <c r="V343" s="1152"/>
      <c r="W343" s="1152"/>
      <c r="X343" s="1152"/>
    </row>
    <row r="344" spans="1:24" ht="12" hidden="1" customHeight="1">
      <c r="A344" s="548">
        <v>330</v>
      </c>
      <c r="B344" s="1241"/>
      <c r="C344" s="1241"/>
      <c r="D344" s="1281"/>
      <c r="E344" s="1281"/>
      <c r="F344" s="1152"/>
      <c r="G344" s="1154"/>
      <c r="H344" s="1152"/>
      <c r="I344" s="1280"/>
      <c r="J344" s="1282"/>
      <c r="K344" s="1282"/>
      <c r="L344" s="1283"/>
      <c r="M344" s="1280"/>
      <c r="N344" s="1280"/>
      <c r="O344" s="1280"/>
      <c r="P344" s="1280"/>
      <c r="Q344" s="1242"/>
      <c r="R344" s="1243"/>
      <c r="S344" s="950"/>
      <c r="T344" s="1152"/>
      <c r="U344" s="1152"/>
      <c r="V344" s="1152"/>
      <c r="W344" s="1152"/>
      <c r="X344" s="1152"/>
    </row>
    <row r="345" spans="1:24" ht="12" hidden="1" customHeight="1">
      <c r="A345" s="535">
        <v>331</v>
      </c>
      <c r="B345" s="1241"/>
      <c r="C345" s="1241"/>
      <c r="D345" s="1281"/>
      <c r="E345" s="1281"/>
      <c r="F345" s="1152"/>
      <c r="G345" s="1154"/>
      <c r="H345" s="1152"/>
      <c r="I345" s="1280"/>
      <c r="J345" s="1282"/>
      <c r="K345" s="1282"/>
      <c r="L345" s="1283"/>
      <c r="M345" s="1280"/>
      <c r="N345" s="1280"/>
      <c r="O345" s="1280"/>
      <c r="P345" s="1280"/>
      <c r="Q345" s="1242"/>
      <c r="R345" s="1243"/>
      <c r="S345" s="950"/>
      <c r="T345" s="1152"/>
      <c r="U345" s="1152"/>
      <c r="V345" s="1152"/>
      <c r="W345" s="1152"/>
      <c r="X345" s="1152"/>
    </row>
    <row r="346" spans="1:24" ht="12" hidden="1" customHeight="1">
      <c r="A346" s="548">
        <v>332</v>
      </c>
      <c r="B346" s="1241"/>
      <c r="C346" s="1241"/>
      <c r="D346" s="1281"/>
      <c r="E346" s="1281"/>
      <c r="F346" s="1152"/>
      <c r="G346" s="1154"/>
      <c r="H346" s="1152"/>
      <c r="I346" s="1280"/>
      <c r="J346" s="1282"/>
      <c r="K346" s="1282"/>
      <c r="L346" s="1283"/>
      <c r="M346" s="1280"/>
      <c r="N346" s="1280"/>
      <c r="O346" s="1280"/>
      <c r="P346" s="1280"/>
      <c r="Q346" s="1242"/>
      <c r="R346" s="1243"/>
      <c r="S346" s="950"/>
      <c r="T346" s="1152"/>
      <c r="U346" s="1152"/>
      <c r="V346" s="1152"/>
      <c r="W346" s="1152"/>
      <c r="X346" s="1152"/>
    </row>
    <row r="347" spans="1:24" ht="12" hidden="1" customHeight="1">
      <c r="A347" s="535">
        <v>333</v>
      </c>
      <c r="B347" s="1241"/>
      <c r="C347" s="1241"/>
      <c r="D347" s="1281"/>
      <c r="E347" s="1281"/>
      <c r="F347" s="1152"/>
      <c r="G347" s="1154"/>
      <c r="H347" s="1152"/>
      <c r="I347" s="1280"/>
      <c r="J347" s="1282"/>
      <c r="K347" s="1282"/>
      <c r="L347" s="1283"/>
      <c r="M347" s="1280"/>
      <c r="N347" s="1280"/>
      <c r="O347" s="1280"/>
      <c r="P347" s="1280"/>
      <c r="Q347" s="1242"/>
      <c r="R347" s="1243"/>
      <c r="S347" s="950"/>
      <c r="T347" s="1152"/>
      <c r="U347" s="1152"/>
      <c r="V347" s="1152"/>
      <c r="W347" s="1152"/>
      <c r="X347" s="1152"/>
    </row>
    <row r="348" spans="1:24" ht="12" hidden="1" customHeight="1">
      <c r="A348" s="548">
        <v>334</v>
      </c>
      <c r="B348" s="1241"/>
      <c r="C348" s="1241"/>
      <c r="D348" s="1281"/>
      <c r="E348" s="1281"/>
      <c r="F348" s="1152"/>
      <c r="G348" s="1154"/>
      <c r="H348" s="1152"/>
      <c r="I348" s="1280"/>
      <c r="J348" s="1282"/>
      <c r="K348" s="1282"/>
      <c r="L348" s="1283"/>
      <c r="M348" s="1280"/>
      <c r="N348" s="1280"/>
      <c r="O348" s="1280"/>
      <c r="P348" s="1280"/>
      <c r="Q348" s="1242"/>
      <c r="R348" s="1243"/>
      <c r="S348" s="950"/>
      <c r="T348" s="1152"/>
      <c r="U348" s="1152"/>
      <c r="V348" s="1152"/>
      <c r="W348" s="1152"/>
      <c r="X348" s="1152"/>
    </row>
    <row r="349" spans="1:24" ht="12" hidden="1" customHeight="1">
      <c r="A349" s="535">
        <v>335</v>
      </c>
      <c r="B349" s="1241"/>
      <c r="C349" s="1241"/>
      <c r="D349" s="1281"/>
      <c r="E349" s="1281"/>
      <c r="F349" s="1152"/>
      <c r="G349" s="1154"/>
      <c r="H349" s="1152"/>
      <c r="I349" s="1280"/>
      <c r="J349" s="1282"/>
      <c r="K349" s="1282"/>
      <c r="L349" s="1283"/>
      <c r="M349" s="1280"/>
      <c r="N349" s="1280"/>
      <c r="O349" s="1280"/>
      <c r="P349" s="1280"/>
      <c r="Q349" s="1242"/>
      <c r="R349" s="1243"/>
      <c r="S349" s="950"/>
      <c r="T349" s="1152"/>
      <c r="U349" s="1152"/>
      <c r="V349" s="1152"/>
      <c r="W349" s="1152"/>
      <c r="X349" s="1152"/>
    </row>
    <row r="350" spans="1:24" ht="12" hidden="1" customHeight="1">
      <c r="A350" s="548">
        <v>336</v>
      </c>
      <c r="B350" s="1241"/>
      <c r="C350" s="1241"/>
      <c r="D350" s="1281"/>
      <c r="E350" s="1281"/>
      <c r="F350" s="1152"/>
      <c r="G350" s="1154"/>
      <c r="H350" s="1152"/>
      <c r="I350" s="1280"/>
      <c r="J350" s="1282"/>
      <c r="K350" s="1282"/>
      <c r="L350" s="1283"/>
      <c r="M350" s="1280"/>
      <c r="N350" s="1280"/>
      <c r="O350" s="1280"/>
      <c r="P350" s="1280"/>
      <c r="Q350" s="1242"/>
      <c r="R350" s="1243"/>
      <c r="S350" s="950"/>
      <c r="T350" s="1152"/>
      <c r="U350" s="1152"/>
      <c r="V350" s="1152"/>
      <c r="W350" s="1152"/>
      <c r="X350" s="1152"/>
    </row>
    <row r="351" spans="1:24" ht="12" hidden="1" customHeight="1">
      <c r="A351" s="535">
        <v>337</v>
      </c>
      <c r="B351" s="1241"/>
      <c r="C351" s="1241"/>
      <c r="D351" s="1281"/>
      <c r="E351" s="1281"/>
      <c r="F351" s="1152"/>
      <c r="G351" s="1154"/>
      <c r="H351" s="1152"/>
      <c r="I351" s="1280"/>
      <c r="J351" s="1282"/>
      <c r="K351" s="1282"/>
      <c r="L351" s="1283"/>
      <c r="M351" s="1280"/>
      <c r="N351" s="1280"/>
      <c r="O351" s="1280"/>
      <c r="P351" s="1280"/>
      <c r="Q351" s="1242"/>
      <c r="R351" s="1243"/>
      <c r="S351" s="950"/>
      <c r="T351" s="1152"/>
      <c r="U351" s="1152"/>
      <c r="V351" s="1152"/>
      <c r="W351" s="1152"/>
      <c r="X351" s="1152"/>
    </row>
    <row r="352" spans="1:24" ht="12" hidden="1" customHeight="1">
      <c r="A352" s="548">
        <v>338</v>
      </c>
      <c r="B352" s="1241"/>
      <c r="C352" s="1241"/>
      <c r="D352" s="1281"/>
      <c r="E352" s="1281"/>
      <c r="F352" s="1152"/>
      <c r="G352" s="1154"/>
      <c r="H352" s="1152"/>
      <c r="I352" s="1280"/>
      <c r="J352" s="1282"/>
      <c r="K352" s="1282"/>
      <c r="L352" s="1283"/>
      <c r="M352" s="1280"/>
      <c r="N352" s="1280"/>
      <c r="O352" s="1280"/>
      <c r="P352" s="1280"/>
      <c r="Q352" s="1242"/>
      <c r="R352" s="1243"/>
      <c r="S352" s="950"/>
      <c r="T352" s="1152"/>
      <c r="U352" s="1152"/>
      <c r="V352" s="1152"/>
      <c r="W352" s="1152"/>
      <c r="X352" s="1152"/>
    </row>
    <row r="353" spans="1:24" ht="12" hidden="1" customHeight="1">
      <c r="A353" s="535">
        <v>339</v>
      </c>
      <c r="B353" s="1241"/>
      <c r="C353" s="1241"/>
      <c r="D353" s="1281"/>
      <c r="E353" s="1281"/>
      <c r="F353" s="1152"/>
      <c r="G353" s="1154"/>
      <c r="H353" s="1152"/>
      <c r="I353" s="1280"/>
      <c r="J353" s="1282"/>
      <c r="K353" s="1282"/>
      <c r="L353" s="1283"/>
      <c r="M353" s="1280"/>
      <c r="N353" s="1280"/>
      <c r="O353" s="1280"/>
      <c r="P353" s="1280"/>
      <c r="Q353" s="1242"/>
      <c r="R353" s="1243"/>
      <c r="S353" s="950"/>
      <c r="T353" s="1152"/>
      <c r="U353" s="1152"/>
      <c r="V353" s="1152"/>
      <c r="W353" s="1152"/>
      <c r="X353" s="1152"/>
    </row>
    <row r="354" spans="1:24" ht="12" hidden="1" customHeight="1">
      <c r="A354" s="548">
        <v>340</v>
      </c>
      <c r="B354" s="1241"/>
      <c r="C354" s="1241"/>
      <c r="D354" s="1281"/>
      <c r="E354" s="1281"/>
      <c r="F354" s="1152"/>
      <c r="G354" s="1154"/>
      <c r="H354" s="1152"/>
      <c r="I354" s="1280"/>
      <c r="J354" s="1282"/>
      <c r="K354" s="1282"/>
      <c r="L354" s="1283"/>
      <c r="M354" s="1280"/>
      <c r="N354" s="1280"/>
      <c r="O354" s="1280"/>
      <c r="P354" s="1280"/>
      <c r="Q354" s="1242"/>
      <c r="R354" s="1243"/>
      <c r="S354" s="950"/>
      <c r="T354" s="1152"/>
      <c r="U354" s="1152"/>
      <c r="V354" s="1152"/>
      <c r="W354" s="1152"/>
      <c r="X354" s="1152"/>
    </row>
    <row r="355" spans="1:24" ht="12" hidden="1" customHeight="1">
      <c r="A355" s="535">
        <v>341</v>
      </c>
      <c r="B355" s="1241"/>
      <c r="C355" s="1241"/>
      <c r="D355" s="1281"/>
      <c r="E355" s="1281"/>
      <c r="F355" s="1152"/>
      <c r="G355" s="1154"/>
      <c r="H355" s="1152"/>
      <c r="I355" s="1280"/>
      <c r="J355" s="1282"/>
      <c r="K355" s="1282"/>
      <c r="L355" s="1283"/>
      <c r="M355" s="1280"/>
      <c r="N355" s="1280"/>
      <c r="O355" s="1280"/>
      <c r="P355" s="1280"/>
      <c r="Q355" s="1242"/>
      <c r="R355" s="1243"/>
      <c r="S355" s="950"/>
      <c r="T355" s="1152"/>
      <c r="U355" s="1152"/>
      <c r="V355" s="1152"/>
      <c r="W355" s="1152"/>
      <c r="X355" s="1152"/>
    </row>
    <row r="356" spans="1:24" ht="12" hidden="1" customHeight="1">
      <c r="A356" s="548">
        <v>342</v>
      </c>
      <c r="B356" s="1241"/>
      <c r="C356" s="1241"/>
      <c r="D356" s="1281"/>
      <c r="E356" s="1281"/>
      <c r="F356" s="1152"/>
      <c r="G356" s="1154"/>
      <c r="H356" s="1152"/>
      <c r="I356" s="1280"/>
      <c r="J356" s="1282"/>
      <c r="K356" s="1282"/>
      <c r="L356" s="1283"/>
      <c r="M356" s="1280"/>
      <c r="N356" s="1280"/>
      <c r="O356" s="1280"/>
      <c r="P356" s="1280"/>
      <c r="Q356" s="1242"/>
      <c r="R356" s="1243"/>
      <c r="S356" s="950"/>
      <c r="T356" s="1152"/>
      <c r="U356" s="1152"/>
      <c r="V356" s="1152"/>
      <c r="W356" s="1152"/>
      <c r="X356" s="1152"/>
    </row>
    <row r="357" spans="1:24" ht="12" hidden="1" customHeight="1">
      <c r="A357" s="535">
        <v>343</v>
      </c>
      <c r="B357" s="1241"/>
      <c r="C357" s="1241"/>
      <c r="D357" s="1281"/>
      <c r="E357" s="1281"/>
      <c r="F357" s="1152"/>
      <c r="G357" s="1154"/>
      <c r="H357" s="1152"/>
      <c r="I357" s="1280"/>
      <c r="J357" s="1282"/>
      <c r="K357" s="1282"/>
      <c r="L357" s="1283"/>
      <c r="M357" s="1280"/>
      <c r="N357" s="1280"/>
      <c r="O357" s="1280"/>
      <c r="P357" s="1280"/>
      <c r="Q357" s="1242"/>
      <c r="R357" s="1243"/>
      <c r="S357" s="950"/>
      <c r="T357" s="1152"/>
      <c r="U357" s="1152"/>
      <c r="V357" s="1152"/>
      <c r="W357" s="1152"/>
      <c r="X357" s="1152"/>
    </row>
    <row r="358" spans="1:24" ht="12" hidden="1" customHeight="1">
      <c r="A358" s="548">
        <v>344</v>
      </c>
      <c r="B358" s="1241"/>
      <c r="C358" s="1241"/>
      <c r="D358" s="1281"/>
      <c r="E358" s="1281"/>
      <c r="F358" s="1152"/>
      <c r="G358" s="1154"/>
      <c r="H358" s="1152"/>
      <c r="I358" s="1280"/>
      <c r="J358" s="1282"/>
      <c r="K358" s="1282"/>
      <c r="L358" s="1283"/>
      <c r="M358" s="1280"/>
      <c r="N358" s="1280"/>
      <c r="O358" s="1280"/>
      <c r="P358" s="1280"/>
      <c r="Q358" s="1242"/>
      <c r="R358" s="1243"/>
      <c r="S358" s="950"/>
      <c r="T358" s="1152"/>
      <c r="U358" s="1152"/>
      <c r="V358" s="1152"/>
      <c r="W358" s="1152"/>
      <c r="X358" s="1152"/>
    </row>
    <row r="359" spans="1:24" ht="12" hidden="1" customHeight="1">
      <c r="A359" s="535">
        <v>345</v>
      </c>
      <c r="B359" s="1241"/>
      <c r="C359" s="1241"/>
      <c r="D359" s="1281"/>
      <c r="E359" s="1281"/>
      <c r="F359" s="1152"/>
      <c r="G359" s="1154"/>
      <c r="H359" s="1152"/>
      <c r="I359" s="1280"/>
      <c r="J359" s="1282"/>
      <c r="K359" s="1282"/>
      <c r="L359" s="1283"/>
      <c r="M359" s="1280"/>
      <c r="N359" s="1280"/>
      <c r="O359" s="1280"/>
      <c r="P359" s="1280"/>
      <c r="Q359" s="1242"/>
      <c r="R359" s="1243"/>
      <c r="S359" s="950"/>
      <c r="T359" s="1152"/>
      <c r="U359" s="1152"/>
      <c r="V359" s="1152"/>
      <c r="W359" s="1152"/>
      <c r="X359" s="1152"/>
    </row>
    <row r="360" spans="1:24" ht="12" hidden="1" customHeight="1">
      <c r="A360" s="548">
        <v>346</v>
      </c>
      <c r="B360" s="1241"/>
      <c r="C360" s="1241"/>
      <c r="D360" s="1281"/>
      <c r="E360" s="1281"/>
      <c r="F360" s="1152"/>
      <c r="G360" s="1154"/>
      <c r="H360" s="1152"/>
      <c r="I360" s="1280"/>
      <c r="J360" s="1282"/>
      <c r="K360" s="1282"/>
      <c r="L360" s="1283"/>
      <c r="M360" s="1280"/>
      <c r="N360" s="1280"/>
      <c r="O360" s="1280"/>
      <c r="P360" s="1280"/>
      <c r="Q360" s="1242"/>
      <c r="R360" s="1243"/>
      <c r="S360" s="950"/>
      <c r="T360" s="1152"/>
      <c r="U360" s="1152"/>
      <c r="V360" s="1152"/>
      <c r="W360" s="1152"/>
      <c r="X360" s="1152"/>
    </row>
    <row r="361" spans="1:24" ht="12" hidden="1" customHeight="1">
      <c r="A361" s="535">
        <v>347</v>
      </c>
      <c r="B361" s="1241"/>
      <c r="C361" s="1241"/>
      <c r="D361" s="1281"/>
      <c r="E361" s="1281"/>
      <c r="F361" s="1152"/>
      <c r="G361" s="1154"/>
      <c r="H361" s="1152"/>
      <c r="I361" s="1280"/>
      <c r="J361" s="1282"/>
      <c r="K361" s="1282"/>
      <c r="L361" s="1283"/>
      <c r="M361" s="1280"/>
      <c r="N361" s="1280"/>
      <c r="O361" s="1280"/>
      <c r="P361" s="1280"/>
      <c r="Q361" s="1242"/>
      <c r="R361" s="1243"/>
      <c r="S361" s="950"/>
      <c r="T361" s="1152"/>
      <c r="U361" s="1152"/>
      <c r="V361" s="1152"/>
      <c r="W361" s="1152"/>
      <c r="X361" s="1152"/>
    </row>
    <row r="362" spans="1:24" ht="12" hidden="1" customHeight="1">
      <c r="A362" s="548">
        <v>348</v>
      </c>
      <c r="B362" s="1241"/>
      <c r="C362" s="1241"/>
      <c r="D362" s="1281"/>
      <c r="E362" s="1281"/>
      <c r="F362" s="1152"/>
      <c r="G362" s="1154"/>
      <c r="H362" s="1152"/>
      <c r="I362" s="1280"/>
      <c r="J362" s="1282"/>
      <c r="K362" s="1282"/>
      <c r="L362" s="1283"/>
      <c r="M362" s="1280"/>
      <c r="N362" s="1280"/>
      <c r="O362" s="1280"/>
      <c r="P362" s="1280"/>
      <c r="Q362" s="1242"/>
      <c r="R362" s="1243"/>
      <c r="S362" s="950"/>
      <c r="T362" s="1152"/>
      <c r="U362" s="1152"/>
      <c r="V362" s="1152"/>
      <c r="W362" s="1152"/>
      <c r="X362" s="1152"/>
    </row>
    <row r="363" spans="1:24" ht="12" hidden="1" customHeight="1">
      <c r="A363" s="535">
        <v>349</v>
      </c>
      <c r="B363" s="1241"/>
      <c r="C363" s="1241"/>
      <c r="D363" s="1281"/>
      <c r="E363" s="1281"/>
      <c r="F363" s="1152"/>
      <c r="G363" s="1154"/>
      <c r="H363" s="1152"/>
      <c r="I363" s="1280"/>
      <c r="J363" s="1282"/>
      <c r="K363" s="1282"/>
      <c r="L363" s="1283"/>
      <c r="M363" s="1280"/>
      <c r="N363" s="1280"/>
      <c r="O363" s="1280"/>
      <c r="P363" s="1280"/>
      <c r="Q363" s="1242"/>
      <c r="R363" s="1243"/>
      <c r="S363" s="950"/>
      <c r="T363" s="1152"/>
      <c r="U363" s="1152"/>
      <c r="V363" s="1152"/>
      <c r="W363" s="1152"/>
      <c r="X363" s="1152"/>
    </row>
    <row r="364" spans="1:24" ht="12" hidden="1" customHeight="1">
      <c r="A364" s="548">
        <v>350</v>
      </c>
      <c r="B364" s="1241"/>
      <c r="C364" s="1241"/>
      <c r="D364" s="1281"/>
      <c r="E364" s="1281"/>
      <c r="F364" s="1152"/>
      <c r="G364" s="1154"/>
      <c r="H364" s="1152"/>
      <c r="I364" s="1280"/>
      <c r="J364" s="1282"/>
      <c r="K364" s="1282"/>
      <c r="L364" s="1283"/>
      <c r="M364" s="1280"/>
      <c r="N364" s="1280"/>
      <c r="O364" s="1280"/>
      <c r="P364" s="1280"/>
      <c r="Q364" s="1242"/>
      <c r="R364" s="1243"/>
      <c r="S364" s="950"/>
      <c r="T364" s="1152"/>
      <c r="U364" s="1152"/>
      <c r="V364" s="1152"/>
      <c r="W364" s="1152"/>
      <c r="X364" s="1152"/>
    </row>
    <row r="365" spans="1:24" ht="12" hidden="1" customHeight="1">
      <c r="A365" s="535">
        <v>351</v>
      </c>
      <c r="B365" s="1241"/>
      <c r="C365" s="1241"/>
      <c r="D365" s="1281"/>
      <c r="E365" s="1281"/>
      <c r="F365" s="1152"/>
      <c r="G365" s="1154"/>
      <c r="H365" s="1152"/>
      <c r="I365" s="1280"/>
      <c r="J365" s="1282"/>
      <c r="K365" s="1282"/>
      <c r="L365" s="1283"/>
      <c r="M365" s="1280"/>
      <c r="N365" s="1280"/>
      <c r="O365" s="1280"/>
      <c r="P365" s="1280"/>
      <c r="Q365" s="1242"/>
      <c r="R365" s="1243"/>
      <c r="S365" s="950"/>
      <c r="T365" s="1152"/>
      <c r="U365" s="1152"/>
      <c r="V365" s="1152"/>
      <c r="W365" s="1152"/>
      <c r="X365" s="1152"/>
    </row>
    <row r="366" spans="1:24" ht="12" hidden="1" customHeight="1">
      <c r="A366" s="548">
        <v>352</v>
      </c>
      <c r="B366" s="1241"/>
      <c r="C366" s="1241"/>
      <c r="D366" s="1281"/>
      <c r="E366" s="1281"/>
      <c r="F366" s="1152"/>
      <c r="G366" s="1154"/>
      <c r="H366" s="1152"/>
      <c r="I366" s="1280"/>
      <c r="J366" s="1282"/>
      <c r="K366" s="1282"/>
      <c r="L366" s="1283"/>
      <c r="M366" s="1280"/>
      <c r="N366" s="1280"/>
      <c r="O366" s="1280"/>
      <c r="P366" s="1280"/>
      <c r="Q366" s="1242"/>
      <c r="R366" s="1243"/>
      <c r="S366" s="950"/>
      <c r="T366" s="1152"/>
      <c r="U366" s="1152"/>
      <c r="V366" s="1152"/>
      <c r="W366" s="1152"/>
      <c r="X366" s="1152"/>
    </row>
    <row r="367" spans="1:24" ht="12" hidden="1" customHeight="1">
      <c r="A367" s="535">
        <v>353</v>
      </c>
      <c r="B367" s="1241"/>
      <c r="C367" s="1241"/>
      <c r="D367" s="1281"/>
      <c r="E367" s="1281"/>
      <c r="F367" s="1152"/>
      <c r="G367" s="1154"/>
      <c r="H367" s="1152"/>
      <c r="I367" s="1280"/>
      <c r="J367" s="1282"/>
      <c r="K367" s="1282"/>
      <c r="L367" s="1283"/>
      <c r="M367" s="1280"/>
      <c r="N367" s="1280"/>
      <c r="O367" s="1280"/>
      <c r="P367" s="1280"/>
      <c r="Q367" s="1242"/>
      <c r="R367" s="1243"/>
      <c r="S367" s="950"/>
      <c r="T367" s="1152"/>
      <c r="U367" s="1152"/>
      <c r="V367" s="1152"/>
      <c r="W367" s="1152"/>
      <c r="X367" s="1152"/>
    </row>
    <row r="368" spans="1:24" ht="12" hidden="1" customHeight="1">
      <c r="A368" s="548">
        <v>354</v>
      </c>
      <c r="B368" s="1241"/>
      <c r="C368" s="1241"/>
      <c r="D368" s="1281"/>
      <c r="E368" s="1281"/>
      <c r="F368" s="1152"/>
      <c r="G368" s="1154"/>
      <c r="H368" s="1152"/>
      <c r="I368" s="1280"/>
      <c r="J368" s="1282"/>
      <c r="K368" s="1282"/>
      <c r="L368" s="1283"/>
      <c r="M368" s="1280"/>
      <c r="N368" s="1280"/>
      <c r="O368" s="1280"/>
      <c r="P368" s="1280"/>
      <c r="Q368" s="1242"/>
      <c r="R368" s="1243"/>
      <c r="S368" s="950"/>
      <c r="T368" s="1152"/>
      <c r="U368" s="1152"/>
      <c r="V368" s="1152"/>
      <c r="W368" s="1152"/>
      <c r="X368" s="1152"/>
    </row>
    <row r="369" spans="1:24" ht="12" hidden="1" customHeight="1">
      <c r="A369" s="535">
        <v>355</v>
      </c>
      <c r="B369" s="1241"/>
      <c r="C369" s="1241"/>
      <c r="D369" s="1281"/>
      <c r="E369" s="1281"/>
      <c r="F369" s="1152"/>
      <c r="G369" s="1154"/>
      <c r="H369" s="1152"/>
      <c r="I369" s="1280"/>
      <c r="J369" s="1282"/>
      <c r="K369" s="1282"/>
      <c r="L369" s="1283"/>
      <c r="M369" s="1280"/>
      <c r="N369" s="1280"/>
      <c r="O369" s="1280"/>
      <c r="P369" s="1280"/>
      <c r="Q369" s="1242"/>
      <c r="R369" s="1243"/>
      <c r="S369" s="950"/>
      <c r="T369" s="1152"/>
      <c r="U369" s="1152"/>
      <c r="V369" s="1152"/>
      <c r="W369" s="1152"/>
      <c r="X369" s="1152"/>
    </row>
    <row r="370" spans="1:24" ht="12" hidden="1" customHeight="1">
      <c r="A370" s="548">
        <v>356</v>
      </c>
      <c r="B370" s="1241"/>
      <c r="C370" s="1241"/>
      <c r="D370" s="1281"/>
      <c r="E370" s="1281"/>
      <c r="F370" s="1152"/>
      <c r="G370" s="1154"/>
      <c r="H370" s="1152"/>
      <c r="I370" s="1280"/>
      <c r="J370" s="1282"/>
      <c r="K370" s="1282"/>
      <c r="L370" s="1283"/>
      <c r="M370" s="1280"/>
      <c r="N370" s="1280"/>
      <c r="O370" s="1280"/>
      <c r="P370" s="1280"/>
      <c r="Q370" s="1242"/>
      <c r="R370" s="1243"/>
      <c r="S370" s="950"/>
      <c r="T370" s="1152"/>
      <c r="U370" s="1152"/>
      <c r="V370" s="1152"/>
      <c r="W370" s="1152"/>
      <c r="X370" s="1152"/>
    </row>
    <row r="371" spans="1:24" ht="12" hidden="1" customHeight="1">
      <c r="A371" s="535">
        <v>357</v>
      </c>
      <c r="B371" s="1241"/>
      <c r="C371" s="1241"/>
      <c r="D371" s="1281"/>
      <c r="E371" s="1281"/>
      <c r="F371" s="1152"/>
      <c r="G371" s="1154"/>
      <c r="H371" s="1152"/>
      <c r="I371" s="1280"/>
      <c r="J371" s="1282"/>
      <c r="K371" s="1282"/>
      <c r="L371" s="1283"/>
      <c r="M371" s="1280"/>
      <c r="N371" s="1280"/>
      <c r="O371" s="1280"/>
      <c r="P371" s="1280"/>
      <c r="Q371" s="1242"/>
      <c r="R371" s="1243"/>
      <c r="S371" s="950"/>
      <c r="T371" s="1152"/>
      <c r="U371" s="1152"/>
      <c r="V371" s="1152"/>
      <c r="W371" s="1152"/>
      <c r="X371" s="1152"/>
    </row>
    <row r="372" spans="1:24" ht="12" hidden="1" customHeight="1">
      <c r="A372" s="548">
        <v>358</v>
      </c>
      <c r="B372" s="1241"/>
      <c r="C372" s="1241"/>
      <c r="D372" s="1281"/>
      <c r="E372" s="1281"/>
      <c r="F372" s="1152"/>
      <c r="G372" s="1154"/>
      <c r="H372" s="1152"/>
      <c r="I372" s="1280"/>
      <c r="J372" s="1282"/>
      <c r="K372" s="1282"/>
      <c r="L372" s="1283"/>
      <c r="M372" s="1280"/>
      <c r="N372" s="1280"/>
      <c r="O372" s="1280"/>
      <c r="P372" s="1280"/>
      <c r="Q372" s="1242"/>
      <c r="R372" s="1243"/>
      <c r="S372" s="950"/>
      <c r="T372" s="1152"/>
      <c r="U372" s="1152"/>
      <c r="V372" s="1152"/>
      <c r="W372" s="1152"/>
      <c r="X372" s="1152"/>
    </row>
    <row r="373" spans="1:24" ht="12" hidden="1" customHeight="1">
      <c r="A373" s="535">
        <v>359</v>
      </c>
      <c r="B373" s="1241"/>
      <c r="C373" s="1241"/>
      <c r="D373" s="1281"/>
      <c r="E373" s="1281"/>
      <c r="F373" s="1152"/>
      <c r="G373" s="1154"/>
      <c r="H373" s="1152"/>
      <c r="I373" s="1280"/>
      <c r="J373" s="1282"/>
      <c r="K373" s="1282"/>
      <c r="L373" s="1283"/>
      <c r="M373" s="1280"/>
      <c r="N373" s="1280"/>
      <c r="O373" s="1280"/>
      <c r="P373" s="1280"/>
      <c r="Q373" s="1242"/>
      <c r="R373" s="1243"/>
      <c r="S373" s="950"/>
      <c r="T373" s="1152"/>
      <c r="U373" s="1152"/>
      <c r="V373" s="1152"/>
      <c r="W373" s="1152"/>
      <c r="X373" s="1152"/>
    </row>
    <row r="374" spans="1:24" ht="12" hidden="1" customHeight="1">
      <c r="A374" s="548">
        <v>360</v>
      </c>
      <c r="B374" s="1241"/>
      <c r="C374" s="1241"/>
      <c r="D374" s="1281"/>
      <c r="E374" s="1281"/>
      <c r="F374" s="1152"/>
      <c r="G374" s="1154"/>
      <c r="H374" s="1152"/>
      <c r="I374" s="1280"/>
      <c r="J374" s="1282"/>
      <c r="K374" s="1282"/>
      <c r="L374" s="1283"/>
      <c r="M374" s="1280"/>
      <c r="N374" s="1280"/>
      <c r="O374" s="1280"/>
      <c r="P374" s="1280"/>
      <c r="Q374" s="1242"/>
      <c r="R374" s="1243"/>
      <c r="S374" s="950"/>
      <c r="T374" s="1152"/>
      <c r="U374" s="1152"/>
      <c r="V374" s="1152"/>
      <c r="W374" s="1152"/>
      <c r="X374" s="1152"/>
    </row>
    <row r="375" spans="1:24" ht="12" hidden="1" customHeight="1">
      <c r="A375" s="535">
        <v>361</v>
      </c>
      <c r="B375" s="1241"/>
      <c r="C375" s="1241"/>
      <c r="D375" s="1281"/>
      <c r="E375" s="1281"/>
      <c r="F375" s="1152"/>
      <c r="G375" s="1154"/>
      <c r="H375" s="1152"/>
      <c r="I375" s="1280"/>
      <c r="J375" s="1282"/>
      <c r="K375" s="1282"/>
      <c r="L375" s="1283"/>
      <c r="M375" s="1280"/>
      <c r="N375" s="1280"/>
      <c r="O375" s="1280"/>
      <c r="P375" s="1280"/>
      <c r="Q375" s="1242"/>
      <c r="R375" s="1243"/>
      <c r="S375" s="950"/>
      <c r="T375" s="1152"/>
      <c r="U375" s="1152"/>
      <c r="V375" s="1152"/>
      <c r="W375" s="1152"/>
      <c r="X375" s="1152"/>
    </row>
    <row r="376" spans="1:24" ht="12" hidden="1" customHeight="1">
      <c r="A376" s="548">
        <v>362</v>
      </c>
      <c r="B376" s="1241"/>
      <c r="C376" s="1241"/>
      <c r="D376" s="1281"/>
      <c r="E376" s="1281"/>
      <c r="F376" s="1152"/>
      <c r="G376" s="1154"/>
      <c r="H376" s="1152"/>
      <c r="I376" s="1280"/>
      <c r="J376" s="1282"/>
      <c r="K376" s="1282"/>
      <c r="L376" s="1283"/>
      <c r="M376" s="1280"/>
      <c r="N376" s="1280"/>
      <c r="O376" s="1280"/>
      <c r="P376" s="1280"/>
      <c r="Q376" s="1242"/>
      <c r="R376" s="1243"/>
      <c r="S376" s="950"/>
      <c r="T376" s="1152"/>
      <c r="U376" s="1152"/>
      <c r="V376" s="1152"/>
      <c r="W376" s="1152"/>
      <c r="X376" s="1152"/>
    </row>
    <row r="377" spans="1:24" ht="12" hidden="1" customHeight="1">
      <c r="A377" s="535">
        <v>363</v>
      </c>
      <c r="B377" s="1241"/>
      <c r="C377" s="1241"/>
      <c r="D377" s="1281"/>
      <c r="E377" s="1281"/>
      <c r="F377" s="1152"/>
      <c r="G377" s="1154"/>
      <c r="H377" s="1152"/>
      <c r="I377" s="1280"/>
      <c r="J377" s="1282"/>
      <c r="K377" s="1282"/>
      <c r="L377" s="1283"/>
      <c r="M377" s="1280"/>
      <c r="N377" s="1280"/>
      <c r="O377" s="1280"/>
      <c r="P377" s="1280"/>
      <c r="Q377" s="1242"/>
      <c r="R377" s="1243"/>
      <c r="S377" s="950"/>
      <c r="T377" s="1152"/>
      <c r="U377" s="1152"/>
      <c r="V377" s="1152"/>
      <c r="W377" s="1152"/>
      <c r="X377" s="1152"/>
    </row>
    <row r="378" spans="1:24" ht="12" hidden="1" customHeight="1">
      <c r="A378" s="548">
        <v>364</v>
      </c>
      <c r="B378" s="1241"/>
      <c r="C378" s="1241"/>
      <c r="D378" s="1281"/>
      <c r="E378" s="1281"/>
      <c r="F378" s="1152"/>
      <c r="G378" s="1154"/>
      <c r="H378" s="1152"/>
      <c r="I378" s="1280"/>
      <c r="J378" s="1282"/>
      <c r="K378" s="1282"/>
      <c r="L378" s="1283"/>
      <c r="M378" s="1280"/>
      <c r="N378" s="1280"/>
      <c r="O378" s="1280"/>
      <c r="P378" s="1280"/>
      <c r="Q378" s="1242"/>
      <c r="R378" s="1243"/>
      <c r="S378" s="950"/>
      <c r="T378" s="1152"/>
      <c r="U378" s="1152"/>
      <c r="V378" s="1152"/>
      <c r="W378" s="1152"/>
      <c r="X378" s="1152"/>
    </row>
    <row r="379" spans="1:24" ht="12" hidden="1" customHeight="1">
      <c r="A379" s="535">
        <v>365</v>
      </c>
      <c r="B379" s="1241"/>
      <c r="C379" s="1241"/>
      <c r="D379" s="1281"/>
      <c r="E379" s="1281"/>
      <c r="F379" s="1152"/>
      <c r="G379" s="1154"/>
      <c r="H379" s="1152"/>
      <c r="I379" s="1280"/>
      <c r="J379" s="1282"/>
      <c r="K379" s="1282"/>
      <c r="L379" s="1283"/>
      <c r="M379" s="1280"/>
      <c r="N379" s="1280"/>
      <c r="O379" s="1280"/>
      <c r="P379" s="1280"/>
      <c r="Q379" s="1242"/>
      <c r="R379" s="1243"/>
      <c r="S379" s="950"/>
      <c r="T379" s="1152"/>
      <c r="U379" s="1152"/>
      <c r="V379" s="1152"/>
      <c r="W379" s="1152"/>
      <c r="X379" s="1152"/>
    </row>
    <row r="380" spans="1:24" ht="12" hidden="1" customHeight="1">
      <c r="A380" s="548">
        <v>366</v>
      </c>
      <c r="B380" s="1241"/>
      <c r="C380" s="1241"/>
      <c r="D380" s="1281"/>
      <c r="E380" s="1281"/>
      <c r="F380" s="1152"/>
      <c r="G380" s="1154"/>
      <c r="H380" s="1152"/>
      <c r="I380" s="1280"/>
      <c r="J380" s="1282"/>
      <c r="K380" s="1282"/>
      <c r="L380" s="1283"/>
      <c r="M380" s="1280"/>
      <c r="N380" s="1280"/>
      <c r="O380" s="1280"/>
      <c r="P380" s="1280"/>
      <c r="Q380" s="1242"/>
      <c r="R380" s="1243"/>
      <c r="S380" s="950"/>
      <c r="T380" s="1152"/>
      <c r="U380" s="1152"/>
      <c r="V380" s="1152"/>
      <c r="W380" s="1152"/>
      <c r="X380" s="1152"/>
    </row>
    <row r="381" spans="1:24" ht="12" hidden="1" customHeight="1">
      <c r="A381" s="535">
        <v>367</v>
      </c>
      <c r="B381" s="1241"/>
      <c r="C381" s="1241"/>
      <c r="D381" s="1281"/>
      <c r="E381" s="1281"/>
      <c r="F381" s="1152"/>
      <c r="G381" s="1154"/>
      <c r="H381" s="1152"/>
      <c r="I381" s="1280"/>
      <c r="J381" s="1282"/>
      <c r="K381" s="1282"/>
      <c r="L381" s="1283"/>
      <c r="M381" s="1280"/>
      <c r="N381" s="1280"/>
      <c r="O381" s="1280"/>
      <c r="P381" s="1280"/>
      <c r="Q381" s="1242"/>
      <c r="R381" s="1243"/>
      <c r="S381" s="950"/>
      <c r="T381" s="1152"/>
      <c r="U381" s="1152"/>
      <c r="V381" s="1152"/>
      <c r="W381" s="1152"/>
      <c r="X381" s="1152"/>
    </row>
    <row r="382" spans="1:24" ht="12" hidden="1" customHeight="1">
      <c r="A382" s="548">
        <v>368</v>
      </c>
      <c r="B382" s="1241"/>
      <c r="C382" s="1241"/>
      <c r="D382" s="1281"/>
      <c r="E382" s="1281"/>
      <c r="F382" s="1152"/>
      <c r="G382" s="1154"/>
      <c r="H382" s="1152"/>
      <c r="I382" s="1280"/>
      <c r="J382" s="1282"/>
      <c r="K382" s="1282"/>
      <c r="L382" s="1283"/>
      <c r="M382" s="1280"/>
      <c r="N382" s="1280"/>
      <c r="O382" s="1280"/>
      <c r="P382" s="1280"/>
      <c r="Q382" s="1242"/>
      <c r="R382" s="1243"/>
      <c r="S382" s="950"/>
      <c r="T382" s="1152"/>
      <c r="U382" s="1152"/>
      <c r="V382" s="1152"/>
      <c r="W382" s="1152"/>
      <c r="X382" s="1152"/>
    </row>
    <row r="383" spans="1:24" ht="12" hidden="1" customHeight="1">
      <c r="A383" s="535">
        <v>369</v>
      </c>
      <c r="B383" s="1241"/>
      <c r="C383" s="1241"/>
      <c r="D383" s="1281"/>
      <c r="E383" s="1281"/>
      <c r="F383" s="1152"/>
      <c r="G383" s="1154"/>
      <c r="H383" s="1152"/>
      <c r="I383" s="1280"/>
      <c r="J383" s="1282"/>
      <c r="K383" s="1282"/>
      <c r="L383" s="1283"/>
      <c r="M383" s="1280"/>
      <c r="N383" s="1280"/>
      <c r="O383" s="1280"/>
      <c r="P383" s="1280"/>
      <c r="Q383" s="1242"/>
      <c r="R383" s="1243"/>
      <c r="S383" s="950"/>
      <c r="T383" s="1152"/>
      <c r="U383" s="1152"/>
      <c r="V383" s="1152"/>
      <c r="W383" s="1152"/>
      <c r="X383" s="1152"/>
    </row>
    <row r="384" spans="1:24" ht="12" hidden="1" customHeight="1">
      <c r="A384" s="548">
        <v>370</v>
      </c>
      <c r="B384" s="1241"/>
      <c r="C384" s="1241"/>
      <c r="D384" s="1281"/>
      <c r="E384" s="1281"/>
      <c r="F384" s="1152"/>
      <c r="G384" s="1154"/>
      <c r="H384" s="1152"/>
      <c r="I384" s="1280"/>
      <c r="J384" s="1282"/>
      <c r="K384" s="1282"/>
      <c r="L384" s="1283"/>
      <c r="M384" s="1280"/>
      <c r="N384" s="1280"/>
      <c r="O384" s="1280"/>
      <c r="P384" s="1280"/>
      <c r="Q384" s="1242"/>
      <c r="R384" s="1243"/>
      <c r="S384" s="950"/>
      <c r="T384" s="1152"/>
      <c r="U384" s="1152"/>
      <c r="V384" s="1152"/>
      <c r="W384" s="1152"/>
      <c r="X384" s="1152"/>
    </row>
    <row r="385" spans="1:24" ht="12" hidden="1" customHeight="1">
      <c r="A385" s="535">
        <v>371</v>
      </c>
      <c r="B385" s="1241"/>
      <c r="C385" s="1241"/>
      <c r="D385" s="1281"/>
      <c r="E385" s="1281"/>
      <c r="F385" s="1152"/>
      <c r="G385" s="1154"/>
      <c r="H385" s="1152"/>
      <c r="I385" s="1280"/>
      <c r="J385" s="1282"/>
      <c r="K385" s="1282"/>
      <c r="L385" s="1283"/>
      <c r="M385" s="1280"/>
      <c r="N385" s="1280"/>
      <c r="O385" s="1280"/>
      <c r="P385" s="1280"/>
      <c r="Q385" s="1242"/>
      <c r="R385" s="1243"/>
      <c r="S385" s="950"/>
      <c r="T385" s="1152"/>
      <c r="U385" s="1152"/>
      <c r="V385" s="1152"/>
      <c r="W385" s="1152"/>
      <c r="X385" s="1152"/>
    </row>
    <row r="386" spans="1:24" ht="12" hidden="1" customHeight="1">
      <c r="A386" s="548">
        <v>372</v>
      </c>
      <c r="B386" s="1241"/>
      <c r="C386" s="1241"/>
      <c r="D386" s="1281"/>
      <c r="E386" s="1281"/>
      <c r="F386" s="1152"/>
      <c r="G386" s="1154"/>
      <c r="H386" s="1152"/>
      <c r="I386" s="1280"/>
      <c r="J386" s="1282"/>
      <c r="K386" s="1282"/>
      <c r="L386" s="1283"/>
      <c r="M386" s="1280"/>
      <c r="N386" s="1280"/>
      <c r="O386" s="1280"/>
      <c r="P386" s="1280"/>
      <c r="Q386" s="1242"/>
      <c r="R386" s="1243"/>
      <c r="S386" s="950"/>
      <c r="T386" s="1152"/>
      <c r="U386" s="1152"/>
      <c r="V386" s="1152"/>
      <c r="W386" s="1152"/>
      <c r="X386" s="1152"/>
    </row>
    <row r="387" spans="1:24" ht="12" hidden="1" customHeight="1">
      <c r="A387" s="535">
        <v>373</v>
      </c>
      <c r="B387" s="1241"/>
      <c r="C387" s="1241"/>
      <c r="D387" s="1281"/>
      <c r="E387" s="1281"/>
      <c r="F387" s="1152"/>
      <c r="G387" s="1154"/>
      <c r="H387" s="1152"/>
      <c r="I387" s="1280"/>
      <c r="J387" s="1282"/>
      <c r="K387" s="1282"/>
      <c r="L387" s="1283"/>
      <c r="M387" s="1280"/>
      <c r="N387" s="1280"/>
      <c r="O387" s="1280"/>
      <c r="P387" s="1280"/>
      <c r="Q387" s="1242"/>
      <c r="R387" s="1243"/>
      <c r="S387" s="950"/>
      <c r="T387" s="1152"/>
      <c r="U387" s="1152"/>
      <c r="V387" s="1152"/>
      <c r="W387" s="1152"/>
      <c r="X387" s="1152"/>
    </row>
    <row r="388" spans="1:24" ht="12" hidden="1" customHeight="1">
      <c r="A388" s="548">
        <v>374</v>
      </c>
      <c r="B388" s="1241"/>
      <c r="C388" s="1241"/>
      <c r="D388" s="1281"/>
      <c r="E388" s="1281"/>
      <c r="F388" s="1152"/>
      <c r="G388" s="1154"/>
      <c r="H388" s="1152"/>
      <c r="I388" s="1280"/>
      <c r="J388" s="1282"/>
      <c r="K388" s="1282"/>
      <c r="L388" s="1283"/>
      <c r="M388" s="1280"/>
      <c r="N388" s="1280"/>
      <c r="O388" s="1280"/>
      <c r="P388" s="1280"/>
      <c r="Q388" s="1242"/>
      <c r="R388" s="1243"/>
      <c r="S388" s="950"/>
      <c r="T388" s="1152"/>
      <c r="U388" s="1152"/>
      <c r="V388" s="1152"/>
      <c r="W388" s="1152"/>
      <c r="X388" s="1152"/>
    </row>
    <row r="389" spans="1:24" ht="12" hidden="1" customHeight="1">
      <c r="A389" s="535">
        <v>375</v>
      </c>
      <c r="B389" s="1241"/>
      <c r="C389" s="1241"/>
      <c r="D389" s="1281"/>
      <c r="E389" s="1281"/>
      <c r="F389" s="1152"/>
      <c r="G389" s="1154"/>
      <c r="H389" s="1152"/>
      <c r="I389" s="1280"/>
      <c r="J389" s="1282"/>
      <c r="K389" s="1282"/>
      <c r="L389" s="1283"/>
      <c r="M389" s="1280"/>
      <c r="N389" s="1280"/>
      <c r="O389" s="1280"/>
      <c r="P389" s="1280"/>
      <c r="Q389" s="1242"/>
      <c r="R389" s="1243"/>
      <c r="S389" s="950"/>
      <c r="T389" s="1152"/>
      <c r="U389" s="1152"/>
      <c r="V389" s="1152"/>
      <c r="W389" s="1152"/>
      <c r="X389" s="1152"/>
    </row>
    <row r="390" spans="1:24" ht="12" hidden="1" customHeight="1">
      <c r="A390" s="548">
        <v>376</v>
      </c>
      <c r="B390" s="1241"/>
      <c r="C390" s="1241"/>
      <c r="D390" s="1281"/>
      <c r="E390" s="1281"/>
      <c r="F390" s="1152"/>
      <c r="G390" s="1154"/>
      <c r="H390" s="1152"/>
      <c r="I390" s="1280"/>
      <c r="J390" s="1282"/>
      <c r="K390" s="1282"/>
      <c r="L390" s="1283"/>
      <c r="M390" s="1280"/>
      <c r="N390" s="1280"/>
      <c r="O390" s="1280"/>
      <c r="P390" s="1280"/>
      <c r="Q390" s="1242"/>
      <c r="R390" s="1243"/>
      <c r="S390" s="950"/>
      <c r="T390" s="1152"/>
      <c r="U390" s="1152"/>
      <c r="V390" s="1152"/>
      <c r="W390" s="1152"/>
      <c r="X390" s="1152"/>
    </row>
    <row r="391" spans="1:24" ht="12" hidden="1" customHeight="1">
      <c r="A391" s="535">
        <v>377</v>
      </c>
      <c r="B391" s="1241"/>
      <c r="C391" s="1241"/>
      <c r="D391" s="1281"/>
      <c r="E391" s="1281"/>
      <c r="F391" s="1152"/>
      <c r="G391" s="1154"/>
      <c r="H391" s="1152"/>
      <c r="I391" s="1280"/>
      <c r="J391" s="1282"/>
      <c r="K391" s="1282"/>
      <c r="L391" s="1283"/>
      <c r="M391" s="1280"/>
      <c r="N391" s="1280"/>
      <c r="O391" s="1280"/>
      <c r="P391" s="1280"/>
      <c r="Q391" s="1242"/>
      <c r="R391" s="1243"/>
      <c r="S391" s="950"/>
      <c r="T391" s="1152"/>
      <c r="U391" s="1152"/>
      <c r="V391" s="1152"/>
      <c r="W391" s="1152"/>
      <c r="X391" s="1152"/>
    </row>
    <row r="392" spans="1:24" ht="12" hidden="1" customHeight="1">
      <c r="A392" s="548">
        <v>378</v>
      </c>
      <c r="B392" s="1241"/>
      <c r="C392" s="1241"/>
      <c r="D392" s="1281"/>
      <c r="E392" s="1281"/>
      <c r="F392" s="1152"/>
      <c r="G392" s="1154"/>
      <c r="H392" s="1152"/>
      <c r="I392" s="1280"/>
      <c r="J392" s="1282"/>
      <c r="K392" s="1282"/>
      <c r="L392" s="1283"/>
      <c r="M392" s="1280"/>
      <c r="N392" s="1280"/>
      <c r="O392" s="1280"/>
      <c r="P392" s="1280"/>
      <c r="Q392" s="1242"/>
      <c r="R392" s="1243"/>
      <c r="S392" s="950"/>
      <c r="T392" s="1152"/>
      <c r="U392" s="1152"/>
      <c r="V392" s="1152"/>
      <c r="W392" s="1152"/>
      <c r="X392" s="1152"/>
    </row>
    <row r="393" spans="1:24" ht="12" hidden="1" customHeight="1">
      <c r="A393" s="535">
        <v>379</v>
      </c>
      <c r="B393" s="1241"/>
      <c r="C393" s="1241"/>
      <c r="D393" s="1281"/>
      <c r="E393" s="1281"/>
      <c r="F393" s="1152"/>
      <c r="G393" s="1154"/>
      <c r="H393" s="1152"/>
      <c r="I393" s="1280"/>
      <c r="J393" s="1282"/>
      <c r="K393" s="1282"/>
      <c r="L393" s="1283"/>
      <c r="M393" s="1280"/>
      <c r="N393" s="1280"/>
      <c r="O393" s="1280"/>
      <c r="P393" s="1280"/>
      <c r="Q393" s="1242"/>
      <c r="R393" s="1243"/>
      <c r="S393" s="950"/>
      <c r="T393" s="1152"/>
      <c r="U393" s="1152"/>
      <c r="V393" s="1152"/>
      <c r="W393" s="1152"/>
      <c r="X393" s="1152"/>
    </row>
    <row r="394" spans="1:24" ht="12" hidden="1" customHeight="1">
      <c r="A394" s="548">
        <v>380</v>
      </c>
      <c r="B394" s="1241"/>
      <c r="C394" s="1241"/>
      <c r="D394" s="1281"/>
      <c r="E394" s="1281"/>
      <c r="F394" s="1152"/>
      <c r="G394" s="1154"/>
      <c r="H394" s="1152"/>
      <c r="I394" s="1280"/>
      <c r="J394" s="1282"/>
      <c r="K394" s="1282"/>
      <c r="L394" s="1283"/>
      <c r="M394" s="1280"/>
      <c r="N394" s="1280"/>
      <c r="O394" s="1280"/>
      <c r="P394" s="1280"/>
      <c r="Q394" s="1242"/>
      <c r="R394" s="1243"/>
      <c r="S394" s="950"/>
      <c r="T394" s="1152"/>
      <c r="U394" s="1152"/>
      <c r="V394" s="1152"/>
      <c r="W394" s="1152"/>
      <c r="X394" s="1152"/>
    </row>
    <row r="395" spans="1:24" ht="12" hidden="1" customHeight="1">
      <c r="A395" s="535">
        <v>381</v>
      </c>
      <c r="B395" s="1241"/>
      <c r="C395" s="1241"/>
      <c r="D395" s="1281"/>
      <c r="E395" s="1281"/>
      <c r="F395" s="1152"/>
      <c r="G395" s="1154"/>
      <c r="H395" s="1152"/>
      <c r="I395" s="1280"/>
      <c r="J395" s="1282"/>
      <c r="K395" s="1282"/>
      <c r="L395" s="1283"/>
      <c r="M395" s="1280"/>
      <c r="N395" s="1280"/>
      <c r="O395" s="1280"/>
      <c r="P395" s="1280"/>
      <c r="Q395" s="1242"/>
      <c r="R395" s="1243"/>
      <c r="S395" s="950"/>
      <c r="T395" s="1152"/>
      <c r="U395" s="1152"/>
      <c r="V395" s="1152"/>
      <c r="W395" s="1152"/>
      <c r="X395" s="1152"/>
    </row>
    <row r="396" spans="1:24" ht="12" hidden="1" customHeight="1">
      <c r="A396" s="548">
        <v>382</v>
      </c>
      <c r="B396" s="1241"/>
      <c r="C396" s="1241"/>
      <c r="D396" s="1281"/>
      <c r="E396" s="1281"/>
      <c r="F396" s="1152"/>
      <c r="G396" s="1154"/>
      <c r="H396" s="1152"/>
      <c r="I396" s="1280"/>
      <c r="J396" s="1282"/>
      <c r="K396" s="1282"/>
      <c r="L396" s="1283"/>
      <c r="M396" s="1280"/>
      <c r="N396" s="1280"/>
      <c r="O396" s="1280"/>
      <c r="P396" s="1280"/>
      <c r="Q396" s="1242"/>
      <c r="R396" s="1243"/>
      <c r="S396" s="950"/>
      <c r="T396" s="1152"/>
      <c r="U396" s="1152"/>
      <c r="V396" s="1152"/>
      <c r="W396" s="1152"/>
      <c r="X396" s="1152"/>
    </row>
    <row r="397" spans="1:24" ht="12" hidden="1" customHeight="1">
      <c r="A397" s="535">
        <v>383</v>
      </c>
      <c r="B397" s="1241"/>
      <c r="C397" s="1241"/>
      <c r="D397" s="1281"/>
      <c r="E397" s="1281"/>
      <c r="F397" s="1152"/>
      <c r="G397" s="1154"/>
      <c r="H397" s="1152"/>
      <c r="I397" s="1280"/>
      <c r="J397" s="1282"/>
      <c r="K397" s="1282"/>
      <c r="L397" s="1283"/>
      <c r="M397" s="1280"/>
      <c r="N397" s="1280"/>
      <c r="O397" s="1280"/>
      <c r="P397" s="1280"/>
      <c r="Q397" s="1242"/>
      <c r="R397" s="1243"/>
      <c r="S397" s="950"/>
      <c r="T397" s="1152"/>
      <c r="U397" s="1152"/>
      <c r="V397" s="1152"/>
      <c r="W397" s="1152"/>
      <c r="X397" s="1152"/>
    </row>
    <row r="398" spans="1:24" ht="12" hidden="1" customHeight="1">
      <c r="A398" s="548">
        <v>384</v>
      </c>
      <c r="B398" s="1241"/>
      <c r="C398" s="1241"/>
      <c r="D398" s="1281"/>
      <c r="E398" s="1281"/>
      <c r="F398" s="1152"/>
      <c r="G398" s="1154"/>
      <c r="H398" s="1152"/>
      <c r="I398" s="1280"/>
      <c r="J398" s="1282"/>
      <c r="K398" s="1282"/>
      <c r="L398" s="1283"/>
      <c r="M398" s="1280"/>
      <c r="N398" s="1280"/>
      <c r="O398" s="1280"/>
      <c r="P398" s="1280"/>
      <c r="Q398" s="1242"/>
      <c r="R398" s="1243"/>
      <c r="S398" s="950"/>
      <c r="T398" s="1152"/>
      <c r="U398" s="1152"/>
      <c r="V398" s="1152"/>
      <c r="W398" s="1152"/>
      <c r="X398" s="1152"/>
    </row>
    <row r="399" spans="1:24" ht="12" hidden="1" customHeight="1">
      <c r="A399" s="535">
        <v>385</v>
      </c>
      <c r="B399" s="1241"/>
      <c r="C399" s="1241"/>
      <c r="D399" s="1281"/>
      <c r="E399" s="1281"/>
      <c r="F399" s="1152"/>
      <c r="G399" s="1154"/>
      <c r="H399" s="1152"/>
      <c r="I399" s="1280"/>
      <c r="J399" s="1282"/>
      <c r="K399" s="1282"/>
      <c r="L399" s="1283"/>
      <c r="M399" s="1280"/>
      <c r="N399" s="1280"/>
      <c r="O399" s="1280"/>
      <c r="P399" s="1280"/>
      <c r="Q399" s="1242"/>
      <c r="R399" s="1243"/>
      <c r="S399" s="950"/>
      <c r="T399" s="1152"/>
      <c r="U399" s="1152"/>
      <c r="V399" s="1152"/>
      <c r="W399" s="1152"/>
      <c r="X399" s="1152"/>
    </row>
    <row r="400" spans="1:24" ht="12" hidden="1" customHeight="1">
      <c r="A400" s="548">
        <v>386</v>
      </c>
      <c r="B400" s="1241"/>
      <c r="C400" s="1241"/>
      <c r="D400" s="1281"/>
      <c r="E400" s="1281"/>
      <c r="F400" s="1152"/>
      <c r="G400" s="1154"/>
      <c r="H400" s="1152"/>
      <c r="I400" s="1280"/>
      <c r="J400" s="1282"/>
      <c r="K400" s="1282"/>
      <c r="L400" s="1283"/>
      <c r="M400" s="1280"/>
      <c r="N400" s="1280"/>
      <c r="O400" s="1280"/>
      <c r="P400" s="1280"/>
      <c r="Q400" s="1242"/>
      <c r="R400" s="1243"/>
      <c r="S400" s="950"/>
      <c r="T400" s="1152"/>
      <c r="U400" s="1152"/>
      <c r="V400" s="1152"/>
      <c r="W400" s="1152"/>
      <c r="X400" s="1152"/>
    </row>
    <row r="401" spans="1:26" ht="12" hidden="1" customHeight="1">
      <c r="A401" s="535">
        <v>387</v>
      </c>
      <c r="B401" s="1241"/>
      <c r="C401" s="1241"/>
      <c r="D401" s="1281"/>
      <c r="E401" s="1281"/>
      <c r="F401" s="1152"/>
      <c r="G401" s="1154"/>
      <c r="H401" s="1152"/>
      <c r="I401" s="1280"/>
      <c r="J401" s="1282"/>
      <c r="K401" s="1282"/>
      <c r="L401" s="1283"/>
      <c r="M401" s="1280"/>
      <c r="N401" s="1280"/>
      <c r="O401" s="1280"/>
      <c r="P401" s="1280"/>
      <c r="Q401" s="1242"/>
      <c r="R401" s="1243"/>
      <c r="S401" s="950"/>
      <c r="T401" s="1152"/>
      <c r="U401" s="1152"/>
      <c r="V401" s="1152"/>
      <c r="W401" s="1152"/>
      <c r="X401" s="1152"/>
    </row>
    <row r="402" spans="1:26" ht="12" hidden="1" customHeight="1">
      <c r="A402" s="548">
        <v>388</v>
      </c>
      <c r="B402" s="1241"/>
      <c r="C402" s="1241"/>
      <c r="D402" s="1281"/>
      <c r="E402" s="1281"/>
      <c r="F402" s="1152"/>
      <c r="G402" s="1154"/>
      <c r="H402" s="1152"/>
      <c r="I402" s="1280"/>
      <c r="J402" s="1282"/>
      <c r="K402" s="1282"/>
      <c r="L402" s="1283"/>
      <c r="M402" s="1280"/>
      <c r="N402" s="1280"/>
      <c r="O402" s="1280"/>
      <c r="P402" s="1280"/>
      <c r="Q402" s="1242"/>
      <c r="R402" s="1243"/>
      <c r="S402" s="950"/>
      <c r="T402" s="1152"/>
      <c r="U402" s="1152"/>
      <c r="V402" s="1152"/>
      <c r="W402" s="1152"/>
      <c r="X402" s="1152"/>
    </row>
    <row r="403" spans="1:26" ht="12" hidden="1" customHeight="1">
      <c r="A403" s="535">
        <v>389</v>
      </c>
      <c r="B403" s="1241"/>
      <c r="C403" s="1241"/>
      <c r="D403" s="1281"/>
      <c r="E403" s="1281"/>
      <c r="F403" s="1152"/>
      <c r="G403" s="1154"/>
      <c r="H403" s="1152"/>
      <c r="I403" s="1280"/>
      <c r="J403" s="1282"/>
      <c r="K403" s="1282"/>
      <c r="L403" s="1283"/>
      <c r="M403" s="1280"/>
      <c r="N403" s="1280"/>
      <c r="O403" s="1280"/>
      <c r="P403" s="1280"/>
      <c r="Q403" s="1242"/>
      <c r="R403" s="1243"/>
      <c r="S403" s="950"/>
      <c r="T403" s="1152"/>
      <c r="U403" s="1152"/>
      <c r="V403" s="1152"/>
      <c r="W403" s="1152"/>
      <c r="X403" s="1152"/>
    </row>
    <row r="404" spans="1:26" ht="12" hidden="1" customHeight="1">
      <c r="A404" s="548">
        <v>390</v>
      </c>
      <c r="B404" s="1241"/>
      <c r="C404" s="1241"/>
      <c r="D404" s="1281"/>
      <c r="E404" s="1281"/>
      <c r="F404" s="1152"/>
      <c r="G404" s="1154"/>
      <c r="H404" s="1152"/>
      <c r="I404" s="1280"/>
      <c r="J404" s="1282"/>
      <c r="K404" s="1282"/>
      <c r="L404" s="1283"/>
      <c r="M404" s="1280"/>
      <c r="N404" s="1280"/>
      <c r="O404" s="1280"/>
      <c r="P404" s="1280"/>
      <c r="Q404" s="1242"/>
      <c r="R404" s="1243"/>
      <c r="S404" s="950"/>
      <c r="T404" s="1152"/>
      <c r="U404" s="1152"/>
      <c r="V404" s="1152"/>
      <c r="W404" s="1152"/>
      <c r="X404" s="1152"/>
    </row>
    <row r="405" spans="1:26" ht="12" hidden="1" customHeight="1">
      <c r="A405" s="535">
        <v>391</v>
      </c>
      <c r="B405" s="1241"/>
      <c r="C405" s="1241"/>
      <c r="D405" s="1281"/>
      <c r="E405" s="1281"/>
      <c r="F405" s="1152"/>
      <c r="G405" s="1154"/>
      <c r="H405" s="1152"/>
      <c r="I405" s="1280"/>
      <c r="J405" s="1282"/>
      <c r="K405" s="1282"/>
      <c r="L405" s="1283"/>
      <c r="M405" s="1280"/>
      <c r="N405" s="1280"/>
      <c r="O405" s="1280"/>
      <c r="P405" s="1280"/>
      <c r="Q405" s="1242"/>
      <c r="R405" s="1243"/>
      <c r="S405" s="950"/>
      <c r="T405" s="1152"/>
      <c r="U405" s="1152"/>
      <c r="V405" s="1152"/>
      <c r="W405" s="1152"/>
      <c r="X405" s="1152"/>
    </row>
    <row r="406" spans="1:26" ht="12" hidden="1" customHeight="1">
      <c r="A406" s="548">
        <v>392</v>
      </c>
      <c r="B406" s="1241"/>
      <c r="C406" s="1241"/>
      <c r="D406" s="1281"/>
      <c r="E406" s="1281"/>
      <c r="F406" s="1152"/>
      <c r="G406" s="1154"/>
      <c r="H406" s="1152"/>
      <c r="I406" s="1280"/>
      <c r="J406" s="1282"/>
      <c r="K406" s="1282"/>
      <c r="L406" s="1283"/>
      <c r="M406" s="1280"/>
      <c r="N406" s="1280"/>
      <c r="O406" s="1280"/>
      <c r="P406" s="1280"/>
      <c r="Q406" s="1242"/>
      <c r="R406" s="1243"/>
      <c r="S406" s="950"/>
      <c r="T406" s="1152"/>
      <c r="U406" s="1152"/>
      <c r="V406" s="1152"/>
      <c r="W406" s="1152"/>
      <c r="X406" s="1152"/>
    </row>
    <row r="407" spans="1:26" ht="12" hidden="1" customHeight="1">
      <c r="A407" s="535">
        <v>393</v>
      </c>
      <c r="B407" s="1241"/>
      <c r="C407" s="1241"/>
      <c r="D407" s="1281"/>
      <c r="E407" s="1281"/>
      <c r="F407" s="1152"/>
      <c r="G407" s="1154"/>
      <c r="H407" s="1152"/>
      <c r="I407" s="1280"/>
      <c r="J407" s="1282"/>
      <c r="K407" s="1282"/>
      <c r="L407" s="1283"/>
      <c r="M407" s="1280"/>
      <c r="N407" s="1280"/>
      <c r="O407" s="1280"/>
      <c r="P407" s="1280"/>
      <c r="Q407" s="1242"/>
      <c r="R407" s="1243"/>
      <c r="S407" s="950"/>
      <c r="T407" s="1152"/>
      <c r="U407" s="1152"/>
      <c r="V407" s="1152"/>
      <c r="W407" s="1152"/>
      <c r="X407" s="1152"/>
    </row>
    <row r="408" spans="1:26" ht="12" hidden="1" customHeight="1">
      <c r="A408" s="548">
        <v>394</v>
      </c>
      <c r="B408" s="1241"/>
      <c r="C408" s="1241"/>
      <c r="D408" s="1281"/>
      <c r="E408" s="1281"/>
      <c r="F408" s="1152"/>
      <c r="G408" s="1154"/>
      <c r="H408" s="1152"/>
      <c r="I408" s="1280"/>
      <c r="J408" s="1282"/>
      <c r="K408" s="1282"/>
      <c r="L408" s="1283"/>
      <c r="M408" s="1280"/>
      <c r="N408" s="1280"/>
      <c r="O408" s="1280"/>
      <c r="P408" s="1280"/>
      <c r="Q408" s="1242"/>
      <c r="R408" s="1243"/>
      <c r="S408" s="950"/>
      <c r="T408" s="1152"/>
      <c r="U408" s="1152"/>
      <c r="V408" s="1152"/>
      <c r="W408" s="1152"/>
      <c r="X408" s="1152"/>
    </row>
    <row r="409" spans="1:26" ht="12" hidden="1" customHeight="1">
      <c r="A409" s="535">
        <v>395</v>
      </c>
      <c r="B409" s="1241"/>
      <c r="C409" s="1241"/>
      <c r="D409" s="1281"/>
      <c r="E409" s="1281"/>
      <c r="F409" s="1152"/>
      <c r="G409" s="1154"/>
      <c r="H409" s="1152"/>
      <c r="I409" s="1280"/>
      <c r="J409" s="1282"/>
      <c r="K409" s="1282"/>
      <c r="L409" s="1283"/>
      <c r="M409" s="1280"/>
      <c r="N409" s="1280"/>
      <c r="O409" s="1280"/>
      <c r="P409" s="1280"/>
      <c r="Q409" s="1242"/>
      <c r="R409" s="1243"/>
      <c r="S409" s="950"/>
      <c r="T409" s="1152"/>
      <c r="U409" s="1152"/>
      <c r="V409" s="1152"/>
      <c r="W409" s="1152"/>
      <c r="X409" s="1152"/>
    </row>
    <row r="410" spans="1:26" ht="12" hidden="1" customHeight="1">
      <c r="A410" s="548">
        <v>396</v>
      </c>
      <c r="B410" s="1241"/>
      <c r="C410" s="1241"/>
      <c r="D410" s="1281"/>
      <c r="E410" s="1281"/>
      <c r="F410" s="1152"/>
      <c r="G410" s="1154"/>
      <c r="H410" s="1152"/>
      <c r="I410" s="1280"/>
      <c r="J410" s="1282"/>
      <c r="K410" s="1282"/>
      <c r="L410" s="1283"/>
      <c r="M410" s="1280"/>
      <c r="N410" s="1280"/>
      <c r="O410" s="1280"/>
      <c r="P410" s="1280"/>
      <c r="Q410" s="1242"/>
      <c r="R410" s="1243"/>
      <c r="S410" s="950"/>
      <c r="T410" s="1152"/>
      <c r="U410" s="1152"/>
      <c r="V410" s="1152"/>
      <c r="W410" s="1152"/>
      <c r="X410" s="1152"/>
    </row>
    <row r="411" spans="1:26" ht="12" hidden="1" customHeight="1">
      <c r="A411" s="535">
        <v>397</v>
      </c>
      <c r="B411" s="1241"/>
      <c r="C411" s="1241"/>
      <c r="D411" s="1281"/>
      <c r="E411" s="1281"/>
      <c r="F411" s="1152"/>
      <c r="G411" s="1154"/>
      <c r="H411" s="1152"/>
      <c r="I411" s="1280"/>
      <c r="J411" s="1282"/>
      <c r="K411" s="1282"/>
      <c r="L411" s="1283"/>
      <c r="M411" s="1280"/>
      <c r="N411" s="1280"/>
      <c r="O411" s="1280"/>
      <c r="P411" s="1280"/>
      <c r="Q411" s="1242"/>
      <c r="R411" s="1243"/>
      <c r="S411" s="950"/>
      <c r="T411" s="1152"/>
      <c r="U411" s="1152"/>
      <c r="V411" s="1152"/>
      <c r="W411" s="1152"/>
      <c r="X411" s="1152"/>
    </row>
    <row r="412" spans="1:26" ht="12" hidden="1" customHeight="1">
      <c r="A412" s="548">
        <v>398</v>
      </c>
      <c r="B412" s="1241"/>
      <c r="C412" s="1241"/>
      <c r="D412" s="1281"/>
      <c r="E412" s="1281"/>
      <c r="F412" s="1152"/>
      <c r="G412" s="1154"/>
      <c r="H412" s="1152"/>
      <c r="I412" s="1280"/>
      <c r="J412" s="1282"/>
      <c r="K412" s="1282"/>
      <c r="L412" s="1283"/>
      <c r="M412" s="1280"/>
      <c r="N412" s="1280"/>
      <c r="O412" s="1280"/>
      <c r="P412" s="1280"/>
      <c r="Q412" s="1242"/>
      <c r="R412" s="1243"/>
      <c r="S412" s="950"/>
      <c r="T412" s="1152"/>
      <c r="U412" s="1152"/>
      <c r="V412" s="1152"/>
      <c r="W412" s="1152"/>
      <c r="X412" s="1152"/>
    </row>
    <row r="413" spans="1:26" ht="12" hidden="1" customHeight="1">
      <c r="A413" s="535">
        <v>399</v>
      </c>
      <c r="B413" s="1241"/>
      <c r="C413" s="1241"/>
      <c r="D413" s="1281"/>
      <c r="E413" s="1281"/>
      <c r="F413" s="1152"/>
      <c r="G413" s="1154"/>
      <c r="H413" s="1152"/>
      <c r="I413" s="1280"/>
      <c r="J413" s="1282"/>
      <c r="K413" s="1282"/>
      <c r="L413" s="1283"/>
      <c r="M413" s="1280"/>
      <c r="N413" s="1280"/>
      <c r="O413" s="1280"/>
      <c r="P413" s="1280"/>
      <c r="Q413" s="1242"/>
      <c r="R413" s="1243"/>
      <c r="S413" s="950"/>
      <c r="T413" s="1152"/>
      <c r="U413" s="1152"/>
      <c r="V413" s="1152"/>
      <c r="W413" s="1152"/>
      <c r="X413" s="115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4" t="s">
        <v>832</v>
      </c>
      <c r="F426" s="1354"/>
      <c r="G426" s="8" t="s">
        <v>833</v>
      </c>
    </row>
    <row r="427" spans="1:26">
      <c r="D427" s="91"/>
      <c r="E427" s="1354"/>
      <c r="F427" s="1354"/>
      <c r="G427" s="8"/>
    </row>
    <row r="428" spans="1:26">
      <c r="D428" s="214" t="s">
        <v>758</v>
      </c>
      <c r="E428" s="1354" t="s">
        <v>834</v>
      </c>
      <c r="F428" s="1354"/>
      <c r="G428" s="8" t="s">
        <v>835</v>
      </c>
    </row>
    <row r="429" spans="1:26">
      <c r="D429" s="91"/>
      <c r="E429" s="1354"/>
      <c r="F429" s="1354"/>
      <c r="G429" s="8"/>
    </row>
    <row r="430" spans="1:26">
      <c r="D430" s="214" t="s">
        <v>836</v>
      </c>
      <c r="E430" s="1354" t="s">
        <v>832</v>
      </c>
      <c r="F430" s="1354"/>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E430:F430"/>
    <mergeCell ref="A14:B14"/>
    <mergeCell ref="E426:F426"/>
    <mergeCell ref="E427:F427"/>
    <mergeCell ref="E428:F428"/>
    <mergeCell ref="E429:F429"/>
    <mergeCell ref="I10:I12"/>
    <mergeCell ref="J10:J12"/>
    <mergeCell ref="K10:K12"/>
    <mergeCell ref="M10:N11"/>
    <mergeCell ref="O10:P10"/>
    <mergeCell ref="V9:V12"/>
    <mergeCell ref="T10:T12"/>
    <mergeCell ref="O11:P11"/>
    <mergeCell ref="W9:W12"/>
    <mergeCell ref="X9:X12"/>
    <mergeCell ref="Q10:Q12"/>
    <mergeCell ref="R10:R12"/>
    <mergeCell ref="S10:S12"/>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44" t="str">
        <f>i.04153!T7</f>
        <v>..... оны .... сарын ...-ны өдөр</v>
      </c>
    </row>
    <row r="9" spans="1:30">
      <c r="B9" s="554"/>
      <c r="C9" s="554"/>
      <c r="AB9" s="306"/>
    </row>
    <row r="10" spans="1:30" s="531" customFormat="1" ht="25.5" customHeight="1">
      <c r="A10" s="1457" t="s">
        <v>2</v>
      </c>
      <c r="B10" s="1375" t="s">
        <v>2209</v>
      </c>
      <c r="C10" s="1419" t="s">
        <v>2208</v>
      </c>
      <c r="D10" s="1375" t="s">
        <v>922</v>
      </c>
      <c r="E10" s="1375" t="s">
        <v>2211</v>
      </c>
      <c r="F10" s="1375" t="s">
        <v>954</v>
      </c>
      <c r="G10" s="1375"/>
      <c r="H10" s="1375" t="s">
        <v>955</v>
      </c>
      <c r="I10" s="1375"/>
      <c r="J10" s="1375" t="s">
        <v>956</v>
      </c>
      <c r="K10" s="1375" t="s">
        <v>923</v>
      </c>
      <c r="L10" s="1375"/>
      <c r="M10" s="1375"/>
      <c r="N10" s="1375" t="s">
        <v>957</v>
      </c>
      <c r="O10" s="1375"/>
      <c r="P10" s="1375"/>
      <c r="Q10" s="1375" t="s">
        <v>958</v>
      </c>
      <c r="R10" s="1375"/>
      <c r="S10" s="1375"/>
      <c r="T10" s="1375"/>
      <c r="U10" s="1375"/>
      <c r="V10" s="1375" t="s">
        <v>959</v>
      </c>
      <c r="W10" s="1375"/>
      <c r="X10" s="1375" t="s">
        <v>960</v>
      </c>
      <c r="Y10" s="1375"/>
      <c r="Z10" s="1375" t="s">
        <v>961</v>
      </c>
      <c r="AA10" s="1375"/>
      <c r="AB10" s="1375" t="s">
        <v>928</v>
      </c>
      <c r="AC10" s="543"/>
      <c r="AD10" s="1274" t="s">
        <v>2210</v>
      </c>
    </row>
    <row r="11" spans="1:30" s="531" customFormat="1">
      <c r="A11" s="1457"/>
      <c r="B11" s="1375"/>
      <c r="C11" s="1441"/>
      <c r="D11" s="1375"/>
      <c r="E11" s="1375"/>
      <c r="F11" s="1375"/>
      <c r="G11" s="1375"/>
      <c r="H11" s="1375" t="s">
        <v>953</v>
      </c>
      <c r="I11" s="1375" t="s">
        <v>304</v>
      </c>
      <c r="J11" s="1375"/>
      <c r="K11" s="1375" t="s">
        <v>931</v>
      </c>
      <c r="L11" s="1375" t="s">
        <v>932</v>
      </c>
      <c r="M11" s="1375" t="s">
        <v>933</v>
      </c>
      <c r="N11" s="1375" t="s">
        <v>962</v>
      </c>
      <c r="O11" s="1375" t="s">
        <v>963</v>
      </c>
      <c r="P11" s="1375" t="s">
        <v>964</v>
      </c>
      <c r="Q11" s="1375" t="s">
        <v>965</v>
      </c>
      <c r="R11" s="1375"/>
      <c r="S11" s="1375" t="s">
        <v>940</v>
      </c>
      <c r="T11" s="1375"/>
      <c r="U11" s="1375"/>
      <c r="V11" s="1454" t="s">
        <v>966</v>
      </c>
      <c r="W11" s="1454" t="s">
        <v>967</v>
      </c>
      <c r="X11" s="1375" t="s">
        <v>938</v>
      </c>
      <c r="Y11" s="1375" t="s">
        <v>939</v>
      </c>
      <c r="Z11" s="1375" t="s">
        <v>929</v>
      </c>
      <c r="AA11" s="1375" t="s">
        <v>968</v>
      </c>
      <c r="AB11" s="1375"/>
      <c r="AC11" s="543"/>
    </row>
    <row r="12" spans="1:30" s="531" customFormat="1" ht="82.5" customHeight="1">
      <c r="A12" s="1457"/>
      <c r="B12" s="1375"/>
      <c r="C12" s="1420"/>
      <c r="D12" s="1375"/>
      <c r="E12" s="1375"/>
      <c r="F12" s="239" t="s">
        <v>969</v>
      </c>
      <c r="G12" s="239" t="s">
        <v>970</v>
      </c>
      <c r="H12" s="1375"/>
      <c r="I12" s="1375"/>
      <c r="J12" s="1375"/>
      <c r="K12" s="1375"/>
      <c r="L12" s="1375"/>
      <c r="M12" s="1375"/>
      <c r="N12" s="1375"/>
      <c r="O12" s="1375"/>
      <c r="P12" s="1375"/>
      <c r="Q12" s="544" t="s">
        <v>941</v>
      </c>
      <c r="R12" s="544" t="s">
        <v>942</v>
      </c>
      <c r="S12" s="544" t="s">
        <v>943</v>
      </c>
      <c r="T12" s="544" t="s">
        <v>944</v>
      </c>
      <c r="U12" s="544" t="s">
        <v>971</v>
      </c>
      <c r="V12" s="1454"/>
      <c r="W12" s="1454"/>
      <c r="X12" s="1375"/>
      <c r="Y12" s="1375"/>
      <c r="Z12" s="1375"/>
      <c r="AA12" s="1375"/>
      <c r="AB12" s="1375"/>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58" t="s">
        <v>814</v>
      </c>
      <c r="B14" s="1459"/>
      <c r="C14" s="1271"/>
      <c r="D14" s="590"/>
      <c r="E14" s="1160">
        <f>SUM(E15:E413)</f>
        <v>0</v>
      </c>
      <c r="F14" s="1160"/>
      <c r="G14" s="1160"/>
      <c r="H14" s="1160">
        <f t="shared" ref="H14:AB14" si="0">SUM(H15:H413)</f>
        <v>0</v>
      </c>
      <c r="I14" s="1160">
        <f t="shared" si="0"/>
        <v>0</v>
      </c>
      <c r="J14" s="1160">
        <f t="shared" si="0"/>
        <v>0</v>
      </c>
      <c r="K14" s="1160"/>
      <c r="L14" s="1160"/>
      <c r="M14" s="1160"/>
      <c r="N14" s="1160">
        <f t="shared" si="0"/>
        <v>0</v>
      </c>
      <c r="O14" s="1160">
        <f t="shared" si="0"/>
        <v>0</v>
      </c>
      <c r="P14" s="1160">
        <f t="shared" si="0"/>
        <v>0</v>
      </c>
      <c r="Q14" s="1160"/>
      <c r="R14" s="1160"/>
      <c r="S14" s="1160"/>
      <c r="T14" s="1160"/>
      <c r="U14" s="1160"/>
      <c r="V14" s="1160"/>
      <c r="W14" s="1160"/>
      <c r="X14" s="1160">
        <f t="shared" si="0"/>
        <v>0</v>
      </c>
      <c r="Y14" s="1160">
        <f t="shared" si="0"/>
        <v>0</v>
      </c>
      <c r="Z14" s="1160">
        <f t="shared" si="0"/>
        <v>0</v>
      </c>
      <c r="AA14" s="1160">
        <f t="shared" si="0"/>
        <v>0</v>
      </c>
      <c r="AB14" s="1160">
        <f t="shared" si="0"/>
        <v>0</v>
      </c>
      <c r="AC14" s="41"/>
    </row>
    <row r="15" spans="1:30">
      <c r="A15" s="555">
        <v>1</v>
      </c>
      <c r="B15" s="1273"/>
      <c r="C15" s="1273"/>
      <c r="D15" s="1161"/>
      <c r="E15" s="1155"/>
      <c r="F15" s="1275"/>
      <c r="G15" s="1275"/>
      <c r="H15" s="1155"/>
      <c r="I15" s="1155"/>
      <c r="J15" s="1278"/>
      <c r="K15" s="1275"/>
      <c r="L15" s="1155"/>
      <c r="M15" s="1155"/>
      <c r="N15" s="1155"/>
      <c r="O15" s="1155"/>
      <c r="P15" s="1155"/>
      <c r="Q15" s="1275"/>
      <c r="R15" s="1275"/>
      <c r="S15" s="1275"/>
      <c r="T15" s="1275"/>
      <c r="U15" s="1275"/>
      <c r="V15" s="1245"/>
      <c r="W15" s="1245"/>
      <c r="X15" s="1155"/>
      <c r="Y15" s="1155"/>
      <c r="Z15" s="1155"/>
      <c r="AA15" s="1155"/>
      <c r="AB15" s="1155"/>
      <c r="AC15" s="41"/>
    </row>
    <row r="16" spans="1:30">
      <c r="A16" s="555">
        <v>2</v>
      </c>
      <c r="B16" s="1273"/>
      <c r="C16" s="1273"/>
      <c r="D16" s="1161"/>
      <c r="E16" s="1155"/>
      <c r="F16" s="1275"/>
      <c r="G16" s="1275"/>
      <c r="H16" s="1155"/>
      <c r="I16" s="1155"/>
      <c r="J16" s="1278"/>
      <c r="K16" s="1275"/>
      <c r="L16" s="1155"/>
      <c r="M16" s="1155"/>
      <c r="N16" s="1155"/>
      <c r="O16" s="1155"/>
      <c r="P16" s="1155"/>
      <c r="Q16" s="1275"/>
      <c r="R16" s="1275"/>
      <c r="S16" s="1275"/>
      <c r="T16" s="1275"/>
      <c r="U16" s="1275"/>
      <c r="V16" s="1245"/>
      <c r="W16" s="1245"/>
      <c r="X16" s="1155"/>
      <c r="Y16" s="1155"/>
      <c r="Z16" s="1155"/>
      <c r="AA16" s="1155"/>
      <c r="AB16" s="1155"/>
      <c r="AC16" s="41"/>
    </row>
    <row r="17" spans="1:29">
      <c r="A17" s="555">
        <v>3</v>
      </c>
      <c r="B17" s="1273"/>
      <c r="C17" s="1273"/>
      <c r="D17" s="1161"/>
      <c r="E17" s="1155"/>
      <c r="F17" s="1275"/>
      <c r="G17" s="1275"/>
      <c r="H17" s="1155"/>
      <c r="I17" s="1155"/>
      <c r="J17" s="1278"/>
      <c r="K17" s="1275"/>
      <c r="L17" s="1155"/>
      <c r="M17" s="1155"/>
      <c r="N17" s="1155"/>
      <c r="O17" s="1155"/>
      <c r="P17" s="1155"/>
      <c r="Q17" s="1275"/>
      <c r="R17" s="1275"/>
      <c r="S17" s="1275"/>
      <c r="T17" s="1275"/>
      <c r="U17" s="1275"/>
      <c r="V17" s="1245"/>
      <c r="W17" s="1245"/>
      <c r="X17" s="1155"/>
      <c r="Y17" s="1155"/>
      <c r="Z17" s="1155"/>
      <c r="AA17" s="1155"/>
      <c r="AB17" s="1155"/>
      <c r="AC17" s="41"/>
    </row>
    <row r="18" spans="1:29">
      <c r="A18" s="555">
        <v>4</v>
      </c>
      <c r="B18" s="1273"/>
      <c r="C18" s="1273"/>
      <c r="D18" s="1161"/>
      <c r="E18" s="1155"/>
      <c r="F18" s="1275"/>
      <c r="G18" s="1275"/>
      <c r="H18" s="1155"/>
      <c r="I18" s="1155"/>
      <c r="J18" s="1278"/>
      <c r="K18" s="1275"/>
      <c r="L18" s="1155"/>
      <c r="M18" s="1155"/>
      <c r="N18" s="1155"/>
      <c r="O18" s="1155"/>
      <c r="P18" s="1155"/>
      <c r="Q18" s="1275"/>
      <c r="R18" s="1275"/>
      <c r="S18" s="1275"/>
      <c r="T18" s="1275"/>
      <c r="U18" s="1275"/>
      <c r="V18" s="1245"/>
      <c r="W18" s="1245"/>
      <c r="X18" s="1155"/>
      <c r="Y18" s="1155"/>
      <c r="Z18" s="1155"/>
      <c r="AA18" s="1155"/>
      <c r="AB18" s="1155"/>
      <c r="AC18" s="41"/>
    </row>
    <row r="19" spans="1:29">
      <c r="A19" s="555">
        <v>5</v>
      </c>
      <c r="B19" s="1273"/>
      <c r="C19" s="1273"/>
      <c r="D19" s="1161"/>
      <c r="E19" s="1155"/>
      <c r="F19" s="1275"/>
      <c r="G19" s="1275"/>
      <c r="H19" s="1155"/>
      <c r="I19" s="1155"/>
      <c r="J19" s="1278"/>
      <c r="K19" s="1275"/>
      <c r="L19" s="1155"/>
      <c r="M19" s="1155"/>
      <c r="N19" s="1155"/>
      <c r="O19" s="1155"/>
      <c r="P19" s="1155"/>
      <c r="Q19" s="1275"/>
      <c r="R19" s="1275"/>
      <c r="S19" s="1275"/>
      <c r="T19" s="1275"/>
      <c r="U19" s="1275"/>
      <c r="V19" s="1245"/>
      <c r="W19" s="1245"/>
      <c r="X19" s="1155"/>
      <c r="Y19" s="1155"/>
      <c r="Z19" s="1155"/>
      <c r="AA19" s="1155"/>
      <c r="AB19" s="1155"/>
      <c r="AC19" s="41"/>
    </row>
    <row r="20" spans="1:29">
      <c r="A20" s="555">
        <v>6</v>
      </c>
      <c r="B20" s="1273"/>
      <c r="C20" s="1273"/>
      <c r="D20" s="1161"/>
      <c r="E20" s="1155"/>
      <c r="F20" s="1275"/>
      <c r="G20" s="1275"/>
      <c r="H20" s="1155"/>
      <c r="I20" s="1155"/>
      <c r="J20" s="1278"/>
      <c r="K20" s="1275"/>
      <c r="L20" s="1155"/>
      <c r="M20" s="1155"/>
      <c r="N20" s="1155"/>
      <c r="O20" s="1155"/>
      <c r="P20" s="1155"/>
      <c r="Q20" s="1275"/>
      <c r="R20" s="1275"/>
      <c r="S20" s="1275"/>
      <c r="T20" s="1275"/>
      <c r="U20" s="1275"/>
      <c r="V20" s="1245"/>
      <c r="W20" s="1245"/>
      <c r="X20" s="1155"/>
      <c r="Y20" s="1155"/>
      <c r="Z20" s="1155"/>
      <c r="AA20" s="1155"/>
      <c r="AB20" s="1155"/>
      <c r="AC20" s="41"/>
    </row>
    <row r="21" spans="1:29">
      <c r="A21" s="555">
        <v>7</v>
      </c>
      <c r="B21" s="1273"/>
      <c r="C21" s="1273"/>
      <c r="D21" s="1161"/>
      <c r="E21" s="1155"/>
      <c r="F21" s="1275"/>
      <c r="G21" s="1275"/>
      <c r="H21" s="1155"/>
      <c r="I21" s="1155"/>
      <c r="J21" s="1278"/>
      <c r="K21" s="1275"/>
      <c r="L21" s="1155"/>
      <c r="M21" s="1155"/>
      <c r="N21" s="1155"/>
      <c r="O21" s="1155"/>
      <c r="P21" s="1155"/>
      <c r="Q21" s="1275"/>
      <c r="R21" s="1275"/>
      <c r="S21" s="1275"/>
      <c r="T21" s="1275"/>
      <c r="U21" s="1275"/>
      <c r="V21" s="1245"/>
      <c r="W21" s="1245"/>
      <c r="X21" s="1155"/>
      <c r="Y21" s="1155"/>
      <c r="Z21" s="1155"/>
      <c r="AA21" s="1155"/>
      <c r="AB21" s="1155"/>
      <c r="AC21" s="41"/>
    </row>
    <row r="22" spans="1:29">
      <c r="A22" s="555">
        <v>8</v>
      </c>
      <c r="B22" s="1273"/>
      <c r="C22" s="1273"/>
      <c r="D22" s="1161"/>
      <c r="E22" s="1155"/>
      <c r="F22" s="1275"/>
      <c r="G22" s="1275"/>
      <c r="H22" s="1155"/>
      <c r="I22" s="1155"/>
      <c r="J22" s="1278"/>
      <c r="K22" s="1275"/>
      <c r="L22" s="1155"/>
      <c r="M22" s="1155"/>
      <c r="N22" s="1155"/>
      <c r="O22" s="1155"/>
      <c r="P22" s="1155"/>
      <c r="Q22" s="1275"/>
      <c r="R22" s="1275"/>
      <c r="S22" s="1275"/>
      <c r="T22" s="1275"/>
      <c r="U22" s="1275"/>
      <c r="V22" s="1245"/>
      <c r="W22" s="1245"/>
      <c r="X22" s="1155"/>
      <c r="Y22" s="1155"/>
      <c r="Z22" s="1155"/>
      <c r="AA22" s="1155"/>
      <c r="AB22" s="1155"/>
      <c r="AC22" s="41"/>
    </row>
    <row r="23" spans="1:29">
      <c r="A23" s="555">
        <v>9</v>
      </c>
      <c r="B23" s="1273"/>
      <c r="C23" s="1273"/>
      <c r="D23" s="1161"/>
      <c r="E23" s="1155"/>
      <c r="F23" s="1275"/>
      <c r="G23" s="1275"/>
      <c r="H23" s="1155"/>
      <c r="I23" s="1155"/>
      <c r="J23" s="1278"/>
      <c r="K23" s="1275"/>
      <c r="L23" s="1155"/>
      <c r="M23" s="1155"/>
      <c r="N23" s="1155"/>
      <c r="O23" s="1155"/>
      <c r="P23" s="1155"/>
      <c r="Q23" s="1275"/>
      <c r="R23" s="1275"/>
      <c r="S23" s="1275"/>
      <c r="T23" s="1275"/>
      <c r="U23" s="1275"/>
      <c r="V23" s="1245"/>
      <c r="W23" s="1245"/>
      <c r="X23" s="1155"/>
      <c r="Y23" s="1155"/>
      <c r="Z23" s="1155"/>
      <c r="AA23" s="1155"/>
      <c r="AB23" s="1155"/>
      <c r="AC23" s="41"/>
    </row>
    <row r="24" spans="1:29">
      <c r="A24" s="555">
        <v>10</v>
      </c>
      <c r="B24" s="1273"/>
      <c r="C24" s="1273"/>
      <c r="D24" s="1161"/>
      <c r="E24" s="1155"/>
      <c r="F24" s="1275"/>
      <c r="G24" s="1275"/>
      <c r="H24" s="1155"/>
      <c r="I24" s="1155"/>
      <c r="J24" s="1278"/>
      <c r="K24" s="1275"/>
      <c r="L24" s="1155"/>
      <c r="M24" s="1155"/>
      <c r="N24" s="1155"/>
      <c r="O24" s="1155"/>
      <c r="P24" s="1155"/>
      <c r="Q24" s="1275"/>
      <c r="R24" s="1275"/>
      <c r="S24" s="1275"/>
      <c r="T24" s="1275"/>
      <c r="U24" s="1275"/>
      <c r="V24" s="1245"/>
      <c r="W24" s="1245"/>
      <c r="X24" s="1155"/>
      <c r="Y24" s="1155"/>
      <c r="Z24" s="1155"/>
      <c r="AA24" s="1155"/>
      <c r="AB24" s="1155"/>
      <c r="AC24" s="41"/>
    </row>
    <row r="25" spans="1:29">
      <c r="A25" s="555">
        <v>11</v>
      </c>
      <c r="B25" s="1273"/>
      <c r="C25" s="1273"/>
      <c r="D25" s="1161"/>
      <c r="E25" s="1155"/>
      <c r="F25" s="1275"/>
      <c r="G25" s="1275"/>
      <c r="H25" s="1155"/>
      <c r="I25" s="1155"/>
      <c r="J25" s="1278"/>
      <c r="K25" s="1275"/>
      <c r="L25" s="1155"/>
      <c r="M25" s="1155"/>
      <c r="N25" s="1155"/>
      <c r="O25" s="1155"/>
      <c r="P25" s="1155"/>
      <c r="Q25" s="1275"/>
      <c r="R25" s="1275"/>
      <c r="S25" s="1275"/>
      <c r="T25" s="1275"/>
      <c r="U25" s="1275"/>
      <c r="V25" s="1245"/>
      <c r="W25" s="1245"/>
      <c r="X25" s="1155"/>
      <c r="Y25" s="1155"/>
      <c r="Z25" s="1155"/>
      <c r="AA25" s="1155"/>
      <c r="AB25" s="1155"/>
      <c r="AC25" s="41"/>
    </row>
    <row r="26" spans="1:29">
      <c r="A26" s="555">
        <v>12</v>
      </c>
      <c r="B26" s="1273"/>
      <c r="C26" s="1273"/>
      <c r="D26" s="1161"/>
      <c r="E26" s="1155"/>
      <c r="F26" s="1275"/>
      <c r="G26" s="1275"/>
      <c r="H26" s="1155"/>
      <c r="I26" s="1155"/>
      <c r="J26" s="1278"/>
      <c r="K26" s="1275"/>
      <c r="L26" s="1155"/>
      <c r="M26" s="1155"/>
      <c r="N26" s="1155"/>
      <c r="O26" s="1155"/>
      <c r="P26" s="1155"/>
      <c r="Q26" s="1275"/>
      <c r="R26" s="1275"/>
      <c r="S26" s="1275"/>
      <c r="T26" s="1275"/>
      <c r="U26" s="1275"/>
      <c r="V26" s="1245"/>
      <c r="W26" s="1245"/>
      <c r="X26" s="1155"/>
      <c r="Y26" s="1155"/>
      <c r="Z26" s="1155"/>
      <c r="AA26" s="1155"/>
      <c r="AB26" s="1155"/>
      <c r="AC26" s="41"/>
    </row>
    <row r="27" spans="1:29">
      <c r="A27" s="555">
        <v>13</v>
      </c>
      <c r="B27" s="1273"/>
      <c r="C27" s="1273"/>
      <c r="D27" s="1161"/>
      <c r="E27" s="1155"/>
      <c r="F27" s="1275"/>
      <c r="G27" s="1275"/>
      <c r="H27" s="1155"/>
      <c r="I27" s="1155"/>
      <c r="J27" s="1278"/>
      <c r="K27" s="1275"/>
      <c r="L27" s="1155"/>
      <c r="M27" s="1155"/>
      <c r="N27" s="1155"/>
      <c r="O27" s="1155"/>
      <c r="P27" s="1155"/>
      <c r="Q27" s="1275"/>
      <c r="R27" s="1275"/>
      <c r="S27" s="1275"/>
      <c r="T27" s="1275"/>
      <c r="U27" s="1275"/>
      <c r="V27" s="1245"/>
      <c r="W27" s="1245"/>
      <c r="X27" s="1155"/>
      <c r="Y27" s="1155"/>
      <c r="Z27" s="1155"/>
      <c r="AA27" s="1155"/>
      <c r="AB27" s="1155"/>
      <c r="AC27" s="41"/>
    </row>
    <row r="28" spans="1:29">
      <c r="A28" s="555">
        <v>14</v>
      </c>
      <c r="B28" s="1273"/>
      <c r="C28" s="1273"/>
      <c r="D28" s="1161"/>
      <c r="E28" s="1155"/>
      <c r="F28" s="1275"/>
      <c r="G28" s="1275"/>
      <c r="H28" s="1155"/>
      <c r="I28" s="1155"/>
      <c r="J28" s="1278"/>
      <c r="K28" s="1275"/>
      <c r="L28" s="1155"/>
      <c r="M28" s="1155"/>
      <c r="N28" s="1155"/>
      <c r="O28" s="1155"/>
      <c r="P28" s="1155"/>
      <c r="Q28" s="1275"/>
      <c r="R28" s="1275"/>
      <c r="S28" s="1275"/>
      <c r="T28" s="1275"/>
      <c r="U28" s="1275"/>
      <c r="V28" s="1245"/>
      <c r="W28" s="1245"/>
      <c r="X28" s="1155"/>
      <c r="Y28" s="1155"/>
      <c r="Z28" s="1155"/>
      <c r="AA28" s="1155"/>
      <c r="AB28" s="1155"/>
      <c r="AC28" s="41"/>
    </row>
    <row r="29" spans="1:29">
      <c r="A29" s="555">
        <v>15</v>
      </c>
      <c r="B29" s="1273"/>
      <c r="C29" s="1273"/>
      <c r="D29" s="1161"/>
      <c r="E29" s="1155"/>
      <c r="F29" s="1275"/>
      <c r="G29" s="1275"/>
      <c r="H29" s="1155"/>
      <c r="I29" s="1155"/>
      <c r="J29" s="1278"/>
      <c r="K29" s="1275"/>
      <c r="L29" s="1155"/>
      <c r="M29" s="1155"/>
      <c r="N29" s="1155"/>
      <c r="O29" s="1155"/>
      <c r="P29" s="1155"/>
      <c r="Q29" s="1275"/>
      <c r="R29" s="1275"/>
      <c r="S29" s="1275"/>
      <c r="T29" s="1275"/>
      <c r="U29" s="1275"/>
      <c r="V29" s="1245"/>
      <c r="W29" s="1245"/>
      <c r="X29" s="1155"/>
      <c r="Y29" s="1155"/>
      <c r="Z29" s="1155"/>
      <c r="AA29" s="1155"/>
      <c r="AB29" s="1155"/>
      <c r="AC29" s="41"/>
    </row>
    <row r="30" spans="1:29">
      <c r="A30" s="555">
        <v>16</v>
      </c>
      <c r="B30" s="1273"/>
      <c r="C30" s="1273"/>
      <c r="D30" s="1161"/>
      <c r="E30" s="1155"/>
      <c r="F30" s="1275"/>
      <c r="G30" s="1275"/>
      <c r="H30" s="1155"/>
      <c r="I30" s="1155"/>
      <c r="J30" s="1278"/>
      <c r="K30" s="1275"/>
      <c r="L30" s="1155"/>
      <c r="M30" s="1155"/>
      <c r="N30" s="1155"/>
      <c r="O30" s="1155"/>
      <c r="P30" s="1155"/>
      <c r="Q30" s="1275"/>
      <c r="R30" s="1275"/>
      <c r="S30" s="1275"/>
      <c r="T30" s="1275"/>
      <c r="U30" s="1275"/>
      <c r="V30" s="1245"/>
      <c r="W30" s="1245"/>
      <c r="X30" s="1155"/>
      <c r="Y30" s="1155"/>
      <c r="Z30" s="1155"/>
      <c r="AA30" s="1155"/>
      <c r="AB30" s="1155"/>
      <c r="AC30" s="41"/>
    </row>
    <row r="31" spans="1:29">
      <c r="A31" s="555">
        <v>17</v>
      </c>
      <c r="B31" s="1273"/>
      <c r="C31" s="1273"/>
      <c r="D31" s="1161"/>
      <c r="E31" s="1155"/>
      <c r="F31" s="1275"/>
      <c r="G31" s="1275"/>
      <c r="H31" s="1155"/>
      <c r="I31" s="1155"/>
      <c r="J31" s="1278"/>
      <c r="K31" s="1275"/>
      <c r="L31" s="1155"/>
      <c r="M31" s="1155"/>
      <c r="N31" s="1155"/>
      <c r="O31" s="1155"/>
      <c r="P31" s="1155"/>
      <c r="Q31" s="1275"/>
      <c r="R31" s="1275"/>
      <c r="S31" s="1275"/>
      <c r="T31" s="1275"/>
      <c r="U31" s="1275"/>
      <c r="V31" s="1245"/>
      <c r="W31" s="1245"/>
      <c r="X31" s="1155"/>
      <c r="Y31" s="1155"/>
      <c r="Z31" s="1155"/>
      <c r="AA31" s="1155"/>
      <c r="AB31" s="1155"/>
      <c r="AC31" s="41"/>
    </row>
    <row r="32" spans="1:29">
      <c r="A32" s="555">
        <v>18</v>
      </c>
      <c r="B32" s="1273"/>
      <c r="C32" s="1273"/>
      <c r="D32" s="1161"/>
      <c r="E32" s="1155"/>
      <c r="F32" s="1275"/>
      <c r="G32" s="1275"/>
      <c r="H32" s="1155"/>
      <c r="I32" s="1155"/>
      <c r="J32" s="1278"/>
      <c r="K32" s="1275"/>
      <c r="L32" s="1155"/>
      <c r="M32" s="1155"/>
      <c r="N32" s="1155"/>
      <c r="O32" s="1155"/>
      <c r="P32" s="1155"/>
      <c r="Q32" s="1275"/>
      <c r="R32" s="1275"/>
      <c r="S32" s="1275"/>
      <c r="T32" s="1275"/>
      <c r="U32" s="1275"/>
      <c r="V32" s="1245"/>
      <c r="W32" s="1245"/>
      <c r="X32" s="1155"/>
      <c r="Y32" s="1155"/>
      <c r="Z32" s="1155"/>
      <c r="AA32" s="1155"/>
      <c r="AB32" s="1155"/>
      <c r="AC32" s="41"/>
    </row>
    <row r="33" spans="1:29">
      <c r="A33" s="555">
        <v>19</v>
      </c>
      <c r="B33" s="1273"/>
      <c r="C33" s="1273"/>
      <c r="D33" s="1161"/>
      <c r="E33" s="1155"/>
      <c r="F33" s="1275"/>
      <c r="G33" s="1275"/>
      <c r="H33" s="1155"/>
      <c r="I33" s="1155"/>
      <c r="J33" s="1278"/>
      <c r="K33" s="1275"/>
      <c r="L33" s="1155"/>
      <c r="M33" s="1155"/>
      <c r="N33" s="1155"/>
      <c r="O33" s="1155"/>
      <c r="P33" s="1155"/>
      <c r="Q33" s="1275"/>
      <c r="R33" s="1275"/>
      <c r="S33" s="1275"/>
      <c r="T33" s="1275"/>
      <c r="U33" s="1275"/>
      <c r="V33" s="1245"/>
      <c r="W33" s="1245"/>
      <c r="X33" s="1155"/>
      <c r="Y33" s="1155"/>
      <c r="Z33" s="1155"/>
      <c r="AA33" s="1155"/>
      <c r="AB33" s="1155"/>
      <c r="AC33" s="41"/>
    </row>
    <row r="34" spans="1:29">
      <c r="A34" s="555">
        <v>20</v>
      </c>
      <c r="B34" s="1273"/>
      <c r="C34" s="1273"/>
      <c r="D34" s="1161"/>
      <c r="E34" s="1155"/>
      <c r="F34" s="1275"/>
      <c r="G34" s="1275"/>
      <c r="H34" s="1155"/>
      <c r="I34" s="1155"/>
      <c r="J34" s="1278"/>
      <c r="K34" s="1275"/>
      <c r="L34" s="1155"/>
      <c r="M34" s="1155"/>
      <c r="N34" s="1155"/>
      <c r="O34" s="1155"/>
      <c r="P34" s="1155"/>
      <c r="Q34" s="1275"/>
      <c r="R34" s="1275"/>
      <c r="S34" s="1275"/>
      <c r="T34" s="1275"/>
      <c r="U34" s="1275"/>
      <c r="V34" s="1245"/>
      <c r="W34" s="1245"/>
      <c r="X34" s="1155"/>
      <c r="Y34" s="1155"/>
      <c r="Z34" s="1155"/>
      <c r="AA34" s="1155"/>
      <c r="AB34" s="1155"/>
      <c r="AC34" s="41"/>
    </row>
    <row r="35" spans="1:29">
      <c r="A35" s="555">
        <v>21</v>
      </c>
      <c r="B35" s="1273"/>
      <c r="C35" s="1273"/>
      <c r="D35" s="1161"/>
      <c r="E35" s="1155"/>
      <c r="F35" s="1275"/>
      <c r="G35" s="1275"/>
      <c r="H35" s="1155"/>
      <c r="I35" s="1155"/>
      <c r="J35" s="1278"/>
      <c r="K35" s="1275"/>
      <c r="L35" s="1155"/>
      <c r="M35" s="1155"/>
      <c r="N35" s="1155"/>
      <c r="O35" s="1155"/>
      <c r="P35" s="1155"/>
      <c r="Q35" s="1275"/>
      <c r="R35" s="1275"/>
      <c r="S35" s="1275"/>
      <c r="T35" s="1275"/>
      <c r="U35" s="1275"/>
      <c r="V35" s="1245"/>
      <c r="W35" s="1245"/>
      <c r="X35" s="1155"/>
      <c r="Y35" s="1155"/>
      <c r="Z35" s="1155"/>
      <c r="AA35" s="1155"/>
      <c r="AB35" s="1155"/>
      <c r="AC35" s="41"/>
    </row>
    <row r="36" spans="1:29">
      <c r="A36" s="555">
        <v>22</v>
      </c>
      <c r="B36" s="1273"/>
      <c r="C36" s="1273"/>
      <c r="D36" s="1161"/>
      <c r="E36" s="1155"/>
      <c r="F36" s="1275"/>
      <c r="G36" s="1275"/>
      <c r="H36" s="1155"/>
      <c r="I36" s="1155"/>
      <c r="J36" s="1278"/>
      <c r="K36" s="1275"/>
      <c r="L36" s="1155"/>
      <c r="M36" s="1155"/>
      <c r="N36" s="1155"/>
      <c r="O36" s="1155"/>
      <c r="P36" s="1155"/>
      <c r="Q36" s="1275"/>
      <c r="R36" s="1275"/>
      <c r="S36" s="1275"/>
      <c r="T36" s="1275"/>
      <c r="U36" s="1275"/>
      <c r="V36" s="1245"/>
      <c r="W36" s="1245"/>
      <c r="X36" s="1155"/>
      <c r="Y36" s="1155"/>
      <c r="Z36" s="1155"/>
      <c r="AA36" s="1155"/>
      <c r="AB36" s="1155"/>
      <c r="AC36" s="41"/>
    </row>
    <row r="37" spans="1:29">
      <c r="A37" s="555">
        <v>23</v>
      </c>
      <c r="B37" s="1273"/>
      <c r="C37" s="1273"/>
      <c r="D37" s="1161"/>
      <c r="E37" s="1155"/>
      <c r="F37" s="1275"/>
      <c r="G37" s="1275"/>
      <c r="H37" s="1155"/>
      <c r="I37" s="1155"/>
      <c r="J37" s="1278"/>
      <c r="K37" s="1275"/>
      <c r="L37" s="1155"/>
      <c r="M37" s="1155"/>
      <c r="N37" s="1155"/>
      <c r="O37" s="1155"/>
      <c r="P37" s="1155"/>
      <c r="Q37" s="1275"/>
      <c r="R37" s="1275"/>
      <c r="S37" s="1275"/>
      <c r="T37" s="1275"/>
      <c r="U37" s="1275"/>
      <c r="V37" s="1245"/>
      <c r="W37" s="1245"/>
      <c r="X37" s="1155"/>
      <c r="Y37" s="1155"/>
      <c r="Z37" s="1155"/>
      <c r="AA37" s="1155"/>
      <c r="AB37" s="1155"/>
      <c r="AC37" s="41"/>
    </row>
    <row r="38" spans="1:29">
      <c r="A38" s="555">
        <v>24</v>
      </c>
      <c r="B38" s="1273"/>
      <c r="C38" s="1273"/>
      <c r="D38" s="1161"/>
      <c r="E38" s="1155"/>
      <c r="F38" s="1275"/>
      <c r="G38" s="1275"/>
      <c r="H38" s="1155"/>
      <c r="I38" s="1155"/>
      <c r="J38" s="1278"/>
      <c r="K38" s="1275"/>
      <c r="L38" s="1155"/>
      <c r="M38" s="1155"/>
      <c r="N38" s="1155"/>
      <c r="O38" s="1155"/>
      <c r="P38" s="1155"/>
      <c r="Q38" s="1275"/>
      <c r="R38" s="1275"/>
      <c r="S38" s="1275"/>
      <c r="T38" s="1275"/>
      <c r="U38" s="1275"/>
      <c r="V38" s="1245"/>
      <c r="W38" s="1245"/>
      <c r="X38" s="1155"/>
      <c r="Y38" s="1155"/>
      <c r="Z38" s="1155"/>
      <c r="AA38" s="1155"/>
      <c r="AB38" s="1155"/>
      <c r="AC38" s="41"/>
    </row>
    <row r="39" spans="1:29">
      <c r="A39" s="555">
        <v>25</v>
      </c>
      <c r="B39" s="1273"/>
      <c r="C39" s="1273"/>
      <c r="D39" s="1161"/>
      <c r="E39" s="1155"/>
      <c r="F39" s="1275"/>
      <c r="G39" s="1275"/>
      <c r="H39" s="1155"/>
      <c r="I39" s="1155"/>
      <c r="J39" s="1278"/>
      <c r="K39" s="1275"/>
      <c r="L39" s="1155"/>
      <c r="M39" s="1155"/>
      <c r="N39" s="1155"/>
      <c r="O39" s="1155"/>
      <c r="P39" s="1155"/>
      <c r="Q39" s="1275"/>
      <c r="R39" s="1275"/>
      <c r="S39" s="1275"/>
      <c r="T39" s="1275"/>
      <c r="U39" s="1275"/>
      <c r="V39" s="1245"/>
      <c r="W39" s="1245"/>
      <c r="X39" s="1155"/>
      <c r="Y39" s="1155"/>
      <c r="Z39" s="1155"/>
      <c r="AA39" s="1155"/>
      <c r="AB39" s="1155"/>
      <c r="AC39" s="41"/>
    </row>
    <row r="40" spans="1:29">
      <c r="A40" s="555">
        <v>26</v>
      </c>
      <c r="B40" s="1273"/>
      <c r="C40" s="1273"/>
      <c r="D40" s="1161"/>
      <c r="E40" s="1155"/>
      <c r="F40" s="1275"/>
      <c r="G40" s="1275"/>
      <c r="H40" s="1155"/>
      <c r="I40" s="1155"/>
      <c r="J40" s="1278"/>
      <c r="K40" s="1275"/>
      <c r="L40" s="1155"/>
      <c r="M40" s="1155"/>
      <c r="N40" s="1155"/>
      <c r="O40" s="1155"/>
      <c r="P40" s="1155"/>
      <c r="Q40" s="1275"/>
      <c r="R40" s="1275"/>
      <c r="S40" s="1275"/>
      <c r="T40" s="1275"/>
      <c r="U40" s="1275"/>
      <c r="V40" s="1245"/>
      <c r="W40" s="1245"/>
      <c r="X40" s="1155"/>
      <c r="Y40" s="1155"/>
      <c r="Z40" s="1155"/>
      <c r="AA40" s="1155"/>
      <c r="AB40" s="1155"/>
      <c r="AC40" s="41"/>
    </row>
    <row r="41" spans="1:29">
      <c r="A41" s="555">
        <v>27</v>
      </c>
      <c r="B41" s="1273"/>
      <c r="C41" s="1273"/>
      <c r="D41" s="1161"/>
      <c r="E41" s="1155"/>
      <c r="F41" s="1275"/>
      <c r="G41" s="1275"/>
      <c r="H41" s="1155"/>
      <c r="I41" s="1155"/>
      <c r="J41" s="1278"/>
      <c r="K41" s="1275"/>
      <c r="L41" s="1155"/>
      <c r="M41" s="1155"/>
      <c r="N41" s="1155"/>
      <c r="O41" s="1155"/>
      <c r="P41" s="1155"/>
      <c r="Q41" s="1275"/>
      <c r="R41" s="1275"/>
      <c r="S41" s="1275"/>
      <c r="T41" s="1275"/>
      <c r="U41" s="1275"/>
      <c r="V41" s="1245"/>
      <c r="W41" s="1245"/>
      <c r="X41" s="1155"/>
      <c r="Y41" s="1155"/>
      <c r="Z41" s="1155"/>
      <c r="AA41" s="1155"/>
      <c r="AB41" s="1155"/>
      <c r="AC41" s="41"/>
    </row>
    <row r="42" spans="1:29">
      <c r="A42" s="555">
        <v>28</v>
      </c>
      <c r="B42" s="1273"/>
      <c r="C42" s="1273"/>
      <c r="D42" s="1161"/>
      <c r="E42" s="1155"/>
      <c r="F42" s="1275"/>
      <c r="G42" s="1275"/>
      <c r="H42" s="1155"/>
      <c r="I42" s="1155"/>
      <c r="J42" s="1278"/>
      <c r="K42" s="1275"/>
      <c r="L42" s="1155"/>
      <c r="M42" s="1155"/>
      <c r="N42" s="1155"/>
      <c r="O42" s="1155"/>
      <c r="P42" s="1155"/>
      <c r="Q42" s="1275"/>
      <c r="R42" s="1275"/>
      <c r="S42" s="1275"/>
      <c r="T42" s="1275"/>
      <c r="U42" s="1275"/>
      <c r="V42" s="1245"/>
      <c r="W42" s="1245"/>
      <c r="X42" s="1155"/>
      <c r="Y42" s="1155"/>
      <c r="Z42" s="1155"/>
      <c r="AA42" s="1155"/>
      <c r="AB42" s="1155"/>
      <c r="AC42" s="41"/>
    </row>
    <row r="43" spans="1:29">
      <c r="A43" s="555">
        <v>29</v>
      </c>
      <c r="B43" s="1273"/>
      <c r="C43" s="1273"/>
      <c r="D43" s="1161"/>
      <c r="E43" s="1155"/>
      <c r="F43" s="1275"/>
      <c r="G43" s="1275"/>
      <c r="H43" s="1155"/>
      <c r="I43" s="1155"/>
      <c r="J43" s="1278"/>
      <c r="K43" s="1275"/>
      <c r="L43" s="1155"/>
      <c r="M43" s="1155"/>
      <c r="N43" s="1155"/>
      <c r="O43" s="1155"/>
      <c r="P43" s="1155"/>
      <c r="Q43" s="1275"/>
      <c r="R43" s="1275"/>
      <c r="S43" s="1275"/>
      <c r="T43" s="1275"/>
      <c r="U43" s="1275"/>
      <c r="V43" s="1245"/>
      <c r="W43" s="1245"/>
      <c r="X43" s="1155"/>
      <c r="Y43" s="1155"/>
      <c r="Z43" s="1155"/>
      <c r="AA43" s="1155"/>
      <c r="AB43" s="1155"/>
      <c r="AC43" s="41"/>
    </row>
    <row r="44" spans="1:29">
      <c r="A44" s="555">
        <v>30</v>
      </c>
      <c r="B44" s="1273"/>
      <c r="C44" s="1273"/>
      <c r="D44" s="1161"/>
      <c r="E44" s="1155"/>
      <c r="F44" s="1275"/>
      <c r="G44" s="1275"/>
      <c r="H44" s="1155"/>
      <c r="I44" s="1155"/>
      <c r="J44" s="1278"/>
      <c r="K44" s="1275"/>
      <c r="L44" s="1155"/>
      <c r="M44" s="1155"/>
      <c r="N44" s="1155"/>
      <c r="O44" s="1155"/>
      <c r="P44" s="1155"/>
      <c r="Q44" s="1275"/>
      <c r="R44" s="1275"/>
      <c r="S44" s="1275"/>
      <c r="T44" s="1275"/>
      <c r="U44" s="1275"/>
      <c r="V44" s="1245"/>
      <c r="W44" s="1245"/>
      <c r="X44" s="1155"/>
      <c r="Y44" s="1155"/>
      <c r="Z44" s="1155"/>
      <c r="AA44" s="1155"/>
      <c r="AB44" s="1155"/>
      <c r="AC44" s="41"/>
    </row>
    <row r="45" spans="1:29">
      <c r="A45" s="555">
        <v>31</v>
      </c>
      <c r="B45" s="1273"/>
      <c r="C45" s="1273"/>
      <c r="D45" s="1161"/>
      <c r="E45" s="1155"/>
      <c r="F45" s="1275"/>
      <c r="G45" s="1275"/>
      <c r="H45" s="1155"/>
      <c r="I45" s="1155"/>
      <c r="J45" s="1278"/>
      <c r="K45" s="1275"/>
      <c r="L45" s="1155"/>
      <c r="M45" s="1155"/>
      <c r="N45" s="1155"/>
      <c r="O45" s="1155"/>
      <c r="P45" s="1155"/>
      <c r="Q45" s="1275"/>
      <c r="R45" s="1275"/>
      <c r="S45" s="1275"/>
      <c r="T45" s="1275"/>
      <c r="U45" s="1275"/>
      <c r="V45" s="1245"/>
      <c r="W45" s="1245"/>
      <c r="X45" s="1155"/>
      <c r="Y45" s="1155"/>
      <c r="Z45" s="1155"/>
      <c r="AA45" s="1155"/>
      <c r="AB45" s="1155"/>
      <c r="AC45" s="41"/>
    </row>
    <row r="46" spans="1:29">
      <c r="A46" s="555">
        <v>32</v>
      </c>
      <c r="B46" s="1273"/>
      <c r="C46" s="1273"/>
      <c r="D46" s="1161"/>
      <c r="E46" s="1155"/>
      <c r="F46" s="1275"/>
      <c r="G46" s="1275"/>
      <c r="H46" s="1155"/>
      <c r="I46" s="1155"/>
      <c r="J46" s="1278"/>
      <c r="K46" s="1275"/>
      <c r="L46" s="1155"/>
      <c r="M46" s="1155"/>
      <c r="N46" s="1155"/>
      <c r="O46" s="1155"/>
      <c r="P46" s="1155"/>
      <c r="Q46" s="1275"/>
      <c r="R46" s="1275"/>
      <c r="S46" s="1275"/>
      <c r="T46" s="1275"/>
      <c r="U46" s="1275"/>
      <c r="V46" s="1245"/>
      <c r="W46" s="1245"/>
      <c r="X46" s="1155"/>
      <c r="Y46" s="1155"/>
      <c r="Z46" s="1155"/>
      <c r="AA46" s="1155"/>
      <c r="AB46" s="1155"/>
      <c r="AC46" s="41"/>
    </row>
    <row r="47" spans="1:29">
      <c r="A47" s="555">
        <v>33</v>
      </c>
      <c r="B47" s="1273"/>
      <c r="C47" s="1273"/>
      <c r="D47" s="1161"/>
      <c r="E47" s="1155"/>
      <c r="F47" s="1275"/>
      <c r="G47" s="1275"/>
      <c r="H47" s="1155"/>
      <c r="I47" s="1155"/>
      <c r="J47" s="1278"/>
      <c r="K47" s="1275"/>
      <c r="L47" s="1155"/>
      <c r="M47" s="1155"/>
      <c r="N47" s="1155"/>
      <c r="O47" s="1155"/>
      <c r="P47" s="1155"/>
      <c r="Q47" s="1275"/>
      <c r="R47" s="1275"/>
      <c r="S47" s="1275"/>
      <c r="T47" s="1275"/>
      <c r="U47" s="1275"/>
      <c r="V47" s="1245"/>
      <c r="W47" s="1245"/>
      <c r="X47" s="1155"/>
      <c r="Y47" s="1155"/>
      <c r="Z47" s="1155"/>
      <c r="AA47" s="1155"/>
      <c r="AB47" s="1155"/>
      <c r="AC47" s="41"/>
    </row>
    <row r="48" spans="1:29">
      <c r="A48" s="555">
        <v>34</v>
      </c>
      <c r="B48" s="1273"/>
      <c r="C48" s="1273"/>
      <c r="D48" s="1161"/>
      <c r="E48" s="1155"/>
      <c r="F48" s="1275"/>
      <c r="G48" s="1275"/>
      <c r="H48" s="1155"/>
      <c r="I48" s="1155"/>
      <c r="J48" s="1278"/>
      <c r="K48" s="1275"/>
      <c r="L48" s="1155"/>
      <c r="M48" s="1155"/>
      <c r="N48" s="1155"/>
      <c r="O48" s="1155"/>
      <c r="P48" s="1155"/>
      <c r="Q48" s="1275"/>
      <c r="R48" s="1275"/>
      <c r="S48" s="1275"/>
      <c r="T48" s="1275"/>
      <c r="U48" s="1275"/>
      <c r="V48" s="1245"/>
      <c r="W48" s="1245"/>
      <c r="X48" s="1155"/>
      <c r="Y48" s="1155"/>
      <c r="Z48" s="1155"/>
      <c r="AA48" s="1155"/>
      <c r="AB48" s="1155"/>
      <c r="AC48" s="41"/>
    </row>
    <row r="49" spans="1:29">
      <c r="A49" s="555">
        <v>35</v>
      </c>
      <c r="B49" s="1273"/>
      <c r="C49" s="1273"/>
      <c r="D49" s="1161"/>
      <c r="E49" s="1155"/>
      <c r="F49" s="1275"/>
      <c r="G49" s="1275"/>
      <c r="H49" s="1155"/>
      <c r="I49" s="1155"/>
      <c r="J49" s="1278"/>
      <c r="K49" s="1275"/>
      <c r="L49" s="1155"/>
      <c r="M49" s="1155"/>
      <c r="N49" s="1155"/>
      <c r="O49" s="1155"/>
      <c r="P49" s="1155"/>
      <c r="Q49" s="1275"/>
      <c r="R49" s="1275"/>
      <c r="S49" s="1275"/>
      <c r="T49" s="1275"/>
      <c r="U49" s="1275"/>
      <c r="V49" s="1245"/>
      <c r="W49" s="1245"/>
      <c r="X49" s="1155"/>
      <c r="Y49" s="1155"/>
      <c r="Z49" s="1155"/>
      <c r="AA49" s="1155"/>
      <c r="AB49" s="1155"/>
      <c r="AC49" s="41"/>
    </row>
    <row r="50" spans="1:29">
      <c r="A50" s="555">
        <v>36</v>
      </c>
      <c r="B50" s="1273"/>
      <c r="C50" s="1273"/>
      <c r="D50" s="1161"/>
      <c r="E50" s="1155"/>
      <c r="F50" s="1275"/>
      <c r="G50" s="1275"/>
      <c r="H50" s="1155"/>
      <c r="I50" s="1155"/>
      <c r="J50" s="1278"/>
      <c r="K50" s="1275"/>
      <c r="L50" s="1155"/>
      <c r="M50" s="1155"/>
      <c r="N50" s="1155"/>
      <c r="O50" s="1155"/>
      <c r="P50" s="1155"/>
      <c r="Q50" s="1275"/>
      <c r="R50" s="1275"/>
      <c r="S50" s="1275"/>
      <c r="T50" s="1275"/>
      <c r="U50" s="1275"/>
      <c r="V50" s="1245"/>
      <c r="W50" s="1245"/>
      <c r="X50" s="1155"/>
      <c r="Y50" s="1155"/>
      <c r="Z50" s="1155"/>
      <c r="AA50" s="1155"/>
      <c r="AB50" s="1155"/>
      <c r="AC50" s="41"/>
    </row>
    <row r="51" spans="1:29">
      <c r="A51" s="555">
        <v>37</v>
      </c>
      <c r="B51" s="1273"/>
      <c r="C51" s="1273"/>
      <c r="D51" s="1161"/>
      <c r="E51" s="1155"/>
      <c r="F51" s="1275"/>
      <c r="G51" s="1275"/>
      <c r="H51" s="1155"/>
      <c r="I51" s="1155"/>
      <c r="J51" s="1278"/>
      <c r="K51" s="1275"/>
      <c r="L51" s="1155"/>
      <c r="M51" s="1155"/>
      <c r="N51" s="1155"/>
      <c r="O51" s="1155"/>
      <c r="P51" s="1155"/>
      <c r="Q51" s="1275"/>
      <c r="R51" s="1275"/>
      <c r="S51" s="1275"/>
      <c r="T51" s="1275"/>
      <c r="U51" s="1275"/>
      <c r="V51" s="1245"/>
      <c r="W51" s="1245"/>
      <c r="X51" s="1155"/>
      <c r="Y51" s="1155"/>
      <c r="Z51" s="1155"/>
      <c r="AA51" s="1155"/>
      <c r="AB51" s="1155"/>
      <c r="AC51" s="41"/>
    </row>
    <row r="52" spans="1:29">
      <c r="A52" s="555">
        <v>38</v>
      </c>
      <c r="B52" s="1273"/>
      <c r="C52" s="1273"/>
      <c r="D52" s="1161"/>
      <c r="E52" s="1155"/>
      <c r="F52" s="1275"/>
      <c r="G52" s="1275"/>
      <c r="H52" s="1155"/>
      <c r="I52" s="1155"/>
      <c r="J52" s="1278"/>
      <c r="K52" s="1275"/>
      <c r="L52" s="1155"/>
      <c r="M52" s="1155"/>
      <c r="N52" s="1155"/>
      <c r="O52" s="1155"/>
      <c r="P52" s="1155"/>
      <c r="Q52" s="1275"/>
      <c r="R52" s="1275"/>
      <c r="S52" s="1275"/>
      <c r="T52" s="1275"/>
      <c r="U52" s="1275"/>
      <c r="V52" s="1245"/>
      <c r="W52" s="1245"/>
      <c r="X52" s="1155"/>
      <c r="Y52" s="1155"/>
      <c r="Z52" s="1155"/>
      <c r="AA52" s="1155"/>
      <c r="AB52" s="1155"/>
      <c r="AC52" s="41"/>
    </row>
    <row r="53" spans="1:29">
      <c r="A53" s="555">
        <v>39</v>
      </c>
      <c r="B53" s="1273"/>
      <c r="C53" s="1273"/>
      <c r="D53" s="1161"/>
      <c r="E53" s="1155"/>
      <c r="F53" s="1275"/>
      <c r="G53" s="1275"/>
      <c r="H53" s="1155"/>
      <c r="I53" s="1155"/>
      <c r="J53" s="1278"/>
      <c r="K53" s="1275"/>
      <c r="L53" s="1155"/>
      <c r="M53" s="1155"/>
      <c r="N53" s="1155"/>
      <c r="O53" s="1155"/>
      <c r="P53" s="1155"/>
      <c r="Q53" s="1275"/>
      <c r="R53" s="1275"/>
      <c r="S53" s="1275"/>
      <c r="T53" s="1275"/>
      <c r="U53" s="1275"/>
      <c r="V53" s="1245"/>
      <c r="W53" s="1245"/>
      <c r="X53" s="1155"/>
      <c r="Y53" s="1155"/>
      <c r="Z53" s="1155"/>
      <c r="AA53" s="1155"/>
      <c r="AB53" s="1155"/>
      <c r="AC53" s="41"/>
    </row>
    <row r="54" spans="1:29">
      <c r="A54" s="555">
        <v>40</v>
      </c>
      <c r="B54" s="1273"/>
      <c r="C54" s="1273"/>
      <c r="D54" s="1161"/>
      <c r="E54" s="1155"/>
      <c r="F54" s="1275"/>
      <c r="G54" s="1275"/>
      <c r="H54" s="1155"/>
      <c r="I54" s="1155"/>
      <c r="J54" s="1278"/>
      <c r="K54" s="1275"/>
      <c r="L54" s="1155"/>
      <c r="M54" s="1155"/>
      <c r="N54" s="1155"/>
      <c r="O54" s="1155"/>
      <c r="P54" s="1155"/>
      <c r="Q54" s="1275"/>
      <c r="R54" s="1275"/>
      <c r="S54" s="1275"/>
      <c r="T54" s="1275"/>
      <c r="U54" s="1275"/>
      <c r="V54" s="1245"/>
      <c r="W54" s="1245"/>
      <c r="X54" s="1155"/>
      <c r="Y54" s="1155"/>
      <c r="Z54" s="1155"/>
      <c r="AA54" s="1155"/>
      <c r="AB54" s="1155"/>
      <c r="AC54" s="41"/>
    </row>
    <row r="55" spans="1:29">
      <c r="A55" s="555">
        <v>41</v>
      </c>
      <c r="B55" s="1273"/>
      <c r="C55" s="1273"/>
      <c r="D55" s="1161"/>
      <c r="E55" s="1155"/>
      <c r="F55" s="1275"/>
      <c r="G55" s="1275"/>
      <c r="H55" s="1155"/>
      <c r="I55" s="1155"/>
      <c r="J55" s="1278"/>
      <c r="K55" s="1275"/>
      <c r="L55" s="1155"/>
      <c r="M55" s="1155"/>
      <c r="N55" s="1155"/>
      <c r="O55" s="1155"/>
      <c r="P55" s="1155"/>
      <c r="Q55" s="1275"/>
      <c r="R55" s="1275"/>
      <c r="S55" s="1275"/>
      <c r="T55" s="1275"/>
      <c r="U55" s="1275"/>
      <c r="V55" s="1245"/>
      <c r="W55" s="1245"/>
      <c r="X55" s="1155"/>
      <c r="Y55" s="1155"/>
      <c r="Z55" s="1155"/>
      <c r="AA55" s="1155"/>
      <c r="AB55" s="1155"/>
      <c r="AC55" s="41"/>
    </row>
    <row r="56" spans="1:29">
      <c r="A56" s="555">
        <v>42</v>
      </c>
      <c r="B56" s="1273"/>
      <c r="C56" s="1273"/>
      <c r="D56" s="1161"/>
      <c r="E56" s="1155"/>
      <c r="F56" s="1275"/>
      <c r="G56" s="1275"/>
      <c r="H56" s="1155"/>
      <c r="I56" s="1155"/>
      <c r="J56" s="1278"/>
      <c r="K56" s="1275"/>
      <c r="L56" s="1155"/>
      <c r="M56" s="1155"/>
      <c r="N56" s="1155"/>
      <c r="O56" s="1155"/>
      <c r="P56" s="1155"/>
      <c r="Q56" s="1275"/>
      <c r="R56" s="1275"/>
      <c r="S56" s="1275"/>
      <c r="T56" s="1275"/>
      <c r="U56" s="1275"/>
      <c r="V56" s="1245"/>
      <c r="W56" s="1245"/>
      <c r="X56" s="1155"/>
      <c r="Y56" s="1155"/>
      <c r="Z56" s="1155"/>
      <c r="AA56" s="1155"/>
      <c r="AB56" s="1155"/>
      <c r="AC56" s="41"/>
    </row>
    <row r="57" spans="1:29">
      <c r="A57" s="555">
        <v>43</v>
      </c>
      <c r="B57" s="1273"/>
      <c r="C57" s="1273"/>
      <c r="D57" s="1161"/>
      <c r="E57" s="1155"/>
      <c r="F57" s="1275"/>
      <c r="G57" s="1275"/>
      <c r="H57" s="1155"/>
      <c r="I57" s="1155"/>
      <c r="J57" s="1278"/>
      <c r="K57" s="1275"/>
      <c r="L57" s="1155"/>
      <c r="M57" s="1155"/>
      <c r="N57" s="1155"/>
      <c r="O57" s="1155"/>
      <c r="P57" s="1155"/>
      <c r="Q57" s="1275"/>
      <c r="R57" s="1275"/>
      <c r="S57" s="1275"/>
      <c r="T57" s="1275"/>
      <c r="U57" s="1275"/>
      <c r="V57" s="1245"/>
      <c r="W57" s="1245"/>
      <c r="X57" s="1155"/>
      <c r="Y57" s="1155"/>
      <c r="Z57" s="1155"/>
      <c r="AA57" s="1155"/>
      <c r="AB57" s="1155"/>
      <c r="AC57" s="41"/>
    </row>
    <row r="58" spans="1:29">
      <c r="A58" s="555">
        <v>44</v>
      </c>
      <c r="B58" s="1273"/>
      <c r="C58" s="1273"/>
      <c r="D58" s="1161"/>
      <c r="E58" s="1155"/>
      <c r="F58" s="1275"/>
      <c r="G58" s="1275"/>
      <c r="H58" s="1155"/>
      <c r="I58" s="1155"/>
      <c r="J58" s="1278"/>
      <c r="K58" s="1275"/>
      <c r="L58" s="1155"/>
      <c r="M58" s="1155"/>
      <c r="N58" s="1155"/>
      <c r="O58" s="1155"/>
      <c r="P58" s="1155"/>
      <c r="Q58" s="1275"/>
      <c r="R58" s="1275"/>
      <c r="S58" s="1275"/>
      <c r="T58" s="1275"/>
      <c r="U58" s="1275"/>
      <c r="V58" s="1245"/>
      <c r="W58" s="1245"/>
      <c r="X58" s="1155"/>
      <c r="Y58" s="1155"/>
      <c r="Z58" s="1155"/>
      <c r="AA58" s="1155"/>
      <c r="AB58" s="1155"/>
      <c r="AC58" s="41"/>
    </row>
    <row r="59" spans="1:29">
      <c r="A59" s="555">
        <v>45</v>
      </c>
      <c r="B59" s="1273"/>
      <c r="C59" s="1273"/>
      <c r="D59" s="1161"/>
      <c r="E59" s="1155"/>
      <c r="F59" s="1275"/>
      <c r="G59" s="1275"/>
      <c r="H59" s="1155"/>
      <c r="I59" s="1155"/>
      <c r="J59" s="1278"/>
      <c r="K59" s="1275"/>
      <c r="L59" s="1155"/>
      <c r="M59" s="1155"/>
      <c r="N59" s="1155"/>
      <c r="O59" s="1155"/>
      <c r="P59" s="1155"/>
      <c r="Q59" s="1275"/>
      <c r="R59" s="1275"/>
      <c r="S59" s="1275"/>
      <c r="T59" s="1275"/>
      <c r="U59" s="1275"/>
      <c r="V59" s="1245"/>
      <c r="W59" s="1245"/>
      <c r="X59" s="1155"/>
      <c r="Y59" s="1155"/>
      <c r="Z59" s="1155"/>
      <c r="AA59" s="1155"/>
      <c r="AB59" s="1155"/>
      <c r="AC59" s="41"/>
    </row>
    <row r="60" spans="1:29">
      <c r="A60" s="555">
        <v>46</v>
      </c>
      <c r="B60" s="1273"/>
      <c r="C60" s="1273"/>
      <c r="D60" s="1161"/>
      <c r="E60" s="1155"/>
      <c r="F60" s="1275"/>
      <c r="G60" s="1275"/>
      <c r="H60" s="1155"/>
      <c r="I60" s="1155"/>
      <c r="J60" s="1278"/>
      <c r="K60" s="1275"/>
      <c r="L60" s="1155"/>
      <c r="M60" s="1155"/>
      <c r="N60" s="1155"/>
      <c r="O60" s="1155"/>
      <c r="P60" s="1155"/>
      <c r="Q60" s="1275"/>
      <c r="R60" s="1275"/>
      <c r="S60" s="1275"/>
      <c r="T60" s="1275"/>
      <c r="U60" s="1275"/>
      <c r="V60" s="1245"/>
      <c r="W60" s="1245"/>
      <c r="X60" s="1155"/>
      <c r="Y60" s="1155"/>
      <c r="Z60" s="1155"/>
      <c r="AA60" s="1155"/>
      <c r="AB60" s="1155"/>
      <c r="AC60" s="41"/>
    </row>
    <row r="61" spans="1:29">
      <c r="A61" s="555">
        <v>47</v>
      </c>
      <c r="B61" s="1273"/>
      <c r="C61" s="1273"/>
      <c r="D61" s="1161"/>
      <c r="E61" s="1155"/>
      <c r="F61" s="1275"/>
      <c r="G61" s="1275"/>
      <c r="H61" s="1155"/>
      <c r="I61" s="1155"/>
      <c r="J61" s="1278"/>
      <c r="K61" s="1275"/>
      <c r="L61" s="1155"/>
      <c r="M61" s="1155"/>
      <c r="N61" s="1155"/>
      <c r="O61" s="1155"/>
      <c r="P61" s="1155"/>
      <c r="Q61" s="1275"/>
      <c r="R61" s="1275"/>
      <c r="S61" s="1275"/>
      <c r="T61" s="1275"/>
      <c r="U61" s="1275"/>
      <c r="V61" s="1245"/>
      <c r="W61" s="1245"/>
      <c r="X61" s="1155"/>
      <c r="Y61" s="1155"/>
      <c r="Z61" s="1155"/>
      <c r="AA61" s="1155"/>
      <c r="AB61" s="1155"/>
      <c r="AC61" s="41"/>
    </row>
    <row r="62" spans="1:29">
      <c r="A62" s="555">
        <v>48</v>
      </c>
      <c r="B62" s="1273"/>
      <c r="C62" s="1273"/>
      <c r="D62" s="1161"/>
      <c r="E62" s="1155"/>
      <c r="F62" s="1275"/>
      <c r="G62" s="1275"/>
      <c r="H62" s="1155"/>
      <c r="I62" s="1155"/>
      <c r="J62" s="1278"/>
      <c r="K62" s="1275"/>
      <c r="L62" s="1155"/>
      <c r="M62" s="1155"/>
      <c r="N62" s="1155"/>
      <c r="O62" s="1155"/>
      <c r="P62" s="1155"/>
      <c r="Q62" s="1275"/>
      <c r="R62" s="1275"/>
      <c r="S62" s="1275"/>
      <c r="T62" s="1275"/>
      <c r="U62" s="1275"/>
      <c r="V62" s="1245"/>
      <c r="W62" s="1245"/>
      <c r="X62" s="1155"/>
      <c r="Y62" s="1155"/>
      <c r="Z62" s="1155"/>
      <c r="AA62" s="1155"/>
      <c r="AB62" s="1155"/>
      <c r="AC62" s="41"/>
    </row>
    <row r="63" spans="1:29">
      <c r="A63" s="555">
        <v>49</v>
      </c>
      <c r="B63" s="1273"/>
      <c r="C63" s="1273"/>
      <c r="D63" s="1161"/>
      <c r="E63" s="1155"/>
      <c r="F63" s="1275"/>
      <c r="G63" s="1275"/>
      <c r="H63" s="1155"/>
      <c r="I63" s="1155"/>
      <c r="J63" s="1278"/>
      <c r="K63" s="1275"/>
      <c r="L63" s="1155"/>
      <c r="M63" s="1155"/>
      <c r="N63" s="1155"/>
      <c r="O63" s="1155"/>
      <c r="P63" s="1155"/>
      <c r="Q63" s="1275"/>
      <c r="R63" s="1275"/>
      <c r="S63" s="1275"/>
      <c r="T63" s="1275"/>
      <c r="U63" s="1275"/>
      <c r="V63" s="1245"/>
      <c r="W63" s="1245"/>
      <c r="X63" s="1155"/>
      <c r="Y63" s="1155"/>
      <c r="Z63" s="1155"/>
      <c r="AA63" s="1155"/>
      <c r="AB63" s="1155"/>
      <c r="AC63" s="41"/>
    </row>
    <row r="64" spans="1:29">
      <c r="A64" s="555">
        <v>50</v>
      </c>
      <c r="B64" s="1273"/>
      <c r="C64" s="1273"/>
      <c r="D64" s="1161"/>
      <c r="E64" s="1155"/>
      <c r="F64" s="1275"/>
      <c r="G64" s="1275"/>
      <c r="H64" s="1155"/>
      <c r="I64" s="1155"/>
      <c r="J64" s="1278"/>
      <c r="K64" s="1275"/>
      <c r="L64" s="1155"/>
      <c r="M64" s="1155"/>
      <c r="N64" s="1155"/>
      <c r="O64" s="1155"/>
      <c r="P64" s="1155"/>
      <c r="Q64" s="1275"/>
      <c r="R64" s="1275"/>
      <c r="S64" s="1275"/>
      <c r="T64" s="1275"/>
      <c r="U64" s="1275"/>
      <c r="V64" s="1245"/>
      <c r="W64" s="1245"/>
      <c r="X64" s="1155"/>
      <c r="Y64" s="1155"/>
      <c r="Z64" s="1155"/>
      <c r="AA64" s="1155"/>
      <c r="AB64" s="1155"/>
      <c r="AC64" s="41"/>
    </row>
    <row r="65" spans="1:29" hidden="1">
      <c r="A65" s="555">
        <v>51</v>
      </c>
      <c r="B65" s="1273"/>
      <c r="C65" s="1273"/>
      <c r="D65" s="1161"/>
      <c r="E65" s="1155"/>
      <c r="F65" s="1275"/>
      <c r="G65" s="1275"/>
      <c r="H65" s="1155"/>
      <c r="I65" s="1155"/>
      <c r="J65" s="1278"/>
      <c r="K65" s="1275"/>
      <c r="L65" s="1155"/>
      <c r="M65" s="1155"/>
      <c r="N65" s="1155"/>
      <c r="O65" s="1155"/>
      <c r="P65" s="1155"/>
      <c r="Q65" s="1275"/>
      <c r="R65" s="1275"/>
      <c r="S65" s="1275"/>
      <c r="T65" s="1275"/>
      <c r="U65" s="1275"/>
      <c r="V65" s="1245"/>
      <c r="W65" s="1245"/>
      <c r="X65" s="1155"/>
      <c r="Y65" s="1155"/>
      <c r="Z65" s="1155"/>
      <c r="AA65" s="1155"/>
      <c r="AB65" s="1155"/>
      <c r="AC65" s="41"/>
    </row>
    <row r="66" spans="1:29" hidden="1">
      <c r="A66" s="555">
        <v>52</v>
      </c>
      <c r="B66" s="1273"/>
      <c r="C66" s="1273"/>
      <c r="D66" s="1161"/>
      <c r="E66" s="1155"/>
      <c r="F66" s="1275"/>
      <c r="G66" s="1275"/>
      <c r="H66" s="1155"/>
      <c r="I66" s="1155"/>
      <c r="J66" s="1278"/>
      <c r="K66" s="1275"/>
      <c r="L66" s="1155"/>
      <c r="M66" s="1155"/>
      <c r="N66" s="1155"/>
      <c r="O66" s="1155"/>
      <c r="P66" s="1155"/>
      <c r="Q66" s="1275"/>
      <c r="R66" s="1275"/>
      <c r="S66" s="1275"/>
      <c r="T66" s="1275"/>
      <c r="U66" s="1275"/>
      <c r="V66" s="1245"/>
      <c r="W66" s="1245"/>
      <c r="X66" s="1155"/>
      <c r="Y66" s="1155"/>
      <c r="Z66" s="1155"/>
      <c r="AA66" s="1155"/>
      <c r="AB66" s="1155"/>
      <c r="AC66" s="41"/>
    </row>
    <row r="67" spans="1:29" hidden="1">
      <c r="A67" s="555">
        <v>53</v>
      </c>
      <c r="B67" s="1273"/>
      <c r="C67" s="1273"/>
      <c r="D67" s="1161"/>
      <c r="E67" s="1155"/>
      <c r="F67" s="1275"/>
      <c r="G67" s="1275"/>
      <c r="H67" s="1155"/>
      <c r="I67" s="1155"/>
      <c r="J67" s="1278"/>
      <c r="K67" s="1275"/>
      <c r="L67" s="1155"/>
      <c r="M67" s="1155"/>
      <c r="N67" s="1155"/>
      <c r="O67" s="1155"/>
      <c r="P67" s="1155"/>
      <c r="Q67" s="1275"/>
      <c r="R67" s="1275"/>
      <c r="S67" s="1275"/>
      <c r="T67" s="1275"/>
      <c r="U67" s="1275"/>
      <c r="V67" s="1245"/>
      <c r="W67" s="1245"/>
      <c r="X67" s="1155"/>
      <c r="Y67" s="1155"/>
      <c r="Z67" s="1155"/>
      <c r="AA67" s="1155"/>
      <c r="AB67" s="1155"/>
      <c r="AC67" s="41"/>
    </row>
    <row r="68" spans="1:29" hidden="1">
      <c r="A68" s="555">
        <v>54</v>
      </c>
      <c r="B68" s="1273"/>
      <c r="C68" s="1273"/>
      <c r="D68" s="1161"/>
      <c r="E68" s="1155"/>
      <c r="F68" s="1275"/>
      <c r="G68" s="1275"/>
      <c r="H68" s="1155"/>
      <c r="I68" s="1155"/>
      <c r="J68" s="1278"/>
      <c r="K68" s="1275"/>
      <c r="L68" s="1155"/>
      <c r="M68" s="1155"/>
      <c r="N68" s="1155"/>
      <c r="O68" s="1155"/>
      <c r="P68" s="1155"/>
      <c r="Q68" s="1275"/>
      <c r="R68" s="1275"/>
      <c r="S68" s="1275"/>
      <c r="T68" s="1275"/>
      <c r="U68" s="1275"/>
      <c r="V68" s="1245"/>
      <c r="W68" s="1245"/>
      <c r="X68" s="1155"/>
      <c r="Y68" s="1155"/>
      <c r="Z68" s="1155"/>
      <c r="AA68" s="1155"/>
      <c r="AB68" s="1155"/>
      <c r="AC68" s="41"/>
    </row>
    <row r="69" spans="1:29" hidden="1">
      <c r="A69" s="555">
        <v>55</v>
      </c>
      <c r="B69" s="1273"/>
      <c r="C69" s="1273"/>
      <c r="D69" s="1161"/>
      <c r="E69" s="1155"/>
      <c r="F69" s="1275"/>
      <c r="G69" s="1275"/>
      <c r="H69" s="1155"/>
      <c r="I69" s="1155"/>
      <c r="J69" s="1278"/>
      <c r="K69" s="1275"/>
      <c r="L69" s="1155"/>
      <c r="M69" s="1155"/>
      <c r="N69" s="1155"/>
      <c r="O69" s="1155"/>
      <c r="P69" s="1155"/>
      <c r="Q69" s="1275"/>
      <c r="R69" s="1275"/>
      <c r="S69" s="1275"/>
      <c r="T69" s="1275"/>
      <c r="U69" s="1275"/>
      <c r="V69" s="1245"/>
      <c r="W69" s="1245"/>
      <c r="X69" s="1155"/>
      <c r="Y69" s="1155"/>
      <c r="Z69" s="1155"/>
      <c r="AA69" s="1155"/>
      <c r="AB69" s="1155"/>
      <c r="AC69" s="41"/>
    </row>
    <row r="70" spans="1:29" hidden="1">
      <c r="A70" s="555">
        <v>56</v>
      </c>
      <c r="B70" s="1273"/>
      <c r="C70" s="1273"/>
      <c r="D70" s="1161"/>
      <c r="E70" s="1155"/>
      <c r="F70" s="1275"/>
      <c r="G70" s="1275"/>
      <c r="H70" s="1155"/>
      <c r="I70" s="1155"/>
      <c r="J70" s="1278"/>
      <c r="K70" s="1275"/>
      <c r="L70" s="1155"/>
      <c r="M70" s="1155"/>
      <c r="N70" s="1155"/>
      <c r="O70" s="1155"/>
      <c r="P70" s="1155"/>
      <c r="Q70" s="1275"/>
      <c r="R70" s="1275"/>
      <c r="S70" s="1275"/>
      <c r="T70" s="1275"/>
      <c r="U70" s="1275"/>
      <c r="V70" s="1245"/>
      <c r="W70" s="1245"/>
      <c r="X70" s="1155"/>
      <c r="Y70" s="1155"/>
      <c r="Z70" s="1155"/>
      <c r="AA70" s="1155"/>
      <c r="AB70" s="1155"/>
      <c r="AC70" s="41"/>
    </row>
    <row r="71" spans="1:29" hidden="1">
      <c r="A71" s="555">
        <v>57</v>
      </c>
      <c r="B71" s="1273"/>
      <c r="C71" s="1273"/>
      <c r="D71" s="1161"/>
      <c r="E71" s="1155"/>
      <c r="F71" s="1275"/>
      <c r="G71" s="1275"/>
      <c r="H71" s="1155"/>
      <c r="I71" s="1155"/>
      <c r="J71" s="1278"/>
      <c r="K71" s="1275"/>
      <c r="L71" s="1155"/>
      <c r="M71" s="1155"/>
      <c r="N71" s="1155"/>
      <c r="O71" s="1155"/>
      <c r="P71" s="1155"/>
      <c r="Q71" s="1275"/>
      <c r="R71" s="1275"/>
      <c r="S71" s="1275"/>
      <c r="T71" s="1275"/>
      <c r="U71" s="1275"/>
      <c r="V71" s="1245"/>
      <c r="W71" s="1245"/>
      <c r="X71" s="1155"/>
      <c r="Y71" s="1155"/>
      <c r="Z71" s="1155"/>
      <c r="AA71" s="1155"/>
      <c r="AB71" s="1155"/>
      <c r="AC71" s="41"/>
    </row>
    <row r="72" spans="1:29" hidden="1">
      <c r="A72" s="555">
        <v>58</v>
      </c>
      <c r="B72" s="1273"/>
      <c r="C72" s="1273"/>
      <c r="D72" s="1161"/>
      <c r="E72" s="1155"/>
      <c r="F72" s="1275"/>
      <c r="G72" s="1275"/>
      <c r="H72" s="1155"/>
      <c r="I72" s="1155"/>
      <c r="J72" s="1278"/>
      <c r="K72" s="1275"/>
      <c r="L72" s="1155"/>
      <c r="M72" s="1155"/>
      <c r="N72" s="1155"/>
      <c r="O72" s="1155"/>
      <c r="P72" s="1155"/>
      <c r="Q72" s="1275"/>
      <c r="R72" s="1275"/>
      <c r="S72" s="1275"/>
      <c r="T72" s="1275"/>
      <c r="U72" s="1275"/>
      <c r="V72" s="1245"/>
      <c r="W72" s="1245"/>
      <c r="X72" s="1155"/>
      <c r="Y72" s="1155"/>
      <c r="Z72" s="1155"/>
      <c r="AA72" s="1155"/>
      <c r="AB72" s="1155"/>
      <c r="AC72" s="41"/>
    </row>
    <row r="73" spans="1:29" hidden="1">
      <c r="A73" s="555">
        <v>59</v>
      </c>
      <c r="B73" s="1273"/>
      <c r="C73" s="1273"/>
      <c r="D73" s="1161"/>
      <c r="E73" s="1155"/>
      <c r="F73" s="1275"/>
      <c r="G73" s="1275"/>
      <c r="H73" s="1155"/>
      <c r="I73" s="1155"/>
      <c r="J73" s="1278"/>
      <c r="K73" s="1275"/>
      <c r="L73" s="1155"/>
      <c r="M73" s="1155"/>
      <c r="N73" s="1155"/>
      <c r="O73" s="1155"/>
      <c r="P73" s="1155"/>
      <c r="Q73" s="1275"/>
      <c r="R73" s="1275"/>
      <c r="S73" s="1275"/>
      <c r="T73" s="1275"/>
      <c r="U73" s="1275"/>
      <c r="V73" s="1245"/>
      <c r="W73" s="1245"/>
      <c r="X73" s="1155"/>
      <c r="Y73" s="1155"/>
      <c r="Z73" s="1155"/>
      <c r="AA73" s="1155"/>
      <c r="AB73" s="1155"/>
      <c r="AC73" s="41"/>
    </row>
    <row r="74" spans="1:29" hidden="1">
      <c r="A74" s="555">
        <v>60</v>
      </c>
      <c r="B74" s="1273"/>
      <c r="C74" s="1273"/>
      <c r="D74" s="1161"/>
      <c r="E74" s="1155"/>
      <c r="F74" s="1275"/>
      <c r="G74" s="1275"/>
      <c r="H74" s="1155"/>
      <c r="I74" s="1155"/>
      <c r="J74" s="1278"/>
      <c r="K74" s="1275"/>
      <c r="L74" s="1155"/>
      <c r="M74" s="1155"/>
      <c r="N74" s="1155"/>
      <c r="O74" s="1155"/>
      <c r="P74" s="1155"/>
      <c r="Q74" s="1275"/>
      <c r="R74" s="1275"/>
      <c r="S74" s="1275"/>
      <c r="T74" s="1275"/>
      <c r="U74" s="1275"/>
      <c r="V74" s="1245"/>
      <c r="W74" s="1245"/>
      <c r="X74" s="1155"/>
      <c r="Y74" s="1155"/>
      <c r="Z74" s="1155"/>
      <c r="AA74" s="1155"/>
      <c r="AB74" s="1155"/>
      <c r="AC74" s="41"/>
    </row>
    <row r="75" spans="1:29" hidden="1">
      <c r="A75" s="555">
        <v>61</v>
      </c>
      <c r="B75" s="1273"/>
      <c r="C75" s="1273"/>
      <c r="D75" s="1161"/>
      <c r="E75" s="1155"/>
      <c r="F75" s="1275"/>
      <c r="G75" s="1275"/>
      <c r="H75" s="1155"/>
      <c r="I75" s="1155"/>
      <c r="J75" s="1278"/>
      <c r="K75" s="1275"/>
      <c r="L75" s="1155"/>
      <c r="M75" s="1155"/>
      <c r="N75" s="1155"/>
      <c r="O75" s="1155"/>
      <c r="P75" s="1155"/>
      <c r="Q75" s="1275"/>
      <c r="R75" s="1275"/>
      <c r="S75" s="1275"/>
      <c r="T75" s="1275"/>
      <c r="U75" s="1275"/>
      <c r="V75" s="1245"/>
      <c r="W75" s="1245"/>
      <c r="X75" s="1155"/>
      <c r="Y75" s="1155"/>
      <c r="Z75" s="1155"/>
      <c r="AA75" s="1155"/>
      <c r="AB75" s="1155"/>
      <c r="AC75" s="41"/>
    </row>
    <row r="76" spans="1:29" hidden="1">
      <c r="A76" s="555">
        <v>62</v>
      </c>
      <c r="B76" s="1273"/>
      <c r="C76" s="1273"/>
      <c r="D76" s="1161"/>
      <c r="E76" s="1155"/>
      <c r="F76" s="1275"/>
      <c r="G76" s="1275"/>
      <c r="H76" s="1155"/>
      <c r="I76" s="1155"/>
      <c r="J76" s="1278"/>
      <c r="K76" s="1275"/>
      <c r="L76" s="1155"/>
      <c r="M76" s="1155"/>
      <c r="N76" s="1155"/>
      <c r="O76" s="1155"/>
      <c r="P76" s="1155"/>
      <c r="Q76" s="1275"/>
      <c r="R76" s="1275"/>
      <c r="S76" s="1275"/>
      <c r="T76" s="1275"/>
      <c r="U76" s="1275"/>
      <c r="V76" s="1245"/>
      <c r="W76" s="1245"/>
      <c r="X76" s="1155"/>
      <c r="Y76" s="1155"/>
      <c r="Z76" s="1155"/>
      <c r="AA76" s="1155"/>
      <c r="AB76" s="1155"/>
      <c r="AC76" s="41"/>
    </row>
    <row r="77" spans="1:29" hidden="1">
      <c r="A77" s="555">
        <v>63</v>
      </c>
      <c r="B77" s="1273"/>
      <c r="C77" s="1273"/>
      <c r="D77" s="1161"/>
      <c r="E77" s="1155"/>
      <c r="F77" s="1275"/>
      <c r="G77" s="1275"/>
      <c r="H77" s="1155"/>
      <c r="I77" s="1155"/>
      <c r="J77" s="1278"/>
      <c r="K77" s="1275"/>
      <c r="L77" s="1155"/>
      <c r="M77" s="1155"/>
      <c r="N77" s="1155"/>
      <c r="O77" s="1155"/>
      <c r="P77" s="1155"/>
      <c r="Q77" s="1275"/>
      <c r="R77" s="1275"/>
      <c r="S77" s="1275"/>
      <c r="T77" s="1275"/>
      <c r="U77" s="1275"/>
      <c r="V77" s="1245"/>
      <c r="W77" s="1245"/>
      <c r="X77" s="1155"/>
      <c r="Y77" s="1155"/>
      <c r="Z77" s="1155"/>
      <c r="AA77" s="1155"/>
      <c r="AB77" s="1155"/>
      <c r="AC77" s="41"/>
    </row>
    <row r="78" spans="1:29" hidden="1">
      <c r="A78" s="555">
        <v>64</v>
      </c>
      <c r="B78" s="1273"/>
      <c r="C78" s="1273"/>
      <c r="D78" s="1161"/>
      <c r="E78" s="1155"/>
      <c r="F78" s="1275"/>
      <c r="G78" s="1275"/>
      <c r="H78" s="1155"/>
      <c r="I78" s="1155"/>
      <c r="J78" s="1278"/>
      <c r="K78" s="1275"/>
      <c r="L78" s="1155"/>
      <c r="M78" s="1155"/>
      <c r="N78" s="1155"/>
      <c r="O78" s="1155"/>
      <c r="P78" s="1155"/>
      <c r="Q78" s="1275"/>
      <c r="R78" s="1275"/>
      <c r="S78" s="1275"/>
      <c r="T78" s="1275"/>
      <c r="U78" s="1275"/>
      <c r="V78" s="1245"/>
      <c r="W78" s="1245"/>
      <c r="X78" s="1155"/>
      <c r="Y78" s="1155"/>
      <c r="Z78" s="1155"/>
      <c r="AA78" s="1155"/>
      <c r="AB78" s="1155"/>
      <c r="AC78" s="41"/>
    </row>
    <row r="79" spans="1:29" hidden="1">
      <c r="A79" s="555">
        <v>65</v>
      </c>
      <c r="B79" s="1273"/>
      <c r="C79" s="1273"/>
      <c r="D79" s="1161"/>
      <c r="E79" s="1155"/>
      <c r="F79" s="1275"/>
      <c r="G79" s="1275"/>
      <c r="H79" s="1155"/>
      <c r="I79" s="1155"/>
      <c r="J79" s="1278"/>
      <c r="K79" s="1275"/>
      <c r="L79" s="1155"/>
      <c r="M79" s="1155"/>
      <c r="N79" s="1155"/>
      <c r="O79" s="1155"/>
      <c r="P79" s="1155"/>
      <c r="Q79" s="1275"/>
      <c r="R79" s="1275"/>
      <c r="S79" s="1275"/>
      <c r="T79" s="1275"/>
      <c r="U79" s="1275"/>
      <c r="V79" s="1245"/>
      <c r="W79" s="1245"/>
      <c r="X79" s="1155"/>
      <c r="Y79" s="1155"/>
      <c r="Z79" s="1155"/>
      <c r="AA79" s="1155"/>
      <c r="AB79" s="1155"/>
      <c r="AC79" s="41"/>
    </row>
    <row r="80" spans="1:29" hidden="1">
      <c r="A80" s="555">
        <v>66</v>
      </c>
      <c r="B80" s="1273"/>
      <c r="C80" s="1273"/>
      <c r="D80" s="1161"/>
      <c r="E80" s="1155"/>
      <c r="F80" s="1275"/>
      <c r="G80" s="1275"/>
      <c r="H80" s="1155"/>
      <c r="I80" s="1155"/>
      <c r="J80" s="1278"/>
      <c r="K80" s="1275"/>
      <c r="L80" s="1155"/>
      <c r="M80" s="1155"/>
      <c r="N80" s="1155"/>
      <c r="O80" s="1155"/>
      <c r="P80" s="1155"/>
      <c r="Q80" s="1275"/>
      <c r="R80" s="1275"/>
      <c r="S80" s="1275"/>
      <c r="T80" s="1275"/>
      <c r="U80" s="1275"/>
      <c r="V80" s="1245"/>
      <c r="W80" s="1245"/>
      <c r="X80" s="1155"/>
      <c r="Y80" s="1155"/>
      <c r="Z80" s="1155"/>
      <c r="AA80" s="1155"/>
      <c r="AB80" s="1155"/>
      <c r="AC80" s="41"/>
    </row>
    <row r="81" spans="1:29" hidden="1">
      <c r="A81" s="555">
        <v>67</v>
      </c>
      <c r="B81" s="1273"/>
      <c r="C81" s="1273"/>
      <c r="D81" s="1161"/>
      <c r="E81" s="1155"/>
      <c r="F81" s="1275"/>
      <c r="G81" s="1275"/>
      <c r="H81" s="1155"/>
      <c r="I81" s="1155"/>
      <c r="J81" s="1278"/>
      <c r="K81" s="1275"/>
      <c r="L81" s="1155"/>
      <c r="M81" s="1155"/>
      <c r="N81" s="1155"/>
      <c r="O81" s="1155"/>
      <c r="P81" s="1155"/>
      <c r="Q81" s="1275"/>
      <c r="R81" s="1275"/>
      <c r="S81" s="1275"/>
      <c r="T81" s="1275"/>
      <c r="U81" s="1275"/>
      <c r="V81" s="1245"/>
      <c r="W81" s="1245"/>
      <c r="X81" s="1155"/>
      <c r="Y81" s="1155"/>
      <c r="Z81" s="1155"/>
      <c r="AA81" s="1155"/>
      <c r="AB81" s="1155"/>
      <c r="AC81" s="41"/>
    </row>
    <row r="82" spans="1:29" hidden="1">
      <c r="A82" s="555">
        <v>68</v>
      </c>
      <c r="B82" s="1273"/>
      <c r="C82" s="1273"/>
      <c r="D82" s="1161"/>
      <c r="E82" s="1155"/>
      <c r="F82" s="1275"/>
      <c r="G82" s="1275"/>
      <c r="H82" s="1155"/>
      <c r="I82" s="1155"/>
      <c r="J82" s="1278"/>
      <c r="K82" s="1275"/>
      <c r="L82" s="1155"/>
      <c r="M82" s="1155"/>
      <c r="N82" s="1155"/>
      <c r="O82" s="1155"/>
      <c r="P82" s="1155"/>
      <c r="Q82" s="1275"/>
      <c r="R82" s="1275"/>
      <c r="S82" s="1275"/>
      <c r="T82" s="1275"/>
      <c r="U82" s="1275"/>
      <c r="V82" s="1245"/>
      <c r="W82" s="1245"/>
      <c r="X82" s="1155"/>
      <c r="Y82" s="1155"/>
      <c r="Z82" s="1155"/>
      <c r="AA82" s="1155"/>
      <c r="AB82" s="1155"/>
      <c r="AC82" s="41"/>
    </row>
    <row r="83" spans="1:29" hidden="1">
      <c r="A83" s="555">
        <v>69</v>
      </c>
      <c r="B83" s="1273"/>
      <c r="C83" s="1273"/>
      <c r="D83" s="1161"/>
      <c r="E83" s="1155"/>
      <c r="F83" s="1275"/>
      <c r="G83" s="1275"/>
      <c r="H83" s="1155"/>
      <c r="I83" s="1155"/>
      <c r="J83" s="1278"/>
      <c r="K83" s="1275"/>
      <c r="L83" s="1155"/>
      <c r="M83" s="1155"/>
      <c r="N83" s="1155"/>
      <c r="O83" s="1155"/>
      <c r="P83" s="1155"/>
      <c r="Q83" s="1275"/>
      <c r="R83" s="1275"/>
      <c r="S83" s="1275"/>
      <c r="T83" s="1275"/>
      <c r="U83" s="1275"/>
      <c r="V83" s="1245"/>
      <c r="W83" s="1245"/>
      <c r="X83" s="1155"/>
      <c r="Y83" s="1155"/>
      <c r="Z83" s="1155"/>
      <c r="AA83" s="1155"/>
      <c r="AB83" s="1155"/>
      <c r="AC83" s="41"/>
    </row>
    <row r="84" spans="1:29" hidden="1">
      <c r="A84" s="555">
        <v>70</v>
      </c>
      <c r="B84" s="1273"/>
      <c r="C84" s="1273"/>
      <c r="D84" s="1161"/>
      <c r="E84" s="1155"/>
      <c r="F84" s="1275"/>
      <c r="G84" s="1275"/>
      <c r="H84" s="1155"/>
      <c r="I84" s="1155"/>
      <c r="J84" s="1278"/>
      <c r="K84" s="1275"/>
      <c r="L84" s="1155"/>
      <c r="M84" s="1155"/>
      <c r="N84" s="1155"/>
      <c r="O84" s="1155"/>
      <c r="P84" s="1155"/>
      <c r="Q84" s="1275"/>
      <c r="R84" s="1275"/>
      <c r="S84" s="1275"/>
      <c r="T84" s="1275"/>
      <c r="U84" s="1275"/>
      <c r="V84" s="1245"/>
      <c r="W84" s="1245"/>
      <c r="X84" s="1155"/>
      <c r="Y84" s="1155"/>
      <c r="Z84" s="1155"/>
      <c r="AA84" s="1155"/>
      <c r="AB84" s="1155"/>
      <c r="AC84" s="41"/>
    </row>
    <row r="85" spans="1:29" hidden="1">
      <c r="A85" s="555">
        <v>71</v>
      </c>
      <c r="B85" s="1273"/>
      <c r="C85" s="1273"/>
      <c r="D85" s="1161"/>
      <c r="E85" s="1155"/>
      <c r="F85" s="1275"/>
      <c r="G85" s="1275"/>
      <c r="H85" s="1155"/>
      <c r="I85" s="1155"/>
      <c r="J85" s="1278"/>
      <c r="K85" s="1275"/>
      <c r="L85" s="1155"/>
      <c r="M85" s="1155"/>
      <c r="N85" s="1155"/>
      <c r="O85" s="1155"/>
      <c r="P85" s="1155"/>
      <c r="Q85" s="1275"/>
      <c r="R85" s="1275"/>
      <c r="S85" s="1275"/>
      <c r="T85" s="1275"/>
      <c r="U85" s="1275"/>
      <c r="V85" s="1245"/>
      <c r="W85" s="1245"/>
      <c r="X85" s="1155"/>
      <c r="Y85" s="1155"/>
      <c r="Z85" s="1155"/>
      <c r="AA85" s="1155"/>
      <c r="AB85" s="1155"/>
      <c r="AC85" s="41"/>
    </row>
    <row r="86" spans="1:29" hidden="1">
      <c r="A86" s="555">
        <v>72</v>
      </c>
      <c r="B86" s="1273"/>
      <c r="C86" s="1273"/>
      <c r="D86" s="1161"/>
      <c r="E86" s="1155"/>
      <c r="F86" s="1275"/>
      <c r="G86" s="1275"/>
      <c r="H86" s="1155"/>
      <c r="I86" s="1155"/>
      <c r="J86" s="1278"/>
      <c r="K86" s="1275"/>
      <c r="L86" s="1155"/>
      <c r="M86" s="1155"/>
      <c r="N86" s="1155"/>
      <c r="O86" s="1155"/>
      <c r="P86" s="1155"/>
      <c r="Q86" s="1275"/>
      <c r="R86" s="1275"/>
      <c r="S86" s="1275"/>
      <c r="T86" s="1275"/>
      <c r="U86" s="1275"/>
      <c r="V86" s="1245"/>
      <c r="W86" s="1245"/>
      <c r="X86" s="1155"/>
      <c r="Y86" s="1155"/>
      <c r="Z86" s="1155"/>
      <c r="AA86" s="1155"/>
      <c r="AB86" s="1155"/>
      <c r="AC86" s="41"/>
    </row>
    <row r="87" spans="1:29" hidden="1">
      <c r="A87" s="555">
        <v>73</v>
      </c>
      <c r="B87" s="1273"/>
      <c r="C87" s="1273"/>
      <c r="D87" s="1161"/>
      <c r="E87" s="1155"/>
      <c r="F87" s="1275"/>
      <c r="G87" s="1275"/>
      <c r="H87" s="1155"/>
      <c r="I87" s="1155"/>
      <c r="J87" s="1278"/>
      <c r="K87" s="1275"/>
      <c r="L87" s="1155"/>
      <c r="M87" s="1155"/>
      <c r="N87" s="1155"/>
      <c r="O87" s="1155"/>
      <c r="P87" s="1155"/>
      <c r="Q87" s="1275"/>
      <c r="R87" s="1275"/>
      <c r="S87" s="1275"/>
      <c r="T87" s="1275"/>
      <c r="U87" s="1275"/>
      <c r="V87" s="1245"/>
      <c r="W87" s="1245"/>
      <c r="X87" s="1155"/>
      <c r="Y87" s="1155"/>
      <c r="Z87" s="1155"/>
      <c r="AA87" s="1155"/>
      <c r="AB87" s="1155"/>
      <c r="AC87" s="41"/>
    </row>
    <row r="88" spans="1:29" hidden="1">
      <c r="A88" s="555">
        <v>74</v>
      </c>
      <c r="B88" s="1273"/>
      <c r="C88" s="1273"/>
      <c r="D88" s="1161"/>
      <c r="E88" s="1155"/>
      <c r="F88" s="1275"/>
      <c r="G88" s="1275"/>
      <c r="H88" s="1155"/>
      <c r="I88" s="1155"/>
      <c r="J88" s="1278"/>
      <c r="K88" s="1275"/>
      <c r="L88" s="1155"/>
      <c r="M88" s="1155"/>
      <c r="N88" s="1155"/>
      <c r="O88" s="1155"/>
      <c r="P88" s="1155"/>
      <c r="Q88" s="1275"/>
      <c r="R88" s="1275"/>
      <c r="S88" s="1275"/>
      <c r="T88" s="1275"/>
      <c r="U88" s="1275"/>
      <c r="V88" s="1245"/>
      <c r="W88" s="1245"/>
      <c r="X88" s="1155"/>
      <c r="Y88" s="1155"/>
      <c r="Z88" s="1155"/>
      <c r="AA88" s="1155"/>
      <c r="AB88" s="1155"/>
      <c r="AC88" s="41"/>
    </row>
    <row r="89" spans="1:29" hidden="1">
      <c r="A89" s="555">
        <v>75</v>
      </c>
      <c r="B89" s="1273"/>
      <c r="C89" s="1273"/>
      <c r="D89" s="1161"/>
      <c r="E89" s="1155"/>
      <c r="F89" s="1275"/>
      <c r="G89" s="1275"/>
      <c r="H89" s="1155"/>
      <c r="I89" s="1155"/>
      <c r="J89" s="1278"/>
      <c r="K89" s="1275"/>
      <c r="L89" s="1155"/>
      <c r="M89" s="1155"/>
      <c r="N89" s="1155"/>
      <c r="O89" s="1155"/>
      <c r="P89" s="1155"/>
      <c r="Q89" s="1275"/>
      <c r="R89" s="1275"/>
      <c r="S89" s="1275"/>
      <c r="T89" s="1275"/>
      <c r="U89" s="1275"/>
      <c r="V89" s="1245"/>
      <c r="W89" s="1245"/>
      <c r="X89" s="1155"/>
      <c r="Y89" s="1155"/>
      <c r="Z89" s="1155"/>
      <c r="AA89" s="1155"/>
      <c r="AB89" s="1155"/>
      <c r="AC89" s="41"/>
    </row>
    <row r="90" spans="1:29" hidden="1">
      <c r="A90" s="555">
        <v>76</v>
      </c>
      <c r="B90" s="1273"/>
      <c r="C90" s="1273"/>
      <c r="D90" s="1161"/>
      <c r="E90" s="1155"/>
      <c r="F90" s="1275"/>
      <c r="G90" s="1275"/>
      <c r="H90" s="1155"/>
      <c r="I90" s="1155"/>
      <c r="J90" s="1278"/>
      <c r="K90" s="1275"/>
      <c r="L90" s="1155"/>
      <c r="M90" s="1155"/>
      <c r="N90" s="1155"/>
      <c r="O90" s="1155"/>
      <c r="P90" s="1155"/>
      <c r="Q90" s="1275"/>
      <c r="R90" s="1275"/>
      <c r="S90" s="1275"/>
      <c r="T90" s="1275"/>
      <c r="U90" s="1275"/>
      <c r="V90" s="1245"/>
      <c r="W90" s="1245"/>
      <c r="X90" s="1155"/>
      <c r="Y90" s="1155"/>
      <c r="Z90" s="1155"/>
      <c r="AA90" s="1155"/>
      <c r="AB90" s="1155"/>
      <c r="AC90" s="41"/>
    </row>
    <row r="91" spans="1:29" hidden="1">
      <c r="A91" s="555">
        <v>77</v>
      </c>
      <c r="B91" s="1273"/>
      <c r="C91" s="1273"/>
      <c r="D91" s="1161"/>
      <c r="E91" s="1155"/>
      <c r="F91" s="1275"/>
      <c r="G91" s="1275"/>
      <c r="H91" s="1155"/>
      <c r="I91" s="1155"/>
      <c r="J91" s="1278"/>
      <c r="K91" s="1275"/>
      <c r="L91" s="1155"/>
      <c r="M91" s="1155"/>
      <c r="N91" s="1155"/>
      <c r="O91" s="1155"/>
      <c r="P91" s="1155"/>
      <c r="Q91" s="1275"/>
      <c r="R91" s="1275"/>
      <c r="S91" s="1275"/>
      <c r="T91" s="1275"/>
      <c r="U91" s="1275"/>
      <c r="V91" s="1245"/>
      <c r="W91" s="1245"/>
      <c r="X91" s="1155"/>
      <c r="Y91" s="1155"/>
      <c r="Z91" s="1155"/>
      <c r="AA91" s="1155"/>
      <c r="AB91" s="1155"/>
      <c r="AC91" s="41"/>
    </row>
    <row r="92" spans="1:29" hidden="1">
      <c r="A92" s="555">
        <v>78</v>
      </c>
      <c r="B92" s="1273"/>
      <c r="C92" s="1273"/>
      <c r="D92" s="1161"/>
      <c r="E92" s="1155"/>
      <c r="F92" s="1275"/>
      <c r="G92" s="1275"/>
      <c r="H92" s="1155"/>
      <c r="I92" s="1155"/>
      <c r="J92" s="1278"/>
      <c r="K92" s="1275"/>
      <c r="L92" s="1155"/>
      <c r="M92" s="1155"/>
      <c r="N92" s="1155"/>
      <c r="O92" s="1155"/>
      <c r="P92" s="1155"/>
      <c r="Q92" s="1275"/>
      <c r="R92" s="1275"/>
      <c r="S92" s="1275"/>
      <c r="T92" s="1275"/>
      <c r="U92" s="1275"/>
      <c r="V92" s="1245"/>
      <c r="W92" s="1245"/>
      <c r="X92" s="1155"/>
      <c r="Y92" s="1155"/>
      <c r="Z92" s="1155"/>
      <c r="AA92" s="1155"/>
      <c r="AB92" s="1155"/>
      <c r="AC92" s="41"/>
    </row>
    <row r="93" spans="1:29" hidden="1">
      <c r="A93" s="555">
        <v>79</v>
      </c>
      <c r="B93" s="1273"/>
      <c r="C93" s="1273"/>
      <c r="D93" s="1161"/>
      <c r="E93" s="1155"/>
      <c r="F93" s="1275"/>
      <c r="G93" s="1275"/>
      <c r="H93" s="1155"/>
      <c r="I93" s="1155"/>
      <c r="J93" s="1278"/>
      <c r="K93" s="1275"/>
      <c r="L93" s="1155"/>
      <c r="M93" s="1155"/>
      <c r="N93" s="1155"/>
      <c r="O93" s="1155"/>
      <c r="P93" s="1155"/>
      <c r="Q93" s="1275"/>
      <c r="R93" s="1275"/>
      <c r="S93" s="1275"/>
      <c r="T93" s="1275"/>
      <c r="U93" s="1275"/>
      <c r="V93" s="1245"/>
      <c r="W93" s="1245"/>
      <c r="X93" s="1155"/>
      <c r="Y93" s="1155"/>
      <c r="Z93" s="1155"/>
      <c r="AA93" s="1155"/>
      <c r="AB93" s="1155"/>
      <c r="AC93" s="41"/>
    </row>
    <row r="94" spans="1:29" hidden="1">
      <c r="A94" s="555">
        <v>80</v>
      </c>
      <c r="B94" s="1273"/>
      <c r="C94" s="1273"/>
      <c r="D94" s="1161"/>
      <c r="E94" s="1155"/>
      <c r="F94" s="1275"/>
      <c r="G94" s="1275"/>
      <c r="H94" s="1155"/>
      <c r="I94" s="1155"/>
      <c r="J94" s="1278"/>
      <c r="K94" s="1275"/>
      <c r="L94" s="1155"/>
      <c r="M94" s="1155"/>
      <c r="N94" s="1155"/>
      <c r="O94" s="1155"/>
      <c r="P94" s="1155"/>
      <c r="Q94" s="1275"/>
      <c r="R94" s="1275"/>
      <c r="S94" s="1275"/>
      <c r="T94" s="1275"/>
      <c r="U94" s="1275"/>
      <c r="V94" s="1245"/>
      <c r="W94" s="1245"/>
      <c r="X94" s="1155"/>
      <c r="Y94" s="1155"/>
      <c r="Z94" s="1155"/>
      <c r="AA94" s="1155"/>
      <c r="AB94" s="1155"/>
      <c r="AC94" s="41"/>
    </row>
    <row r="95" spans="1:29" hidden="1">
      <c r="A95" s="555">
        <v>81</v>
      </c>
      <c r="B95" s="1273"/>
      <c r="C95" s="1273"/>
      <c r="D95" s="1161"/>
      <c r="E95" s="1155"/>
      <c r="F95" s="1275"/>
      <c r="G95" s="1275"/>
      <c r="H95" s="1155"/>
      <c r="I95" s="1155"/>
      <c r="J95" s="1278"/>
      <c r="K95" s="1275"/>
      <c r="L95" s="1155"/>
      <c r="M95" s="1155"/>
      <c r="N95" s="1155"/>
      <c r="O95" s="1155"/>
      <c r="P95" s="1155"/>
      <c r="Q95" s="1275"/>
      <c r="R95" s="1275"/>
      <c r="S95" s="1275"/>
      <c r="T95" s="1275"/>
      <c r="U95" s="1275"/>
      <c r="V95" s="1245"/>
      <c r="W95" s="1245"/>
      <c r="X95" s="1155"/>
      <c r="Y95" s="1155"/>
      <c r="Z95" s="1155"/>
      <c r="AA95" s="1155"/>
      <c r="AB95" s="1155"/>
      <c r="AC95" s="41"/>
    </row>
    <row r="96" spans="1:29" hidden="1">
      <c r="A96" s="555">
        <v>82</v>
      </c>
      <c r="B96" s="1273"/>
      <c r="C96" s="1273"/>
      <c r="D96" s="1161"/>
      <c r="E96" s="1155"/>
      <c r="F96" s="1275"/>
      <c r="G96" s="1275"/>
      <c r="H96" s="1155"/>
      <c r="I96" s="1155"/>
      <c r="J96" s="1278"/>
      <c r="K96" s="1275"/>
      <c r="L96" s="1155"/>
      <c r="M96" s="1155"/>
      <c r="N96" s="1155"/>
      <c r="O96" s="1155"/>
      <c r="P96" s="1155"/>
      <c r="Q96" s="1275"/>
      <c r="R96" s="1275"/>
      <c r="S96" s="1275"/>
      <c r="T96" s="1275"/>
      <c r="U96" s="1275"/>
      <c r="V96" s="1245"/>
      <c r="W96" s="1245"/>
      <c r="X96" s="1155"/>
      <c r="Y96" s="1155"/>
      <c r="Z96" s="1155"/>
      <c r="AA96" s="1155"/>
      <c r="AB96" s="1155"/>
      <c r="AC96" s="41"/>
    </row>
    <row r="97" spans="1:29" hidden="1">
      <c r="A97" s="555">
        <v>83</v>
      </c>
      <c r="B97" s="1273"/>
      <c r="C97" s="1273"/>
      <c r="D97" s="1161"/>
      <c r="E97" s="1155"/>
      <c r="F97" s="1275"/>
      <c r="G97" s="1275"/>
      <c r="H97" s="1155"/>
      <c r="I97" s="1155"/>
      <c r="J97" s="1278"/>
      <c r="K97" s="1275"/>
      <c r="L97" s="1155"/>
      <c r="M97" s="1155"/>
      <c r="N97" s="1155"/>
      <c r="O97" s="1155"/>
      <c r="P97" s="1155"/>
      <c r="Q97" s="1275"/>
      <c r="R97" s="1275"/>
      <c r="S97" s="1275"/>
      <c r="T97" s="1275"/>
      <c r="U97" s="1275"/>
      <c r="V97" s="1245"/>
      <c r="W97" s="1245"/>
      <c r="X97" s="1155"/>
      <c r="Y97" s="1155"/>
      <c r="Z97" s="1155"/>
      <c r="AA97" s="1155"/>
      <c r="AB97" s="1155"/>
      <c r="AC97" s="41"/>
    </row>
    <row r="98" spans="1:29" hidden="1">
      <c r="A98" s="555">
        <v>84</v>
      </c>
      <c r="B98" s="1273"/>
      <c r="C98" s="1273"/>
      <c r="D98" s="1161"/>
      <c r="E98" s="1155"/>
      <c r="F98" s="1275"/>
      <c r="G98" s="1275"/>
      <c r="H98" s="1155"/>
      <c r="I98" s="1155"/>
      <c r="J98" s="1278"/>
      <c r="K98" s="1275"/>
      <c r="L98" s="1155"/>
      <c r="M98" s="1155"/>
      <c r="N98" s="1155"/>
      <c r="O98" s="1155"/>
      <c r="P98" s="1155"/>
      <c r="Q98" s="1275"/>
      <c r="R98" s="1275"/>
      <c r="S98" s="1275"/>
      <c r="T98" s="1275"/>
      <c r="U98" s="1275"/>
      <c r="V98" s="1245"/>
      <c r="W98" s="1245"/>
      <c r="X98" s="1155"/>
      <c r="Y98" s="1155"/>
      <c r="Z98" s="1155"/>
      <c r="AA98" s="1155"/>
      <c r="AB98" s="1155"/>
      <c r="AC98" s="41"/>
    </row>
    <row r="99" spans="1:29" hidden="1">
      <c r="A99" s="555">
        <v>85</v>
      </c>
      <c r="B99" s="1273"/>
      <c r="C99" s="1273"/>
      <c r="D99" s="1161"/>
      <c r="E99" s="1155"/>
      <c r="F99" s="1275"/>
      <c r="G99" s="1275"/>
      <c r="H99" s="1155"/>
      <c r="I99" s="1155"/>
      <c r="J99" s="1278"/>
      <c r="K99" s="1275"/>
      <c r="L99" s="1155"/>
      <c r="M99" s="1155"/>
      <c r="N99" s="1155"/>
      <c r="O99" s="1155"/>
      <c r="P99" s="1155"/>
      <c r="Q99" s="1275"/>
      <c r="R99" s="1275"/>
      <c r="S99" s="1275"/>
      <c r="T99" s="1275"/>
      <c r="U99" s="1275"/>
      <c r="V99" s="1245"/>
      <c r="W99" s="1245"/>
      <c r="X99" s="1155"/>
      <c r="Y99" s="1155"/>
      <c r="Z99" s="1155"/>
      <c r="AA99" s="1155"/>
      <c r="AB99" s="1155"/>
      <c r="AC99" s="41"/>
    </row>
    <row r="100" spans="1:29" hidden="1">
      <c r="A100" s="555">
        <v>86</v>
      </c>
      <c r="B100" s="1273"/>
      <c r="C100" s="1273"/>
      <c r="D100" s="1161"/>
      <c r="E100" s="1155"/>
      <c r="F100" s="1275"/>
      <c r="G100" s="1275"/>
      <c r="H100" s="1155"/>
      <c r="I100" s="1155"/>
      <c r="J100" s="1278"/>
      <c r="K100" s="1275"/>
      <c r="L100" s="1155"/>
      <c r="M100" s="1155"/>
      <c r="N100" s="1155"/>
      <c r="O100" s="1155"/>
      <c r="P100" s="1155"/>
      <c r="Q100" s="1275"/>
      <c r="R100" s="1275"/>
      <c r="S100" s="1275"/>
      <c r="T100" s="1275"/>
      <c r="U100" s="1275"/>
      <c r="V100" s="1245"/>
      <c r="W100" s="1245"/>
      <c r="X100" s="1155"/>
      <c r="Y100" s="1155"/>
      <c r="Z100" s="1155"/>
      <c r="AA100" s="1155"/>
      <c r="AB100" s="1155"/>
      <c r="AC100" s="41"/>
    </row>
    <row r="101" spans="1:29" hidden="1">
      <c r="A101" s="555">
        <v>87</v>
      </c>
      <c r="B101" s="1273"/>
      <c r="C101" s="1273"/>
      <c r="D101" s="1161"/>
      <c r="E101" s="1155"/>
      <c r="F101" s="1275"/>
      <c r="G101" s="1275"/>
      <c r="H101" s="1155"/>
      <c r="I101" s="1155"/>
      <c r="J101" s="1278"/>
      <c r="K101" s="1275"/>
      <c r="L101" s="1155"/>
      <c r="M101" s="1155"/>
      <c r="N101" s="1155"/>
      <c r="O101" s="1155"/>
      <c r="P101" s="1155"/>
      <c r="Q101" s="1275"/>
      <c r="R101" s="1275"/>
      <c r="S101" s="1275"/>
      <c r="T101" s="1275"/>
      <c r="U101" s="1275"/>
      <c r="V101" s="1245"/>
      <c r="W101" s="1245"/>
      <c r="X101" s="1155"/>
      <c r="Y101" s="1155"/>
      <c r="Z101" s="1155"/>
      <c r="AA101" s="1155"/>
      <c r="AB101" s="1155"/>
      <c r="AC101" s="41"/>
    </row>
    <row r="102" spans="1:29" hidden="1">
      <c r="A102" s="555">
        <v>88</v>
      </c>
      <c r="B102" s="1273"/>
      <c r="C102" s="1273"/>
      <c r="D102" s="1161"/>
      <c r="E102" s="1155"/>
      <c r="F102" s="1275"/>
      <c r="G102" s="1275"/>
      <c r="H102" s="1155"/>
      <c r="I102" s="1155"/>
      <c r="J102" s="1278"/>
      <c r="K102" s="1275"/>
      <c r="L102" s="1155"/>
      <c r="M102" s="1155"/>
      <c r="N102" s="1155"/>
      <c r="O102" s="1155"/>
      <c r="P102" s="1155"/>
      <c r="Q102" s="1275"/>
      <c r="R102" s="1275"/>
      <c r="S102" s="1275"/>
      <c r="T102" s="1275"/>
      <c r="U102" s="1275"/>
      <c r="V102" s="1245"/>
      <c r="W102" s="1245"/>
      <c r="X102" s="1155"/>
      <c r="Y102" s="1155"/>
      <c r="Z102" s="1155"/>
      <c r="AA102" s="1155"/>
      <c r="AB102" s="1155"/>
      <c r="AC102" s="41"/>
    </row>
    <row r="103" spans="1:29" hidden="1">
      <c r="A103" s="555">
        <v>89</v>
      </c>
      <c r="B103" s="1273"/>
      <c r="C103" s="1273"/>
      <c r="D103" s="1161"/>
      <c r="E103" s="1155"/>
      <c r="F103" s="1275"/>
      <c r="G103" s="1275"/>
      <c r="H103" s="1155"/>
      <c r="I103" s="1155"/>
      <c r="J103" s="1278"/>
      <c r="K103" s="1275"/>
      <c r="L103" s="1155"/>
      <c r="M103" s="1155"/>
      <c r="N103" s="1155"/>
      <c r="O103" s="1155"/>
      <c r="P103" s="1155"/>
      <c r="Q103" s="1275"/>
      <c r="R103" s="1275"/>
      <c r="S103" s="1275"/>
      <c r="T103" s="1275"/>
      <c r="U103" s="1275"/>
      <c r="V103" s="1245"/>
      <c r="W103" s="1245"/>
      <c r="X103" s="1155"/>
      <c r="Y103" s="1155"/>
      <c r="Z103" s="1155"/>
      <c r="AA103" s="1155"/>
      <c r="AB103" s="1155"/>
      <c r="AC103" s="41"/>
    </row>
    <row r="104" spans="1:29" hidden="1">
      <c r="A104" s="555">
        <v>90</v>
      </c>
      <c r="B104" s="1273"/>
      <c r="C104" s="1273"/>
      <c r="D104" s="1161"/>
      <c r="E104" s="1155"/>
      <c r="F104" s="1275"/>
      <c r="G104" s="1275"/>
      <c r="H104" s="1155"/>
      <c r="I104" s="1155"/>
      <c r="J104" s="1278"/>
      <c r="K104" s="1275"/>
      <c r="L104" s="1155"/>
      <c r="M104" s="1155"/>
      <c r="N104" s="1155"/>
      <c r="O104" s="1155"/>
      <c r="P104" s="1155"/>
      <c r="Q104" s="1275"/>
      <c r="R104" s="1275"/>
      <c r="S104" s="1275"/>
      <c r="T104" s="1275"/>
      <c r="U104" s="1275"/>
      <c r="V104" s="1245"/>
      <c r="W104" s="1245"/>
      <c r="X104" s="1155"/>
      <c r="Y104" s="1155"/>
      <c r="Z104" s="1155"/>
      <c r="AA104" s="1155"/>
      <c r="AB104" s="1155"/>
      <c r="AC104" s="41"/>
    </row>
    <row r="105" spans="1:29" hidden="1">
      <c r="A105" s="555">
        <v>91</v>
      </c>
      <c r="B105" s="1273"/>
      <c r="C105" s="1273"/>
      <c r="D105" s="1161"/>
      <c r="E105" s="1155"/>
      <c r="F105" s="1275"/>
      <c r="G105" s="1275"/>
      <c r="H105" s="1155"/>
      <c r="I105" s="1155"/>
      <c r="J105" s="1278"/>
      <c r="K105" s="1275"/>
      <c r="L105" s="1155"/>
      <c r="M105" s="1155"/>
      <c r="N105" s="1155"/>
      <c r="O105" s="1155"/>
      <c r="P105" s="1155"/>
      <c r="Q105" s="1275"/>
      <c r="R105" s="1275"/>
      <c r="S105" s="1275"/>
      <c r="T105" s="1275"/>
      <c r="U105" s="1275"/>
      <c r="V105" s="1245"/>
      <c r="W105" s="1245"/>
      <c r="X105" s="1155"/>
      <c r="Y105" s="1155"/>
      <c r="Z105" s="1155"/>
      <c r="AA105" s="1155"/>
      <c r="AB105" s="1155"/>
      <c r="AC105" s="41"/>
    </row>
    <row r="106" spans="1:29" hidden="1">
      <c r="A106" s="555">
        <v>92</v>
      </c>
      <c r="B106" s="1273"/>
      <c r="C106" s="1273"/>
      <c r="D106" s="1161"/>
      <c r="E106" s="1155"/>
      <c r="F106" s="1275"/>
      <c r="G106" s="1275"/>
      <c r="H106" s="1155"/>
      <c r="I106" s="1155"/>
      <c r="J106" s="1278"/>
      <c r="K106" s="1275"/>
      <c r="L106" s="1155"/>
      <c r="M106" s="1155"/>
      <c r="N106" s="1155"/>
      <c r="O106" s="1155"/>
      <c r="P106" s="1155"/>
      <c r="Q106" s="1275"/>
      <c r="R106" s="1275"/>
      <c r="S106" s="1275"/>
      <c r="T106" s="1275"/>
      <c r="U106" s="1275"/>
      <c r="V106" s="1245"/>
      <c r="W106" s="1245"/>
      <c r="X106" s="1155"/>
      <c r="Y106" s="1155"/>
      <c r="Z106" s="1155"/>
      <c r="AA106" s="1155"/>
      <c r="AB106" s="1155"/>
      <c r="AC106" s="41"/>
    </row>
    <row r="107" spans="1:29" hidden="1">
      <c r="A107" s="555">
        <v>93</v>
      </c>
      <c r="B107" s="1273"/>
      <c r="C107" s="1273"/>
      <c r="D107" s="1161"/>
      <c r="E107" s="1155"/>
      <c r="F107" s="1275"/>
      <c r="G107" s="1275"/>
      <c r="H107" s="1155"/>
      <c r="I107" s="1155"/>
      <c r="J107" s="1278"/>
      <c r="K107" s="1275"/>
      <c r="L107" s="1155"/>
      <c r="M107" s="1155"/>
      <c r="N107" s="1155"/>
      <c r="O107" s="1155"/>
      <c r="P107" s="1155"/>
      <c r="Q107" s="1275"/>
      <c r="R107" s="1275"/>
      <c r="S107" s="1275"/>
      <c r="T107" s="1275"/>
      <c r="U107" s="1275"/>
      <c r="V107" s="1245"/>
      <c r="W107" s="1245"/>
      <c r="X107" s="1155"/>
      <c r="Y107" s="1155"/>
      <c r="Z107" s="1155"/>
      <c r="AA107" s="1155"/>
      <c r="AB107" s="1155"/>
      <c r="AC107" s="41"/>
    </row>
    <row r="108" spans="1:29" hidden="1">
      <c r="A108" s="555">
        <v>94</v>
      </c>
      <c r="B108" s="1273"/>
      <c r="C108" s="1273"/>
      <c r="D108" s="1161"/>
      <c r="E108" s="1155"/>
      <c r="F108" s="1275"/>
      <c r="G108" s="1275"/>
      <c r="H108" s="1155"/>
      <c r="I108" s="1155"/>
      <c r="J108" s="1278"/>
      <c r="K108" s="1275"/>
      <c r="L108" s="1155"/>
      <c r="M108" s="1155"/>
      <c r="N108" s="1155"/>
      <c r="O108" s="1155"/>
      <c r="P108" s="1155"/>
      <c r="Q108" s="1275"/>
      <c r="R108" s="1275"/>
      <c r="S108" s="1275"/>
      <c r="T108" s="1275"/>
      <c r="U108" s="1275"/>
      <c r="V108" s="1245"/>
      <c r="W108" s="1245"/>
      <c r="X108" s="1155"/>
      <c r="Y108" s="1155"/>
      <c r="Z108" s="1155"/>
      <c r="AA108" s="1155"/>
      <c r="AB108" s="1155"/>
      <c r="AC108" s="41"/>
    </row>
    <row r="109" spans="1:29" hidden="1">
      <c r="A109" s="555">
        <v>95</v>
      </c>
      <c r="B109" s="1273"/>
      <c r="C109" s="1273"/>
      <c r="D109" s="1161"/>
      <c r="E109" s="1155"/>
      <c r="F109" s="1275"/>
      <c r="G109" s="1275"/>
      <c r="H109" s="1155"/>
      <c r="I109" s="1155"/>
      <c r="J109" s="1278"/>
      <c r="K109" s="1275"/>
      <c r="L109" s="1155"/>
      <c r="M109" s="1155"/>
      <c r="N109" s="1155"/>
      <c r="O109" s="1155"/>
      <c r="P109" s="1155"/>
      <c r="Q109" s="1275"/>
      <c r="R109" s="1275"/>
      <c r="S109" s="1275"/>
      <c r="T109" s="1275"/>
      <c r="U109" s="1275"/>
      <c r="V109" s="1245"/>
      <c r="W109" s="1245"/>
      <c r="X109" s="1155"/>
      <c r="Y109" s="1155"/>
      <c r="Z109" s="1155"/>
      <c r="AA109" s="1155"/>
      <c r="AB109" s="1155"/>
      <c r="AC109" s="41"/>
    </row>
    <row r="110" spans="1:29" hidden="1">
      <c r="A110" s="555">
        <v>96</v>
      </c>
      <c r="B110" s="1273"/>
      <c r="C110" s="1273"/>
      <c r="D110" s="1161"/>
      <c r="E110" s="1155"/>
      <c r="F110" s="1275"/>
      <c r="G110" s="1275"/>
      <c r="H110" s="1155"/>
      <c r="I110" s="1155"/>
      <c r="J110" s="1278"/>
      <c r="K110" s="1275"/>
      <c r="L110" s="1155"/>
      <c r="M110" s="1155"/>
      <c r="N110" s="1155"/>
      <c r="O110" s="1155"/>
      <c r="P110" s="1155"/>
      <c r="Q110" s="1275"/>
      <c r="R110" s="1275"/>
      <c r="S110" s="1275"/>
      <c r="T110" s="1275"/>
      <c r="U110" s="1275"/>
      <c r="V110" s="1245"/>
      <c r="W110" s="1245"/>
      <c r="X110" s="1155"/>
      <c r="Y110" s="1155"/>
      <c r="Z110" s="1155"/>
      <c r="AA110" s="1155"/>
      <c r="AB110" s="1155"/>
      <c r="AC110" s="41"/>
    </row>
    <row r="111" spans="1:29" hidden="1">
      <c r="A111" s="555">
        <v>97</v>
      </c>
      <c r="B111" s="1273"/>
      <c r="C111" s="1273"/>
      <c r="D111" s="1161"/>
      <c r="E111" s="1155"/>
      <c r="F111" s="1275"/>
      <c r="G111" s="1275"/>
      <c r="H111" s="1155"/>
      <c r="I111" s="1155"/>
      <c r="J111" s="1278"/>
      <c r="K111" s="1275"/>
      <c r="L111" s="1155"/>
      <c r="M111" s="1155"/>
      <c r="N111" s="1155"/>
      <c r="O111" s="1155"/>
      <c r="P111" s="1155"/>
      <c r="Q111" s="1275"/>
      <c r="R111" s="1275"/>
      <c r="S111" s="1275"/>
      <c r="T111" s="1275"/>
      <c r="U111" s="1275"/>
      <c r="V111" s="1245"/>
      <c r="W111" s="1245"/>
      <c r="X111" s="1155"/>
      <c r="Y111" s="1155"/>
      <c r="Z111" s="1155"/>
      <c r="AA111" s="1155"/>
      <c r="AB111" s="1155"/>
      <c r="AC111" s="41"/>
    </row>
    <row r="112" spans="1:29" hidden="1">
      <c r="A112" s="555">
        <v>98</v>
      </c>
      <c r="B112" s="1273"/>
      <c r="C112" s="1273"/>
      <c r="D112" s="1161"/>
      <c r="E112" s="1155"/>
      <c r="F112" s="1275"/>
      <c r="G112" s="1275"/>
      <c r="H112" s="1155"/>
      <c r="I112" s="1155"/>
      <c r="J112" s="1278"/>
      <c r="K112" s="1275"/>
      <c r="L112" s="1155"/>
      <c r="M112" s="1155"/>
      <c r="N112" s="1155"/>
      <c r="O112" s="1155"/>
      <c r="P112" s="1155"/>
      <c r="Q112" s="1275"/>
      <c r="R112" s="1275"/>
      <c r="S112" s="1275"/>
      <c r="T112" s="1275"/>
      <c r="U112" s="1275"/>
      <c r="V112" s="1245"/>
      <c r="W112" s="1245"/>
      <c r="X112" s="1155"/>
      <c r="Y112" s="1155"/>
      <c r="Z112" s="1155"/>
      <c r="AA112" s="1155"/>
      <c r="AB112" s="1155"/>
      <c r="AC112" s="41"/>
    </row>
    <row r="113" spans="1:29" hidden="1">
      <c r="A113" s="555">
        <v>99</v>
      </c>
      <c r="B113" s="1273"/>
      <c r="C113" s="1273"/>
      <c r="D113" s="1161"/>
      <c r="E113" s="1155"/>
      <c r="F113" s="1275"/>
      <c r="G113" s="1275"/>
      <c r="H113" s="1155"/>
      <c r="I113" s="1155"/>
      <c r="J113" s="1278"/>
      <c r="K113" s="1275"/>
      <c r="L113" s="1155"/>
      <c r="M113" s="1155"/>
      <c r="N113" s="1155"/>
      <c r="O113" s="1155"/>
      <c r="P113" s="1155"/>
      <c r="Q113" s="1275"/>
      <c r="R113" s="1275"/>
      <c r="S113" s="1275"/>
      <c r="T113" s="1275"/>
      <c r="U113" s="1275"/>
      <c r="V113" s="1245"/>
      <c r="W113" s="1245"/>
      <c r="X113" s="1155"/>
      <c r="Y113" s="1155"/>
      <c r="Z113" s="1155"/>
      <c r="AA113" s="1155"/>
      <c r="AB113" s="1155"/>
      <c r="AC113" s="41"/>
    </row>
    <row r="114" spans="1:29" hidden="1">
      <c r="A114" s="555">
        <v>100</v>
      </c>
      <c r="B114" s="1273"/>
      <c r="C114" s="1273"/>
      <c r="D114" s="1161"/>
      <c r="E114" s="1155"/>
      <c r="F114" s="1275"/>
      <c r="G114" s="1275"/>
      <c r="H114" s="1155"/>
      <c r="I114" s="1155"/>
      <c r="J114" s="1278"/>
      <c r="K114" s="1275"/>
      <c r="L114" s="1155"/>
      <c r="M114" s="1155"/>
      <c r="N114" s="1155"/>
      <c r="O114" s="1155"/>
      <c r="P114" s="1155"/>
      <c r="Q114" s="1275"/>
      <c r="R114" s="1275"/>
      <c r="S114" s="1275"/>
      <c r="T114" s="1275"/>
      <c r="U114" s="1275"/>
      <c r="V114" s="1245"/>
      <c r="W114" s="1245"/>
      <c r="X114" s="1155"/>
      <c r="Y114" s="1155"/>
      <c r="Z114" s="1155"/>
      <c r="AA114" s="1155"/>
      <c r="AB114" s="1155"/>
      <c r="AC114" s="41"/>
    </row>
    <row r="115" spans="1:29" hidden="1">
      <c r="A115" s="555">
        <v>101</v>
      </c>
      <c r="B115" s="1273"/>
      <c r="C115" s="1273"/>
      <c r="D115" s="1161"/>
      <c r="E115" s="1155"/>
      <c r="F115" s="1275"/>
      <c r="G115" s="1275"/>
      <c r="H115" s="1155"/>
      <c r="I115" s="1155"/>
      <c r="J115" s="1278"/>
      <c r="K115" s="1275"/>
      <c r="L115" s="1155"/>
      <c r="M115" s="1155"/>
      <c r="N115" s="1155"/>
      <c r="O115" s="1155"/>
      <c r="P115" s="1155"/>
      <c r="Q115" s="1275"/>
      <c r="R115" s="1275"/>
      <c r="S115" s="1275"/>
      <c r="T115" s="1275"/>
      <c r="U115" s="1275"/>
      <c r="V115" s="1245"/>
      <c r="W115" s="1245"/>
      <c r="X115" s="1155"/>
      <c r="Y115" s="1155"/>
      <c r="Z115" s="1155"/>
      <c r="AA115" s="1155"/>
      <c r="AB115" s="1155"/>
      <c r="AC115" s="41"/>
    </row>
    <row r="116" spans="1:29" hidden="1">
      <c r="A116" s="555">
        <v>102</v>
      </c>
      <c r="B116" s="1273"/>
      <c r="C116" s="1273"/>
      <c r="D116" s="1161"/>
      <c r="E116" s="1155"/>
      <c r="F116" s="1275"/>
      <c r="G116" s="1275"/>
      <c r="H116" s="1155"/>
      <c r="I116" s="1155"/>
      <c r="J116" s="1278"/>
      <c r="K116" s="1275"/>
      <c r="L116" s="1155"/>
      <c r="M116" s="1155"/>
      <c r="N116" s="1155"/>
      <c r="O116" s="1155"/>
      <c r="P116" s="1155"/>
      <c r="Q116" s="1275"/>
      <c r="R116" s="1275"/>
      <c r="S116" s="1275"/>
      <c r="T116" s="1275"/>
      <c r="U116" s="1275"/>
      <c r="V116" s="1245"/>
      <c r="W116" s="1245"/>
      <c r="X116" s="1155"/>
      <c r="Y116" s="1155"/>
      <c r="Z116" s="1155"/>
      <c r="AA116" s="1155"/>
      <c r="AB116" s="1155"/>
      <c r="AC116" s="41"/>
    </row>
    <row r="117" spans="1:29" hidden="1">
      <c r="A117" s="555">
        <v>103</v>
      </c>
      <c r="B117" s="1273"/>
      <c r="C117" s="1273"/>
      <c r="D117" s="1161"/>
      <c r="E117" s="1155"/>
      <c r="F117" s="1275"/>
      <c r="G117" s="1275"/>
      <c r="H117" s="1155"/>
      <c r="I117" s="1155"/>
      <c r="J117" s="1278"/>
      <c r="K117" s="1275"/>
      <c r="L117" s="1155"/>
      <c r="M117" s="1155"/>
      <c r="N117" s="1155"/>
      <c r="O117" s="1155"/>
      <c r="P117" s="1155"/>
      <c r="Q117" s="1275"/>
      <c r="R117" s="1275"/>
      <c r="S117" s="1275"/>
      <c r="T117" s="1275"/>
      <c r="U117" s="1275"/>
      <c r="V117" s="1245"/>
      <c r="W117" s="1245"/>
      <c r="X117" s="1155"/>
      <c r="Y117" s="1155"/>
      <c r="Z117" s="1155"/>
      <c r="AA117" s="1155"/>
      <c r="AB117" s="1155"/>
      <c r="AC117" s="41"/>
    </row>
    <row r="118" spans="1:29" hidden="1">
      <c r="A118" s="555">
        <v>104</v>
      </c>
      <c r="B118" s="1273"/>
      <c r="C118" s="1273"/>
      <c r="D118" s="1161"/>
      <c r="E118" s="1155"/>
      <c r="F118" s="1275"/>
      <c r="G118" s="1275"/>
      <c r="H118" s="1155"/>
      <c r="I118" s="1155"/>
      <c r="J118" s="1278"/>
      <c r="K118" s="1275"/>
      <c r="L118" s="1155"/>
      <c r="M118" s="1155"/>
      <c r="N118" s="1155"/>
      <c r="O118" s="1155"/>
      <c r="P118" s="1155"/>
      <c r="Q118" s="1275"/>
      <c r="R118" s="1275"/>
      <c r="S118" s="1275"/>
      <c r="T118" s="1275"/>
      <c r="U118" s="1275"/>
      <c r="V118" s="1245"/>
      <c r="W118" s="1245"/>
      <c r="X118" s="1155"/>
      <c r="Y118" s="1155"/>
      <c r="Z118" s="1155"/>
      <c r="AA118" s="1155"/>
      <c r="AB118" s="1155"/>
      <c r="AC118" s="41"/>
    </row>
    <row r="119" spans="1:29" hidden="1">
      <c r="A119" s="555">
        <v>105</v>
      </c>
      <c r="B119" s="1273"/>
      <c r="C119" s="1273"/>
      <c r="D119" s="1161"/>
      <c r="E119" s="1155"/>
      <c r="F119" s="1275"/>
      <c r="G119" s="1275"/>
      <c r="H119" s="1155"/>
      <c r="I119" s="1155"/>
      <c r="J119" s="1278"/>
      <c r="K119" s="1275"/>
      <c r="L119" s="1155"/>
      <c r="M119" s="1155"/>
      <c r="N119" s="1155"/>
      <c r="O119" s="1155"/>
      <c r="P119" s="1155"/>
      <c r="Q119" s="1275"/>
      <c r="R119" s="1275"/>
      <c r="S119" s="1275"/>
      <c r="T119" s="1275"/>
      <c r="U119" s="1275"/>
      <c r="V119" s="1245"/>
      <c r="W119" s="1245"/>
      <c r="X119" s="1155"/>
      <c r="Y119" s="1155"/>
      <c r="Z119" s="1155"/>
      <c r="AA119" s="1155"/>
      <c r="AB119" s="1155"/>
      <c r="AC119" s="41"/>
    </row>
    <row r="120" spans="1:29" hidden="1">
      <c r="A120" s="555">
        <v>106</v>
      </c>
      <c r="B120" s="1273"/>
      <c r="C120" s="1273"/>
      <c r="D120" s="1161"/>
      <c r="E120" s="1155"/>
      <c r="F120" s="1275"/>
      <c r="G120" s="1275"/>
      <c r="H120" s="1155"/>
      <c r="I120" s="1155"/>
      <c r="J120" s="1278"/>
      <c r="K120" s="1275"/>
      <c r="L120" s="1155"/>
      <c r="M120" s="1155"/>
      <c r="N120" s="1155"/>
      <c r="O120" s="1155"/>
      <c r="P120" s="1155"/>
      <c r="Q120" s="1275"/>
      <c r="R120" s="1275"/>
      <c r="S120" s="1275"/>
      <c r="T120" s="1275"/>
      <c r="U120" s="1275"/>
      <c r="V120" s="1245"/>
      <c r="W120" s="1245"/>
      <c r="X120" s="1155"/>
      <c r="Y120" s="1155"/>
      <c r="Z120" s="1155"/>
      <c r="AA120" s="1155"/>
      <c r="AB120" s="1155"/>
      <c r="AC120" s="41"/>
    </row>
    <row r="121" spans="1:29" hidden="1">
      <c r="A121" s="555">
        <v>107</v>
      </c>
      <c r="B121" s="1273"/>
      <c r="C121" s="1273"/>
      <c r="D121" s="1161"/>
      <c r="E121" s="1155"/>
      <c r="F121" s="1275"/>
      <c r="G121" s="1275"/>
      <c r="H121" s="1155"/>
      <c r="I121" s="1155"/>
      <c r="J121" s="1278"/>
      <c r="K121" s="1275"/>
      <c r="L121" s="1155"/>
      <c r="M121" s="1155"/>
      <c r="N121" s="1155"/>
      <c r="O121" s="1155"/>
      <c r="P121" s="1155"/>
      <c r="Q121" s="1275"/>
      <c r="R121" s="1275"/>
      <c r="S121" s="1275"/>
      <c r="T121" s="1275"/>
      <c r="U121" s="1275"/>
      <c r="V121" s="1245"/>
      <c r="W121" s="1245"/>
      <c r="X121" s="1155"/>
      <c r="Y121" s="1155"/>
      <c r="Z121" s="1155"/>
      <c r="AA121" s="1155"/>
      <c r="AB121" s="1155"/>
      <c r="AC121" s="41"/>
    </row>
    <row r="122" spans="1:29" hidden="1">
      <c r="A122" s="555">
        <v>108</v>
      </c>
      <c r="B122" s="1273"/>
      <c r="C122" s="1273"/>
      <c r="D122" s="1161"/>
      <c r="E122" s="1155"/>
      <c r="F122" s="1275"/>
      <c r="G122" s="1275"/>
      <c r="H122" s="1155"/>
      <c r="I122" s="1155"/>
      <c r="J122" s="1278"/>
      <c r="K122" s="1275"/>
      <c r="L122" s="1155"/>
      <c r="M122" s="1155"/>
      <c r="N122" s="1155"/>
      <c r="O122" s="1155"/>
      <c r="P122" s="1155"/>
      <c r="Q122" s="1275"/>
      <c r="R122" s="1275"/>
      <c r="S122" s="1275"/>
      <c r="T122" s="1275"/>
      <c r="U122" s="1275"/>
      <c r="V122" s="1245"/>
      <c r="W122" s="1245"/>
      <c r="X122" s="1155"/>
      <c r="Y122" s="1155"/>
      <c r="Z122" s="1155"/>
      <c r="AA122" s="1155"/>
      <c r="AB122" s="1155"/>
      <c r="AC122" s="41"/>
    </row>
    <row r="123" spans="1:29" hidden="1">
      <c r="A123" s="555">
        <v>109</v>
      </c>
      <c r="B123" s="1273"/>
      <c r="C123" s="1273"/>
      <c r="D123" s="1161"/>
      <c r="E123" s="1155"/>
      <c r="F123" s="1275"/>
      <c r="G123" s="1275"/>
      <c r="H123" s="1155"/>
      <c r="I123" s="1155"/>
      <c r="J123" s="1278"/>
      <c r="K123" s="1275"/>
      <c r="L123" s="1155"/>
      <c r="M123" s="1155"/>
      <c r="N123" s="1155"/>
      <c r="O123" s="1155"/>
      <c r="P123" s="1155"/>
      <c r="Q123" s="1275"/>
      <c r="R123" s="1275"/>
      <c r="S123" s="1275"/>
      <c r="T123" s="1275"/>
      <c r="U123" s="1275"/>
      <c r="V123" s="1245"/>
      <c r="W123" s="1245"/>
      <c r="X123" s="1155"/>
      <c r="Y123" s="1155"/>
      <c r="Z123" s="1155"/>
      <c r="AA123" s="1155"/>
      <c r="AB123" s="1155"/>
      <c r="AC123" s="41"/>
    </row>
    <row r="124" spans="1:29" hidden="1">
      <c r="A124" s="555">
        <v>110</v>
      </c>
      <c r="B124" s="1273"/>
      <c r="C124" s="1273"/>
      <c r="D124" s="1161"/>
      <c r="E124" s="1155"/>
      <c r="F124" s="1275"/>
      <c r="G124" s="1275"/>
      <c r="H124" s="1155"/>
      <c r="I124" s="1155"/>
      <c r="J124" s="1278"/>
      <c r="K124" s="1275"/>
      <c r="L124" s="1155"/>
      <c r="M124" s="1155"/>
      <c r="N124" s="1155"/>
      <c r="O124" s="1155"/>
      <c r="P124" s="1155"/>
      <c r="Q124" s="1275"/>
      <c r="R124" s="1275"/>
      <c r="S124" s="1275"/>
      <c r="T124" s="1275"/>
      <c r="U124" s="1275"/>
      <c r="V124" s="1245"/>
      <c r="W124" s="1245"/>
      <c r="X124" s="1155"/>
      <c r="Y124" s="1155"/>
      <c r="Z124" s="1155"/>
      <c r="AA124" s="1155"/>
      <c r="AB124" s="1155"/>
      <c r="AC124" s="41"/>
    </row>
    <row r="125" spans="1:29" hidden="1">
      <c r="A125" s="555">
        <v>111</v>
      </c>
      <c r="B125" s="1273"/>
      <c r="C125" s="1273"/>
      <c r="D125" s="1161"/>
      <c r="E125" s="1155"/>
      <c r="F125" s="1275"/>
      <c r="G125" s="1275"/>
      <c r="H125" s="1155"/>
      <c r="I125" s="1155"/>
      <c r="J125" s="1278"/>
      <c r="K125" s="1275"/>
      <c r="L125" s="1155"/>
      <c r="M125" s="1155"/>
      <c r="N125" s="1155"/>
      <c r="O125" s="1155"/>
      <c r="P125" s="1155"/>
      <c r="Q125" s="1275"/>
      <c r="R125" s="1275"/>
      <c r="S125" s="1275"/>
      <c r="T125" s="1275"/>
      <c r="U125" s="1275"/>
      <c r="V125" s="1245"/>
      <c r="W125" s="1245"/>
      <c r="X125" s="1155"/>
      <c r="Y125" s="1155"/>
      <c r="Z125" s="1155"/>
      <c r="AA125" s="1155"/>
      <c r="AB125" s="1155"/>
      <c r="AC125" s="41"/>
    </row>
    <row r="126" spans="1:29" hidden="1">
      <c r="A126" s="555">
        <v>112</v>
      </c>
      <c r="B126" s="1273"/>
      <c r="C126" s="1273"/>
      <c r="D126" s="1161"/>
      <c r="E126" s="1155"/>
      <c r="F126" s="1275"/>
      <c r="G126" s="1275"/>
      <c r="H126" s="1155"/>
      <c r="I126" s="1155"/>
      <c r="J126" s="1278"/>
      <c r="K126" s="1275"/>
      <c r="L126" s="1155"/>
      <c r="M126" s="1155"/>
      <c r="N126" s="1155"/>
      <c r="O126" s="1155"/>
      <c r="P126" s="1155"/>
      <c r="Q126" s="1275"/>
      <c r="R126" s="1275"/>
      <c r="S126" s="1275"/>
      <c r="T126" s="1275"/>
      <c r="U126" s="1275"/>
      <c r="V126" s="1245"/>
      <c r="W126" s="1245"/>
      <c r="X126" s="1155"/>
      <c r="Y126" s="1155"/>
      <c r="Z126" s="1155"/>
      <c r="AA126" s="1155"/>
      <c r="AB126" s="1155"/>
      <c r="AC126" s="41"/>
    </row>
    <row r="127" spans="1:29" hidden="1">
      <c r="A127" s="555">
        <v>113</v>
      </c>
      <c r="B127" s="1273"/>
      <c r="C127" s="1273"/>
      <c r="D127" s="1161"/>
      <c r="E127" s="1155"/>
      <c r="F127" s="1275"/>
      <c r="G127" s="1275"/>
      <c r="H127" s="1155"/>
      <c r="I127" s="1155"/>
      <c r="J127" s="1278"/>
      <c r="K127" s="1275"/>
      <c r="L127" s="1155"/>
      <c r="M127" s="1155"/>
      <c r="N127" s="1155"/>
      <c r="O127" s="1155"/>
      <c r="P127" s="1155"/>
      <c r="Q127" s="1275"/>
      <c r="R127" s="1275"/>
      <c r="S127" s="1275"/>
      <c r="T127" s="1275"/>
      <c r="U127" s="1275"/>
      <c r="V127" s="1245"/>
      <c r="W127" s="1245"/>
      <c r="X127" s="1155"/>
      <c r="Y127" s="1155"/>
      <c r="Z127" s="1155"/>
      <c r="AA127" s="1155"/>
      <c r="AB127" s="1155"/>
      <c r="AC127" s="41"/>
    </row>
    <row r="128" spans="1:29" hidden="1">
      <c r="A128" s="555">
        <v>114</v>
      </c>
      <c r="B128" s="1273"/>
      <c r="C128" s="1273"/>
      <c r="D128" s="1161"/>
      <c r="E128" s="1155"/>
      <c r="F128" s="1275"/>
      <c r="G128" s="1275"/>
      <c r="H128" s="1155"/>
      <c r="I128" s="1155"/>
      <c r="J128" s="1278"/>
      <c r="K128" s="1275"/>
      <c r="L128" s="1155"/>
      <c r="M128" s="1155"/>
      <c r="N128" s="1155"/>
      <c r="O128" s="1155"/>
      <c r="P128" s="1155"/>
      <c r="Q128" s="1275"/>
      <c r="R128" s="1275"/>
      <c r="S128" s="1275"/>
      <c r="T128" s="1275"/>
      <c r="U128" s="1275"/>
      <c r="V128" s="1245"/>
      <c r="W128" s="1245"/>
      <c r="X128" s="1155"/>
      <c r="Y128" s="1155"/>
      <c r="Z128" s="1155"/>
      <c r="AA128" s="1155"/>
      <c r="AB128" s="1155"/>
      <c r="AC128" s="41"/>
    </row>
    <row r="129" spans="1:29" hidden="1">
      <c r="A129" s="555">
        <v>115</v>
      </c>
      <c r="B129" s="1273"/>
      <c r="C129" s="1273"/>
      <c r="D129" s="1161"/>
      <c r="E129" s="1155"/>
      <c r="F129" s="1275"/>
      <c r="G129" s="1275"/>
      <c r="H129" s="1155"/>
      <c r="I129" s="1155"/>
      <c r="J129" s="1278"/>
      <c r="K129" s="1275"/>
      <c r="L129" s="1155"/>
      <c r="M129" s="1155"/>
      <c r="N129" s="1155"/>
      <c r="O129" s="1155"/>
      <c r="P129" s="1155"/>
      <c r="Q129" s="1275"/>
      <c r="R129" s="1275"/>
      <c r="S129" s="1275"/>
      <c r="T129" s="1275"/>
      <c r="U129" s="1275"/>
      <c r="V129" s="1245"/>
      <c r="W129" s="1245"/>
      <c r="X129" s="1155"/>
      <c r="Y129" s="1155"/>
      <c r="Z129" s="1155"/>
      <c r="AA129" s="1155"/>
      <c r="AB129" s="1155"/>
      <c r="AC129" s="41"/>
    </row>
    <row r="130" spans="1:29" hidden="1">
      <c r="A130" s="555">
        <v>116</v>
      </c>
      <c r="B130" s="1273"/>
      <c r="C130" s="1273"/>
      <c r="D130" s="1161"/>
      <c r="E130" s="1155"/>
      <c r="F130" s="1275"/>
      <c r="G130" s="1275"/>
      <c r="H130" s="1155"/>
      <c r="I130" s="1155"/>
      <c r="J130" s="1278"/>
      <c r="K130" s="1275"/>
      <c r="L130" s="1155"/>
      <c r="M130" s="1155"/>
      <c r="N130" s="1155"/>
      <c r="O130" s="1155"/>
      <c r="P130" s="1155"/>
      <c r="Q130" s="1275"/>
      <c r="R130" s="1275"/>
      <c r="S130" s="1275"/>
      <c r="T130" s="1275"/>
      <c r="U130" s="1275"/>
      <c r="V130" s="1245"/>
      <c r="W130" s="1245"/>
      <c r="X130" s="1155"/>
      <c r="Y130" s="1155"/>
      <c r="Z130" s="1155"/>
      <c r="AA130" s="1155"/>
      <c r="AB130" s="1155"/>
      <c r="AC130" s="41"/>
    </row>
    <row r="131" spans="1:29" hidden="1">
      <c r="A131" s="555">
        <v>117</v>
      </c>
      <c r="B131" s="1273"/>
      <c r="C131" s="1273"/>
      <c r="D131" s="1161"/>
      <c r="E131" s="1155"/>
      <c r="F131" s="1275"/>
      <c r="G131" s="1275"/>
      <c r="H131" s="1155"/>
      <c r="I131" s="1155"/>
      <c r="J131" s="1278"/>
      <c r="K131" s="1275"/>
      <c r="L131" s="1155"/>
      <c r="M131" s="1155"/>
      <c r="N131" s="1155"/>
      <c r="O131" s="1155"/>
      <c r="P131" s="1155"/>
      <c r="Q131" s="1275"/>
      <c r="R131" s="1275"/>
      <c r="S131" s="1275"/>
      <c r="T131" s="1275"/>
      <c r="U131" s="1275"/>
      <c r="V131" s="1245"/>
      <c r="W131" s="1245"/>
      <c r="X131" s="1155"/>
      <c r="Y131" s="1155"/>
      <c r="Z131" s="1155"/>
      <c r="AA131" s="1155"/>
      <c r="AB131" s="1155"/>
      <c r="AC131" s="41"/>
    </row>
    <row r="132" spans="1:29" hidden="1">
      <c r="A132" s="555">
        <v>118</v>
      </c>
      <c r="B132" s="1273"/>
      <c r="C132" s="1273"/>
      <c r="D132" s="1161"/>
      <c r="E132" s="1155"/>
      <c r="F132" s="1275"/>
      <c r="G132" s="1275"/>
      <c r="H132" s="1155"/>
      <c r="I132" s="1155"/>
      <c r="J132" s="1278"/>
      <c r="K132" s="1275"/>
      <c r="L132" s="1155"/>
      <c r="M132" s="1155"/>
      <c r="N132" s="1155"/>
      <c r="O132" s="1155"/>
      <c r="P132" s="1155"/>
      <c r="Q132" s="1275"/>
      <c r="R132" s="1275"/>
      <c r="S132" s="1275"/>
      <c r="T132" s="1275"/>
      <c r="U132" s="1275"/>
      <c r="V132" s="1245"/>
      <c r="W132" s="1245"/>
      <c r="X132" s="1155"/>
      <c r="Y132" s="1155"/>
      <c r="Z132" s="1155"/>
      <c r="AA132" s="1155"/>
      <c r="AB132" s="1155"/>
      <c r="AC132" s="41"/>
    </row>
    <row r="133" spans="1:29" hidden="1">
      <c r="A133" s="555">
        <v>119</v>
      </c>
      <c r="B133" s="1273"/>
      <c r="C133" s="1273"/>
      <c r="D133" s="1161"/>
      <c r="E133" s="1155"/>
      <c r="F133" s="1275"/>
      <c r="G133" s="1275"/>
      <c r="H133" s="1155"/>
      <c r="I133" s="1155"/>
      <c r="J133" s="1278"/>
      <c r="K133" s="1275"/>
      <c r="L133" s="1155"/>
      <c r="M133" s="1155"/>
      <c r="N133" s="1155"/>
      <c r="O133" s="1155"/>
      <c r="P133" s="1155"/>
      <c r="Q133" s="1275"/>
      <c r="R133" s="1275"/>
      <c r="S133" s="1275"/>
      <c r="T133" s="1275"/>
      <c r="U133" s="1275"/>
      <c r="V133" s="1245"/>
      <c r="W133" s="1245"/>
      <c r="X133" s="1155"/>
      <c r="Y133" s="1155"/>
      <c r="Z133" s="1155"/>
      <c r="AA133" s="1155"/>
      <c r="AB133" s="1155"/>
      <c r="AC133" s="41"/>
    </row>
    <row r="134" spans="1:29" hidden="1">
      <c r="A134" s="555">
        <v>120</v>
      </c>
      <c r="B134" s="1273"/>
      <c r="C134" s="1273"/>
      <c r="D134" s="1161"/>
      <c r="E134" s="1155"/>
      <c r="F134" s="1275"/>
      <c r="G134" s="1275"/>
      <c r="H134" s="1155"/>
      <c r="I134" s="1155"/>
      <c r="J134" s="1278"/>
      <c r="K134" s="1275"/>
      <c r="L134" s="1155"/>
      <c r="M134" s="1155"/>
      <c r="N134" s="1155"/>
      <c r="O134" s="1155"/>
      <c r="P134" s="1155"/>
      <c r="Q134" s="1275"/>
      <c r="R134" s="1275"/>
      <c r="S134" s="1275"/>
      <c r="T134" s="1275"/>
      <c r="U134" s="1275"/>
      <c r="V134" s="1245"/>
      <c r="W134" s="1245"/>
      <c r="X134" s="1155"/>
      <c r="Y134" s="1155"/>
      <c r="Z134" s="1155"/>
      <c r="AA134" s="1155"/>
      <c r="AB134" s="1155"/>
      <c r="AC134" s="41"/>
    </row>
    <row r="135" spans="1:29" hidden="1">
      <c r="A135" s="555">
        <v>121</v>
      </c>
      <c r="B135" s="1273"/>
      <c r="C135" s="1273"/>
      <c r="D135" s="1161"/>
      <c r="E135" s="1155"/>
      <c r="F135" s="1275"/>
      <c r="G135" s="1275"/>
      <c r="H135" s="1155"/>
      <c r="I135" s="1155"/>
      <c r="J135" s="1278"/>
      <c r="K135" s="1275"/>
      <c r="L135" s="1155"/>
      <c r="M135" s="1155"/>
      <c r="N135" s="1155"/>
      <c r="O135" s="1155"/>
      <c r="P135" s="1155"/>
      <c r="Q135" s="1275"/>
      <c r="R135" s="1275"/>
      <c r="S135" s="1275"/>
      <c r="T135" s="1275"/>
      <c r="U135" s="1275"/>
      <c r="V135" s="1245"/>
      <c r="W135" s="1245"/>
      <c r="X135" s="1155"/>
      <c r="Y135" s="1155"/>
      <c r="Z135" s="1155"/>
      <c r="AA135" s="1155"/>
      <c r="AB135" s="1155"/>
      <c r="AC135" s="41"/>
    </row>
    <row r="136" spans="1:29" hidden="1">
      <c r="A136" s="555">
        <v>122</v>
      </c>
      <c r="B136" s="1273"/>
      <c r="C136" s="1273"/>
      <c r="D136" s="1161"/>
      <c r="E136" s="1155"/>
      <c r="F136" s="1275"/>
      <c r="G136" s="1275"/>
      <c r="H136" s="1155"/>
      <c r="I136" s="1155"/>
      <c r="J136" s="1278"/>
      <c r="K136" s="1275"/>
      <c r="L136" s="1155"/>
      <c r="M136" s="1155"/>
      <c r="N136" s="1155"/>
      <c r="O136" s="1155"/>
      <c r="P136" s="1155"/>
      <c r="Q136" s="1275"/>
      <c r="R136" s="1275"/>
      <c r="S136" s="1275"/>
      <c r="T136" s="1275"/>
      <c r="U136" s="1275"/>
      <c r="V136" s="1245"/>
      <c r="W136" s="1245"/>
      <c r="X136" s="1155"/>
      <c r="Y136" s="1155"/>
      <c r="Z136" s="1155"/>
      <c r="AA136" s="1155"/>
      <c r="AB136" s="1155"/>
      <c r="AC136" s="41"/>
    </row>
    <row r="137" spans="1:29" hidden="1">
      <c r="A137" s="555">
        <v>123</v>
      </c>
      <c r="B137" s="1273"/>
      <c r="C137" s="1273"/>
      <c r="D137" s="1161"/>
      <c r="E137" s="1155"/>
      <c r="F137" s="1275"/>
      <c r="G137" s="1275"/>
      <c r="H137" s="1155"/>
      <c r="I137" s="1155"/>
      <c r="J137" s="1278"/>
      <c r="K137" s="1275"/>
      <c r="L137" s="1155"/>
      <c r="M137" s="1155"/>
      <c r="N137" s="1155"/>
      <c r="O137" s="1155"/>
      <c r="P137" s="1155"/>
      <c r="Q137" s="1275"/>
      <c r="R137" s="1275"/>
      <c r="S137" s="1275"/>
      <c r="T137" s="1275"/>
      <c r="U137" s="1275"/>
      <c r="V137" s="1245"/>
      <c r="W137" s="1245"/>
      <c r="X137" s="1155"/>
      <c r="Y137" s="1155"/>
      <c r="Z137" s="1155"/>
      <c r="AA137" s="1155"/>
      <c r="AB137" s="1155"/>
      <c r="AC137" s="41"/>
    </row>
    <row r="138" spans="1:29" hidden="1">
      <c r="A138" s="555">
        <v>124</v>
      </c>
      <c r="B138" s="1273"/>
      <c r="C138" s="1273"/>
      <c r="D138" s="1161"/>
      <c r="E138" s="1155"/>
      <c r="F138" s="1275"/>
      <c r="G138" s="1275"/>
      <c r="H138" s="1155"/>
      <c r="I138" s="1155"/>
      <c r="J138" s="1278"/>
      <c r="K138" s="1275"/>
      <c r="L138" s="1155"/>
      <c r="M138" s="1155"/>
      <c r="N138" s="1155"/>
      <c r="O138" s="1155"/>
      <c r="P138" s="1155"/>
      <c r="Q138" s="1275"/>
      <c r="R138" s="1275"/>
      <c r="S138" s="1275"/>
      <c r="T138" s="1275"/>
      <c r="U138" s="1275"/>
      <c r="V138" s="1245"/>
      <c r="W138" s="1245"/>
      <c r="X138" s="1155"/>
      <c r="Y138" s="1155"/>
      <c r="Z138" s="1155"/>
      <c r="AA138" s="1155"/>
      <c r="AB138" s="1155"/>
      <c r="AC138" s="41"/>
    </row>
    <row r="139" spans="1:29" hidden="1">
      <c r="A139" s="555">
        <v>125</v>
      </c>
      <c r="B139" s="1273"/>
      <c r="C139" s="1273"/>
      <c r="D139" s="1161"/>
      <c r="E139" s="1155"/>
      <c r="F139" s="1275"/>
      <c r="G139" s="1275"/>
      <c r="H139" s="1155"/>
      <c r="I139" s="1155"/>
      <c r="J139" s="1278"/>
      <c r="K139" s="1275"/>
      <c r="L139" s="1155"/>
      <c r="M139" s="1155"/>
      <c r="N139" s="1155"/>
      <c r="O139" s="1155"/>
      <c r="P139" s="1155"/>
      <c r="Q139" s="1275"/>
      <c r="R139" s="1275"/>
      <c r="S139" s="1275"/>
      <c r="T139" s="1275"/>
      <c r="U139" s="1275"/>
      <c r="V139" s="1245"/>
      <c r="W139" s="1245"/>
      <c r="X139" s="1155"/>
      <c r="Y139" s="1155"/>
      <c r="Z139" s="1155"/>
      <c r="AA139" s="1155"/>
      <c r="AB139" s="1155"/>
      <c r="AC139" s="41"/>
    </row>
    <row r="140" spans="1:29" hidden="1">
      <c r="A140" s="555">
        <v>126</v>
      </c>
      <c r="B140" s="1273"/>
      <c r="C140" s="1273"/>
      <c r="D140" s="1161"/>
      <c r="E140" s="1155"/>
      <c r="F140" s="1275"/>
      <c r="G140" s="1275"/>
      <c r="H140" s="1155"/>
      <c r="I140" s="1155"/>
      <c r="J140" s="1278"/>
      <c r="K140" s="1275"/>
      <c r="L140" s="1155"/>
      <c r="M140" s="1155"/>
      <c r="N140" s="1155"/>
      <c r="O140" s="1155"/>
      <c r="P140" s="1155"/>
      <c r="Q140" s="1275"/>
      <c r="R140" s="1275"/>
      <c r="S140" s="1275"/>
      <c r="T140" s="1275"/>
      <c r="U140" s="1275"/>
      <c r="V140" s="1245"/>
      <c r="W140" s="1245"/>
      <c r="X140" s="1155"/>
      <c r="Y140" s="1155"/>
      <c r="Z140" s="1155"/>
      <c r="AA140" s="1155"/>
      <c r="AB140" s="1155"/>
      <c r="AC140" s="41"/>
    </row>
    <row r="141" spans="1:29" hidden="1">
      <c r="A141" s="555">
        <v>127</v>
      </c>
      <c r="B141" s="1273"/>
      <c r="C141" s="1273"/>
      <c r="D141" s="1161"/>
      <c r="E141" s="1155"/>
      <c r="F141" s="1275"/>
      <c r="G141" s="1275"/>
      <c r="H141" s="1155"/>
      <c r="I141" s="1155"/>
      <c r="J141" s="1278"/>
      <c r="K141" s="1275"/>
      <c r="L141" s="1155"/>
      <c r="M141" s="1155"/>
      <c r="N141" s="1155"/>
      <c r="O141" s="1155"/>
      <c r="P141" s="1155"/>
      <c r="Q141" s="1275"/>
      <c r="R141" s="1275"/>
      <c r="S141" s="1275"/>
      <c r="T141" s="1275"/>
      <c r="U141" s="1275"/>
      <c r="V141" s="1245"/>
      <c r="W141" s="1245"/>
      <c r="X141" s="1155"/>
      <c r="Y141" s="1155"/>
      <c r="Z141" s="1155"/>
      <c r="AA141" s="1155"/>
      <c r="AB141" s="1155"/>
      <c r="AC141" s="41"/>
    </row>
    <row r="142" spans="1:29" hidden="1">
      <c r="A142" s="555">
        <v>128</v>
      </c>
      <c r="B142" s="1273"/>
      <c r="C142" s="1273"/>
      <c r="D142" s="1161"/>
      <c r="E142" s="1155"/>
      <c r="F142" s="1275"/>
      <c r="G142" s="1275"/>
      <c r="H142" s="1155"/>
      <c r="I142" s="1155"/>
      <c r="J142" s="1278"/>
      <c r="K142" s="1275"/>
      <c r="L142" s="1155"/>
      <c r="M142" s="1155"/>
      <c r="N142" s="1155"/>
      <c r="O142" s="1155"/>
      <c r="P142" s="1155"/>
      <c r="Q142" s="1275"/>
      <c r="R142" s="1275"/>
      <c r="S142" s="1275"/>
      <c r="T142" s="1275"/>
      <c r="U142" s="1275"/>
      <c r="V142" s="1245"/>
      <c r="W142" s="1245"/>
      <c r="X142" s="1155"/>
      <c r="Y142" s="1155"/>
      <c r="Z142" s="1155"/>
      <c r="AA142" s="1155"/>
      <c r="AB142" s="1155"/>
      <c r="AC142" s="41"/>
    </row>
    <row r="143" spans="1:29" hidden="1">
      <c r="A143" s="555">
        <v>129</v>
      </c>
      <c r="B143" s="1273"/>
      <c r="C143" s="1273"/>
      <c r="D143" s="1161"/>
      <c r="E143" s="1155"/>
      <c r="F143" s="1275"/>
      <c r="G143" s="1275"/>
      <c r="H143" s="1155"/>
      <c r="I143" s="1155"/>
      <c r="J143" s="1278"/>
      <c r="K143" s="1275"/>
      <c r="L143" s="1155"/>
      <c r="M143" s="1155"/>
      <c r="N143" s="1155"/>
      <c r="O143" s="1155"/>
      <c r="P143" s="1155"/>
      <c r="Q143" s="1275"/>
      <c r="R143" s="1275"/>
      <c r="S143" s="1275"/>
      <c r="T143" s="1275"/>
      <c r="U143" s="1275"/>
      <c r="V143" s="1245"/>
      <c r="W143" s="1245"/>
      <c r="X143" s="1155"/>
      <c r="Y143" s="1155"/>
      <c r="Z143" s="1155"/>
      <c r="AA143" s="1155"/>
      <c r="AB143" s="1155"/>
      <c r="AC143" s="41"/>
    </row>
    <row r="144" spans="1:29" hidden="1">
      <c r="A144" s="555">
        <v>130</v>
      </c>
      <c r="B144" s="1273"/>
      <c r="C144" s="1273"/>
      <c r="D144" s="1161"/>
      <c r="E144" s="1155"/>
      <c r="F144" s="1275"/>
      <c r="G144" s="1275"/>
      <c r="H144" s="1155"/>
      <c r="I144" s="1155"/>
      <c r="J144" s="1278"/>
      <c r="K144" s="1275"/>
      <c r="L144" s="1155"/>
      <c r="M144" s="1155"/>
      <c r="N144" s="1155"/>
      <c r="O144" s="1155"/>
      <c r="P144" s="1155"/>
      <c r="Q144" s="1275"/>
      <c r="R144" s="1275"/>
      <c r="S144" s="1275"/>
      <c r="T144" s="1275"/>
      <c r="U144" s="1275"/>
      <c r="V144" s="1245"/>
      <c r="W144" s="1245"/>
      <c r="X144" s="1155"/>
      <c r="Y144" s="1155"/>
      <c r="Z144" s="1155"/>
      <c r="AA144" s="1155"/>
      <c r="AB144" s="1155"/>
      <c r="AC144" s="41"/>
    </row>
    <row r="145" spans="1:29" hidden="1">
      <c r="A145" s="555">
        <v>131</v>
      </c>
      <c r="B145" s="1273"/>
      <c r="C145" s="1273"/>
      <c r="D145" s="1161"/>
      <c r="E145" s="1155"/>
      <c r="F145" s="1275"/>
      <c r="G145" s="1275"/>
      <c r="H145" s="1155"/>
      <c r="I145" s="1155"/>
      <c r="J145" s="1278"/>
      <c r="K145" s="1275"/>
      <c r="L145" s="1155"/>
      <c r="M145" s="1155"/>
      <c r="N145" s="1155"/>
      <c r="O145" s="1155"/>
      <c r="P145" s="1155"/>
      <c r="Q145" s="1275"/>
      <c r="R145" s="1275"/>
      <c r="S145" s="1275"/>
      <c r="T145" s="1275"/>
      <c r="U145" s="1275"/>
      <c r="V145" s="1245"/>
      <c r="W145" s="1245"/>
      <c r="X145" s="1155"/>
      <c r="Y145" s="1155"/>
      <c r="Z145" s="1155"/>
      <c r="AA145" s="1155"/>
      <c r="AB145" s="1155"/>
      <c r="AC145" s="41"/>
    </row>
    <row r="146" spans="1:29" hidden="1">
      <c r="A146" s="555">
        <v>132</v>
      </c>
      <c r="B146" s="1273"/>
      <c r="C146" s="1273"/>
      <c r="D146" s="1161"/>
      <c r="E146" s="1155"/>
      <c r="F146" s="1275"/>
      <c r="G146" s="1275"/>
      <c r="H146" s="1155"/>
      <c r="I146" s="1155"/>
      <c r="J146" s="1278"/>
      <c r="K146" s="1275"/>
      <c r="L146" s="1155"/>
      <c r="M146" s="1155"/>
      <c r="N146" s="1155"/>
      <c r="O146" s="1155"/>
      <c r="P146" s="1155"/>
      <c r="Q146" s="1275"/>
      <c r="R146" s="1275"/>
      <c r="S146" s="1275"/>
      <c r="T146" s="1275"/>
      <c r="U146" s="1275"/>
      <c r="V146" s="1245"/>
      <c r="W146" s="1245"/>
      <c r="X146" s="1155"/>
      <c r="Y146" s="1155"/>
      <c r="Z146" s="1155"/>
      <c r="AA146" s="1155"/>
      <c r="AB146" s="1155"/>
      <c r="AC146" s="41"/>
    </row>
    <row r="147" spans="1:29" hidden="1">
      <c r="A147" s="555">
        <v>133</v>
      </c>
      <c r="B147" s="1273"/>
      <c r="C147" s="1273"/>
      <c r="D147" s="1161"/>
      <c r="E147" s="1155"/>
      <c r="F147" s="1275"/>
      <c r="G147" s="1275"/>
      <c r="H147" s="1155"/>
      <c r="I147" s="1155"/>
      <c r="J147" s="1278"/>
      <c r="K147" s="1275"/>
      <c r="L147" s="1155"/>
      <c r="M147" s="1155"/>
      <c r="N147" s="1155"/>
      <c r="O147" s="1155"/>
      <c r="P147" s="1155"/>
      <c r="Q147" s="1275"/>
      <c r="R147" s="1275"/>
      <c r="S147" s="1275"/>
      <c r="T147" s="1275"/>
      <c r="U147" s="1275"/>
      <c r="V147" s="1245"/>
      <c r="W147" s="1245"/>
      <c r="X147" s="1155"/>
      <c r="Y147" s="1155"/>
      <c r="Z147" s="1155"/>
      <c r="AA147" s="1155"/>
      <c r="AB147" s="1155"/>
      <c r="AC147" s="41"/>
    </row>
    <row r="148" spans="1:29" hidden="1">
      <c r="A148" s="555">
        <v>134</v>
      </c>
      <c r="B148" s="1273"/>
      <c r="C148" s="1273"/>
      <c r="D148" s="1161"/>
      <c r="E148" s="1155"/>
      <c r="F148" s="1275"/>
      <c r="G148" s="1275"/>
      <c r="H148" s="1155"/>
      <c r="I148" s="1155"/>
      <c r="J148" s="1278"/>
      <c r="K148" s="1275"/>
      <c r="L148" s="1155"/>
      <c r="M148" s="1155"/>
      <c r="N148" s="1155"/>
      <c r="O148" s="1155"/>
      <c r="P148" s="1155"/>
      <c r="Q148" s="1275"/>
      <c r="R148" s="1275"/>
      <c r="S148" s="1275"/>
      <c r="T148" s="1275"/>
      <c r="U148" s="1275"/>
      <c r="V148" s="1245"/>
      <c r="W148" s="1245"/>
      <c r="X148" s="1155"/>
      <c r="Y148" s="1155"/>
      <c r="Z148" s="1155"/>
      <c r="AA148" s="1155"/>
      <c r="AB148" s="1155"/>
      <c r="AC148" s="41"/>
    </row>
    <row r="149" spans="1:29" hidden="1">
      <c r="A149" s="555">
        <v>135</v>
      </c>
      <c r="B149" s="1273"/>
      <c r="C149" s="1273"/>
      <c r="D149" s="1161"/>
      <c r="E149" s="1155"/>
      <c r="F149" s="1275"/>
      <c r="G149" s="1275"/>
      <c r="H149" s="1155"/>
      <c r="I149" s="1155"/>
      <c r="J149" s="1278"/>
      <c r="K149" s="1275"/>
      <c r="L149" s="1155"/>
      <c r="M149" s="1155"/>
      <c r="N149" s="1155"/>
      <c r="O149" s="1155"/>
      <c r="P149" s="1155"/>
      <c r="Q149" s="1275"/>
      <c r="R149" s="1275"/>
      <c r="S149" s="1275"/>
      <c r="T149" s="1275"/>
      <c r="U149" s="1275"/>
      <c r="V149" s="1245"/>
      <c r="W149" s="1245"/>
      <c r="X149" s="1155"/>
      <c r="Y149" s="1155"/>
      <c r="Z149" s="1155"/>
      <c r="AA149" s="1155"/>
      <c r="AB149" s="1155"/>
      <c r="AC149" s="41"/>
    </row>
    <row r="150" spans="1:29" hidden="1">
      <c r="A150" s="555">
        <v>136</v>
      </c>
      <c r="B150" s="1273"/>
      <c r="C150" s="1273"/>
      <c r="D150" s="1161"/>
      <c r="E150" s="1155"/>
      <c r="F150" s="1275"/>
      <c r="G150" s="1275"/>
      <c r="H150" s="1155"/>
      <c r="I150" s="1155"/>
      <c r="J150" s="1278"/>
      <c r="K150" s="1275"/>
      <c r="L150" s="1155"/>
      <c r="M150" s="1155"/>
      <c r="N150" s="1155"/>
      <c r="O150" s="1155"/>
      <c r="P150" s="1155"/>
      <c r="Q150" s="1275"/>
      <c r="R150" s="1275"/>
      <c r="S150" s="1275"/>
      <c r="T150" s="1275"/>
      <c r="U150" s="1275"/>
      <c r="V150" s="1245"/>
      <c r="W150" s="1245"/>
      <c r="X150" s="1155"/>
      <c r="Y150" s="1155"/>
      <c r="Z150" s="1155"/>
      <c r="AA150" s="1155"/>
      <c r="AB150" s="1155"/>
      <c r="AC150" s="41"/>
    </row>
    <row r="151" spans="1:29" hidden="1">
      <c r="A151" s="555">
        <v>137</v>
      </c>
      <c r="B151" s="1273"/>
      <c r="C151" s="1273"/>
      <c r="D151" s="1161"/>
      <c r="E151" s="1155"/>
      <c r="F151" s="1275"/>
      <c r="G151" s="1275"/>
      <c r="H151" s="1155"/>
      <c r="I151" s="1155"/>
      <c r="J151" s="1278"/>
      <c r="K151" s="1275"/>
      <c r="L151" s="1155"/>
      <c r="M151" s="1155"/>
      <c r="N151" s="1155"/>
      <c r="O151" s="1155"/>
      <c r="P151" s="1155"/>
      <c r="Q151" s="1275"/>
      <c r="R151" s="1275"/>
      <c r="S151" s="1275"/>
      <c r="T151" s="1275"/>
      <c r="U151" s="1275"/>
      <c r="V151" s="1245"/>
      <c r="W151" s="1245"/>
      <c r="X151" s="1155"/>
      <c r="Y151" s="1155"/>
      <c r="Z151" s="1155"/>
      <c r="AA151" s="1155"/>
      <c r="AB151" s="1155"/>
      <c r="AC151" s="41"/>
    </row>
    <row r="152" spans="1:29" hidden="1">
      <c r="A152" s="555">
        <v>138</v>
      </c>
      <c r="B152" s="1273"/>
      <c r="C152" s="1273"/>
      <c r="D152" s="1161"/>
      <c r="E152" s="1155"/>
      <c r="F152" s="1275"/>
      <c r="G152" s="1275"/>
      <c r="H152" s="1155"/>
      <c r="I152" s="1155"/>
      <c r="J152" s="1278"/>
      <c r="K152" s="1275"/>
      <c r="L152" s="1155"/>
      <c r="M152" s="1155"/>
      <c r="N152" s="1155"/>
      <c r="O152" s="1155"/>
      <c r="P152" s="1155"/>
      <c r="Q152" s="1275"/>
      <c r="R152" s="1275"/>
      <c r="S152" s="1275"/>
      <c r="T152" s="1275"/>
      <c r="U152" s="1275"/>
      <c r="V152" s="1245"/>
      <c r="W152" s="1245"/>
      <c r="X152" s="1155"/>
      <c r="Y152" s="1155"/>
      <c r="Z152" s="1155"/>
      <c r="AA152" s="1155"/>
      <c r="AB152" s="1155"/>
      <c r="AC152" s="41"/>
    </row>
    <row r="153" spans="1:29" hidden="1">
      <c r="A153" s="555">
        <v>139</v>
      </c>
      <c r="B153" s="1273"/>
      <c r="C153" s="1273"/>
      <c r="D153" s="1161"/>
      <c r="E153" s="1155"/>
      <c r="F153" s="1275"/>
      <c r="G153" s="1275"/>
      <c r="H153" s="1155"/>
      <c r="I153" s="1155"/>
      <c r="J153" s="1278"/>
      <c r="K153" s="1275"/>
      <c r="L153" s="1155"/>
      <c r="M153" s="1155"/>
      <c r="N153" s="1155"/>
      <c r="O153" s="1155"/>
      <c r="P153" s="1155"/>
      <c r="Q153" s="1275"/>
      <c r="R153" s="1275"/>
      <c r="S153" s="1275"/>
      <c r="T153" s="1275"/>
      <c r="U153" s="1275"/>
      <c r="V153" s="1245"/>
      <c r="W153" s="1245"/>
      <c r="X153" s="1155"/>
      <c r="Y153" s="1155"/>
      <c r="Z153" s="1155"/>
      <c r="AA153" s="1155"/>
      <c r="AB153" s="1155"/>
      <c r="AC153" s="41"/>
    </row>
    <row r="154" spans="1:29" hidden="1">
      <c r="A154" s="555">
        <v>140</v>
      </c>
      <c r="B154" s="1273"/>
      <c r="C154" s="1273"/>
      <c r="D154" s="1161"/>
      <c r="E154" s="1155"/>
      <c r="F154" s="1275"/>
      <c r="G154" s="1275"/>
      <c r="H154" s="1155"/>
      <c r="I154" s="1155"/>
      <c r="J154" s="1278"/>
      <c r="K154" s="1275"/>
      <c r="L154" s="1155"/>
      <c r="M154" s="1155"/>
      <c r="N154" s="1155"/>
      <c r="O154" s="1155"/>
      <c r="P154" s="1155"/>
      <c r="Q154" s="1275"/>
      <c r="R154" s="1275"/>
      <c r="S154" s="1275"/>
      <c r="T154" s="1275"/>
      <c r="U154" s="1275"/>
      <c r="V154" s="1245"/>
      <c r="W154" s="1245"/>
      <c r="X154" s="1155"/>
      <c r="Y154" s="1155"/>
      <c r="Z154" s="1155"/>
      <c r="AA154" s="1155"/>
      <c r="AB154" s="1155"/>
      <c r="AC154" s="41"/>
    </row>
    <row r="155" spans="1:29" hidden="1">
      <c r="A155" s="555">
        <v>141</v>
      </c>
      <c r="B155" s="1273"/>
      <c r="C155" s="1273"/>
      <c r="D155" s="1161"/>
      <c r="E155" s="1155"/>
      <c r="F155" s="1275"/>
      <c r="G155" s="1275"/>
      <c r="H155" s="1155"/>
      <c r="I155" s="1155"/>
      <c r="J155" s="1278"/>
      <c r="K155" s="1275"/>
      <c r="L155" s="1155"/>
      <c r="M155" s="1155"/>
      <c r="N155" s="1155"/>
      <c r="O155" s="1155"/>
      <c r="P155" s="1155"/>
      <c r="Q155" s="1275"/>
      <c r="R155" s="1275"/>
      <c r="S155" s="1275"/>
      <c r="T155" s="1275"/>
      <c r="U155" s="1275"/>
      <c r="V155" s="1245"/>
      <c r="W155" s="1245"/>
      <c r="X155" s="1155"/>
      <c r="Y155" s="1155"/>
      <c r="Z155" s="1155"/>
      <c r="AA155" s="1155"/>
      <c r="AB155" s="1155"/>
      <c r="AC155" s="41"/>
    </row>
    <row r="156" spans="1:29" hidden="1">
      <c r="A156" s="555">
        <v>142</v>
      </c>
      <c r="B156" s="1273"/>
      <c r="C156" s="1273"/>
      <c r="D156" s="1161"/>
      <c r="E156" s="1155"/>
      <c r="F156" s="1275"/>
      <c r="G156" s="1275"/>
      <c r="H156" s="1155"/>
      <c r="I156" s="1155"/>
      <c r="J156" s="1278"/>
      <c r="K156" s="1275"/>
      <c r="L156" s="1155"/>
      <c r="M156" s="1155"/>
      <c r="N156" s="1155"/>
      <c r="O156" s="1155"/>
      <c r="P156" s="1155"/>
      <c r="Q156" s="1275"/>
      <c r="R156" s="1275"/>
      <c r="S156" s="1275"/>
      <c r="T156" s="1275"/>
      <c r="U156" s="1275"/>
      <c r="V156" s="1245"/>
      <c r="W156" s="1245"/>
      <c r="X156" s="1155"/>
      <c r="Y156" s="1155"/>
      <c r="Z156" s="1155"/>
      <c r="AA156" s="1155"/>
      <c r="AB156" s="1155"/>
      <c r="AC156" s="41"/>
    </row>
    <row r="157" spans="1:29" hidden="1">
      <c r="A157" s="555">
        <v>143</v>
      </c>
      <c r="B157" s="1273"/>
      <c r="C157" s="1273"/>
      <c r="D157" s="1161"/>
      <c r="E157" s="1155"/>
      <c r="F157" s="1275"/>
      <c r="G157" s="1275"/>
      <c r="H157" s="1155"/>
      <c r="I157" s="1155"/>
      <c r="J157" s="1278"/>
      <c r="K157" s="1275"/>
      <c r="L157" s="1155"/>
      <c r="M157" s="1155"/>
      <c r="N157" s="1155"/>
      <c r="O157" s="1155"/>
      <c r="P157" s="1155"/>
      <c r="Q157" s="1275"/>
      <c r="R157" s="1275"/>
      <c r="S157" s="1275"/>
      <c r="T157" s="1275"/>
      <c r="U157" s="1275"/>
      <c r="V157" s="1245"/>
      <c r="W157" s="1245"/>
      <c r="X157" s="1155"/>
      <c r="Y157" s="1155"/>
      <c r="Z157" s="1155"/>
      <c r="AA157" s="1155"/>
      <c r="AB157" s="1155"/>
      <c r="AC157" s="41"/>
    </row>
    <row r="158" spans="1:29" hidden="1">
      <c r="A158" s="555">
        <v>144</v>
      </c>
      <c r="B158" s="1273"/>
      <c r="C158" s="1273"/>
      <c r="D158" s="1161"/>
      <c r="E158" s="1155"/>
      <c r="F158" s="1275"/>
      <c r="G158" s="1275"/>
      <c r="H158" s="1155"/>
      <c r="I158" s="1155"/>
      <c r="J158" s="1278"/>
      <c r="K158" s="1275"/>
      <c r="L158" s="1155"/>
      <c r="M158" s="1155"/>
      <c r="N158" s="1155"/>
      <c r="O158" s="1155"/>
      <c r="P158" s="1155"/>
      <c r="Q158" s="1275"/>
      <c r="R158" s="1275"/>
      <c r="S158" s="1275"/>
      <c r="T158" s="1275"/>
      <c r="U158" s="1275"/>
      <c r="V158" s="1245"/>
      <c r="W158" s="1245"/>
      <c r="X158" s="1155"/>
      <c r="Y158" s="1155"/>
      <c r="Z158" s="1155"/>
      <c r="AA158" s="1155"/>
      <c r="AB158" s="1155"/>
      <c r="AC158" s="41"/>
    </row>
    <row r="159" spans="1:29" hidden="1">
      <c r="A159" s="555">
        <v>145</v>
      </c>
      <c r="B159" s="1273"/>
      <c r="C159" s="1273"/>
      <c r="D159" s="1161"/>
      <c r="E159" s="1155"/>
      <c r="F159" s="1275"/>
      <c r="G159" s="1275"/>
      <c r="H159" s="1155"/>
      <c r="I159" s="1155"/>
      <c r="J159" s="1278"/>
      <c r="K159" s="1275"/>
      <c r="L159" s="1155"/>
      <c r="M159" s="1155"/>
      <c r="N159" s="1155"/>
      <c r="O159" s="1155"/>
      <c r="P159" s="1155"/>
      <c r="Q159" s="1275"/>
      <c r="R159" s="1275"/>
      <c r="S159" s="1275"/>
      <c r="T159" s="1275"/>
      <c r="U159" s="1275"/>
      <c r="V159" s="1245"/>
      <c r="W159" s="1245"/>
      <c r="X159" s="1155"/>
      <c r="Y159" s="1155"/>
      <c r="Z159" s="1155"/>
      <c r="AA159" s="1155"/>
      <c r="AB159" s="1155"/>
      <c r="AC159" s="41"/>
    </row>
    <row r="160" spans="1:29" hidden="1">
      <c r="A160" s="555">
        <v>146</v>
      </c>
      <c r="B160" s="1273"/>
      <c r="C160" s="1273"/>
      <c r="D160" s="1161"/>
      <c r="E160" s="1155"/>
      <c r="F160" s="1275"/>
      <c r="G160" s="1275"/>
      <c r="H160" s="1155"/>
      <c r="I160" s="1155"/>
      <c r="J160" s="1278"/>
      <c r="K160" s="1275"/>
      <c r="L160" s="1155"/>
      <c r="M160" s="1155"/>
      <c r="N160" s="1155"/>
      <c r="O160" s="1155"/>
      <c r="P160" s="1155"/>
      <c r="Q160" s="1275"/>
      <c r="R160" s="1275"/>
      <c r="S160" s="1275"/>
      <c r="T160" s="1275"/>
      <c r="U160" s="1275"/>
      <c r="V160" s="1245"/>
      <c r="W160" s="1245"/>
      <c r="X160" s="1155"/>
      <c r="Y160" s="1155"/>
      <c r="Z160" s="1155"/>
      <c r="AA160" s="1155"/>
      <c r="AB160" s="1155"/>
      <c r="AC160" s="41"/>
    </row>
    <row r="161" spans="1:29" hidden="1">
      <c r="A161" s="555">
        <v>147</v>
      </c>
      <c r="B161" s="1273"/>
      <c r="C161" s="1273"/>
      <c r="D161" s="1161"/>
      <c r="E161" s="1155"/>
      <c r="F161" s="1275"/>
      <c r="G161" s="1275"/>
      <c r="H161" s="1155"/>
      <c r="I161" s="1155"/>
      <c r="J161" s="1278"/>
      <c r="K161" s="1275"/>
      <c r="L161" s="1155"/>
      <c r="M161" s="1155"/>
      <c r="N161" s="1155"/>
      <c r="O161" s="1155"/>
      <c r="P161" s="1155"/>
      <c r="Q161" s="1275"/>
      <c r="R161" s="1275"/>
      <c r="S161" s="1275"/>
      <c r="T161" s="1275"/>
      <c r="U161" s="1275"/>
      <c r="V161" s="1245"/>
      <c r="W161" s="1245"/>
      <c r="X161" s="1155"/>
      <c r="Y161" s="1155"/>
      <c r="Z161" s="1155"/>
      <c r="AA161" s="1155"/>
      <c r="AB161" s="1155"/>
      <c r="AC161" s="41"/>
    </row>
    <row r="162" spans="1:29" hidden="1">
      <c r="A162" s="555">
        <v>148</v>
      </c>
      <c r="B162" s="1273"/>
      <c r="C162" s="1273"/>
      <c r="D162" s="1161"/>
      <c r="E162" s="1155"/>
      <c r="F162" s="1275"/>
      <c r="G162" s="1275"/>
      <c r="H162" s="1155"/>
      <c r="I162" s="1155"/>
      <c r="J162" s="1278"/>
      <c r="K162" s="1275"/>
      <c r="L162" s="1155"/>
      <c r="M162" s="1155"/>
      <c r="N162" s="1155"/>
      <c r="O162" s="1155"/>
      <c r="P162" s="1155"/>
      <c r="Q162" s="1275"/>
      <c r="R162" s="1275"/>
      <c r="S162" s="1275"/>
      <c r="T162" s="1275"/>
      <c r="U162" s="1275"/>
      <c r="V162" s="1245"/>
      <c r="W162" s="1245"/>
      <c r="X162" s="1155"/>
      <c r="Y162" s="1155"/>
      <c r="Z162" s="1155"/>
      <c r="AA162" s="1155"/>
      <c r="AB162" s="1155"/>
      <c r="AC162" s="41"/>
    </row>
    <row r="163" spans="1:29" hidden="1">
      <c r="A163" s="555">
        <v>149</v>
      </c>
      <c r="B163" s="1273"/>
      <c r="C163" s="1273"/>
      <c r="D163" s="1161"/>
      <c r="E163" s="1155"/>
      <c r="F163" s="1275"/>
      <c r="G163" s="1275"/>
      <c r="H163" s="1155"/>
      <c r="I163" s="1155"/>
      <c r="J163" s="1278"/>
      <c r="K163" s="1275"/>
      <c r="L163" s="1155"/>
      <c r="M163" s="1155"/>
      <c r="N163" s="1155"/>
      <c r="O163" s="1155"/>
      <c r="P163" s="1155"/>
      <c r="Q163" s="1275"/>
      <c r="R163" s="1275"/>
      <c r="S163" s="1275"/>
      <c r="T163" s="1275"/>
      <c r="U163" s="1275"/>
      <c r="V163" s="1245"/>
      <c r="W163" s="1245"/>
      <c r="X163" s="1155"/>
      <c r="Y163" s="1155"/>
      <c r="Z163" s="1155"/>
      <c r="AA163" s="1155"/>
      <c r="AB163" s="1155"/>
      <c r="AC163" s="41"/>
    </row>
    <row r="164" spans="1:29" hidden="1">
      <c r="A164" s="555">
        <v>150</v>
      </c>
      <c r="B164" s="1273"/>
      <c r="C164" s="1273"/>
      <c r="D164" s="1161"/>
      <c r="E164" s="1155"/>
      <c r="F164" s="1275"/>
      <c r="G164" s="1275"/>
      <c r="H164" s="1155"/>
      <c r="I164" s="1155"/>
      <c r="J164" s="1278"/>
      <c r="K164" s="1275"/>
      <c r="L164" s="1155"/>
      <c r="M164" s="1155"/>
      <c r="N164" s="1155"/>
      <c r="O164" s="1155"/>
      <c r="P164" s="1155"/>
      <c r="Q164" s="1275"/>
      <c r="R164" s="1275"/>
      <c r="S164" s="1275"/>
      <c r="T164" s="1275"/>
      <c r="U164" s="1275"/>
      <c r="V164" s="1245"/>
      <c r="W164" s="1245"/>
      <c r="X164" s="1155"/>
      <c r="Y164" s="1155"/>
      <c r="Z164" s="1155"/>
      <c r="AA164" s="1155"/>
      <c r="AB164" s="1155"/>
      <c r="AC164" s="41"/>
    </row>
    <row r="165" spans="1:29" hidden="1">
      <c r="A165" s="555">
        <v>151</v>
      </c>
      <c r="B165" s="1273"/>
      <c r="C165" s="1273"/>
      <c r="D165" s="1161"/>
      <c r="E165" s="1155"/>
      <c r="F165" s="1275"/>
      <c r="G165" s="1275"/>
      <c r="H165" s="1155"/>
      <c r="I165" s="1155"/>
      <c r="J165" s="1278"/>
      <c r="K165" s="1275"/>
      <c r="L165" s="1155"/>
      <c r="M165" s="1155"/>
      <c r="N165" s="1155"/>
      <c r="O165" s="1155"/>
      <c r="P165" s="1155"/>
      <c r="Q165" s="1275"/>
      <c r="R165" s="1275"/>
      <c r="S165" s="1275"/>
      <c r="T165" s="1275"/>
      <c r="U165" s="1275"/>
      <c r="V165" s="1245"/>
      <c r="W165" s="1245"/>
      <c r="X165" s="1155"/>
      <c r="Y165" s="1155"/>
      <c r="Z165" s="1155"/>
      <c r="AA165" s="1155"/>
      <c r="AB165" s="1155"/>
      <c r="AC165" s="41"/>
    </row>
    <row r="166" spans="1:29" hidden="1">
      <c r="A166" s="555">
        <v>152</v>
      </c>
      <c r="B166" s="1273"/>
      <c r="C166" s="1273"/>
      <c r="D166" s="1161"/>
      <c r="E166" s="1155"/>
      <c r="F166" s="1275"/>
      <c r="G166" s="1275"/>
      <c r="H166" s="1155"/>
      <c r="I166" s="1155"/>
      <c r="J166" s="1278"/>
      <c r="K166" s="1275"/>
      <c r="L166" s="1155"/>
      <c r="M166" s="1155"/>
      <c r="N166" s="1155"/>
      <c r="O166" s="1155"/>
      <c r="P166" s="1155"/>
      <c r="Q166" s="1275"/>
      <c r="R166" s="1275"/>
      <c r="S166" s="1275"/>
      <c r="T166" s="1275"/>
      <c r="U166" s="1275"/>
      <c r="V166" s="1245"/>
      <c r="W166" s="1245"/>
      <c r="X166" s="1155"/>
      <c r="Y166" s="1155"/>
      <c r="Z166" s="1155"/>
      <c r="AA166" s="1155"/>
      <c r="AB166" s="1155"/>
      <c r="AC166" s="41"/>
    </row>
    <row r="167" spans="1:29" hidden="1">
      <c r="A167" s="555">
        <v>153</v>
      </c>
      <c r="B167" s="1273"/>
      <c r="C167" s="1273"/>
      <c r="D167" s="1161"/>
      <c r="E167" s="1155"/>
      <c r="F167" s="1275"/>
      <c r="G167" s="1275"/>
      <c r="H167" s="1155"/>
      <c r="I167" s="1155"/>
      <c r="J167" s="1278"/>
      <c r="K167" s="1275"/>
      <c r="L167" s="1155"/>
      <c r="M167" s="1155"/>
      <c r="N167" s="1155"/>
      <c r="O167" s="1155"/>
      <c r="P167" s="1155"/>
      <c r="Q167" s="1275"/>
      <c r="R167" s="1275"/>
      <c r="S167" s="1275"/>
      <c r="T167" s="1275"/>
      <c r="U167" s="1275"/>
      <c r="V167" s="1245"/>
      <c r="W167" s="1245"/>
      <c r="X167" s="1155"/>
      <c r="Y167" s="1155"/>
      <c r="Z167" s="1155"/>
      <c r="AA167" s="1155"/>
      <c r="AB167" s="1155"/>
      <c r="AC167" s="41"/>
    </row>
    <row r="168" spans="1:29" hidden="1">
      <c r="A168" s="555">
        <v>154</v>
      </c>
      <c r="B168" s="1273"/>
      <c r="C168" s="1273"/>
      <c r="D168" s="1161"/>
      <c r="E168" s="1155"/>
      <c r="F168" s="1275"/>
      <c r="G168" s="1275"/>
      <c r="H168" s="1155"/>
      <c r="I168" s="1155"/>
      <c r="J168" s="1278"/>
      <c r="K168" s="1275"/>
      <c r="L168" s="1155"/>
      <c r="M168" s="1155"/>
      <c r="N168" s="1155"/>
      <c r="O168" s="1155"/>
      <c r="P168" s="1155"/>
      <c r="Q168" s="1275"/>
      <c r="R168" s="1275"/>
      <c r="S168" s="1275"/>
      <c r="T168" s="1275"/>
      <c r="U168" s="1275"/>
      <c r="V168" s="1245"/>
      <c r="W168" s="1245"/>
      <c r="X168" s="1155"/>
      <c r="Y168" s="1155"/>
      <c r="Z168" s="1155"/>
      <c r="AA168" s="1155"/>
      <c r="AB168" s="1155"/>
      <c r="AC168" s="41"/>
    </row>
    <row r="169" spans="1:29" hidden="1">
      <c r="A169" s="555">
        <v>155</v>
      </c>
      <c r="B169" s="1273"/>
      <c r="C169" s="1273"/>
      <c r="D169" s="1161"/>
      <c r="E169" s="1155"/>
      <c r="F169" s="1275"/>
      <c r="G169" s="1275"/>
      <c r="H169" s="1155"/>
      <c r="I169" s="1155"/>
      <c r="J169" s="1278"/>
      <c r="K169" s="1275"/>
      <c r="L169" s="1155"/>
      <c r="M169" s="1155"/>
      <c r="N169" s="1155"/>
      <c r="O169" s="1155"/>
      <c r="P169" s="1155"/>
      <c r="Q169" s="1275"/>
      <c r="R169" s="1275"/>
      <c r="S169" s="1275"/>
      <c r="T169" s="1275"/>
      <c r="U169" s="1275"/>
      <c r="V169" s="1245"/>
      <c r="W169" s="1245"/>
      <c r="X169" s="1155"/>
      <c r="Y169" s="1155"/>
      <c r="Z169" s="1155"/>
      <c r="AA169" s="1155"/>
      <c r="AB169" s="1155"/>
      <c r="AC169" s="41"/>
    </row>
    <row r="170" spans="1:29" hidden="1">
      <c r="A170" s="555">
        <v>156</v>
      </c>
      <c r="B170" s="1273"/>
      <c r="C170" s="1273"/>
      <c r="D170" s="1161"/>
      <c r="E170" s="1155"/>
      <c r="F170" s="1275"/>
      <c r="G170" s="1275"/>
      <c r="H170" s="1155"/>
      <c r="I170" s="1155"/>
      <c r="J170" s="1278"/>
      <c r="K170" s="1275"/>
      <c r="L170" s="1155"/>
      <c r="M170" s="1155"/>
      <c r="N170" s="1155"/>
      <c r="O170" s="1155"/>
      <c r="P170" s="1155"/>
      <c r="Q170" s="1275"/>
      <c r="R170" s="1275"/>
      <c r="S170" s="1275"/>
      <c r="T170" s="1275"/>
      <c r="U170" s="1275"/>
      <c r="V170" s="1245"/>
      <c r="W170" s="1245"/>
      <c r="X170" s="1155"/>
      <c r="Y170" s="1155"/>
      <c r="Z170" s="1155"/>
      <c r="AA170" s="1155"/>
      <c r="AB170" s="1155"/>
      <c r="AC170" s="41"/>
    </row>
    <row r="171" spans="1:29" hidden="1">
      <c r="A171" s="555">
        <v>157</v>
      </c>
      <c r="B171" s="1273"/>
      <c r="C171" s="1273"/>
      <c r="D171" s="1161"/>
      <c r="E171" s="1155"/>
      <c r="F171" s="1275"/>
      <c r="G171" s="1275"/>
      <c r="H171" s="1155"/>
      <c r="I171" s="1155"/>
      <c r="J171" s="1278"/>
      <c r="K171" s="1275"/>
      <c r="L171" s="1155"/>
      <c r="M171" s="1155"/>
      <c r="N171" s="1155"/>
      <c r="O171" s="1155"/>
      <c r="P171" s="1155"/>
      <c r="Q171" s="1275"/>
      <c r="R171" s="1275"/>
      <c r="S171" s="1275"/>
      <c r="T171" s="1275"/>
      <c r="U171" s="1275"/>
      <c r="V171" s="1245"/>
      <c r="W171" s="1245"/>
      <c r="X171" s="1155"/>
      <c r="Y171" s="1155"/>
      <c r="Z171" s="1155"/>
      <c r="AA171" s="1155"/>
      <c r="AB171" s="1155"/>
      <c r="AC171" s="41"/>
    </row>
    <row r="172" spans="1:29" hidden="1">
      <c r="A172" s="555">
        <v>158</v>
      </c>
      <c r="B172" s="1273"/>
      <c r="C172" s="1273"/>
      <c r="D172" s="1161"/>
      <c r="E172" s="1155"/>
      <c r="F172" s="1275"/>
      <c r="G172" s="1275"/>
      <c r="H172" s="1155"/>
      <c r="I172" s="1155"/>
      <c r="J172" s="1278"/>
      <c r="K172" s="1275"/>
      <c r="L172" s="1155"/>
      <c r="M172" s="1155"/>
      <c r="N172" s="1155"/>
      <c r="O172" s="1155"/>
      <c r="P172" s="1155"/>
      <c r="Q172" s="1275"/>
      <c r="R172" s="1275"/>
      <c r="S172" s="1275"/>
      <c r="T172" s="1275"/>
      <c r="U172" s="1275"/>
      <c r="V172" s="1245"/>
      <c r="W172" s="1245"/>
      <c r="X172" s="1155"/>
      <c r="Y172" s="1155"/>
      <c r="Z172" s="1155"/>
      <c r="AA172" s="1155"/>
      <c r="AB172" s="1155"/>
      <c r="AC172" s="41"/>
    </row>
    <row r="173" spans="1:29" hidden="1">
      <c r="A173" s="555">
        <v>159</v>
      </c>
      <c r="B173" s="1273"/>
      <c r="C173" s="1273"/>
      <c r="D173" s="1161"/>
      <c r="E173" s="1155"/>
      <c r="F173" s="1275"/>
      <c r="G173" s="1275"/>
      <c r="H173" s="1155"/>
      <c r="I173" s="1155"/>
      <c r="J173" s="1278"/>
      <c r="K173" s="1275"/>
      <c r="L173" s="1155"/>
      <c r="M173" s="1155"/>
      <c r="N173" s="1155"/>
      <c r="O173" s="1155"/>
      <c r="P173" s="1155"/>
      <c r="Q173" s="1275"/>
      <c r="R173" s="1275"/>
      <c r="S173" s="1275"/>
      <c r="T173" s="1275"/>
      <c r="U173" s="1275"/>
      <c r="V173" s="1245"/>
      <c r="W173" s="1245"/>
      <c r="X173" s="1155"/>
      <c r="Y173" s="1155"/>
      <c r="Z173" s="1155"/>
      <c r="AA173" s="1155"/>
      <c r="AB173" s="1155"/>
      <c r="AC173" s="41"/>
    </row>
    <row r="174" spans="1:29" hidden="1">
      <c r="A174" s="555">
        <v>160</v>
      </c>
      <c r="B174" s="1273"/>
      <c r="C174" s="1273"/>
      <c r="D174" s="1161"/>
      <c r="E174" s="1155"/>
      <c r="F174" s="1275"/>
      <c r="G174" s="1275"/>
      <c r="H174" s="1155"/>
      <c r="I174" s="1155"/>
      <c r="J174" s="1278"/>
      <c r="K174" s="1275"/>
      <c r="L174" s="1155"/>
      <c r="M174" s="1155"/>
      <c r="N174" s="1155"/>
      <c r="O174" s="1155"/>
      <c r="P174" s="1155"/>
      <c r="Q174" s="1275"/>
      <c r="R174" s="1275"/>
      <c r="S174" s="1275"/>
      <c r="T174" s="1275"/>
      <c r="U174" s="1275"/>
      <c r="V174" s="1245"/>
      <c r="W174" s="1245"/>
      <c r="X174" s="1155"/>
      <c r="Y174" s="1155"/>
      <c r="Z174" s="1155"/>
      <c r="AA174" s="1155"/>
      <c r="AB174" s="1155"/>
      <c r="AC174" s="41"/>
    </row>
    <row r="175" spans="1:29" hidden="1">
      <c r="A175" s="555">
        <v>161</v>
      </c>
      <c r="B175" s="1273"/>
      <c r="C175" s="1273"/>
      <c r="D175" s="1161"/>
      <c r="E175" s="1155"/>
      <c r="F175" s="1275"/>
      <c r="G175" s="1275"/>
      <c r="H175" s="1155"/>
      <c r="I175" s="1155"/>
      <c r="J175" s="1278"/>
      <c r="K175" s="1275"/>
      <c r="L175" s="1155"/>
      <c r="M175" s="1155"/>
      <c r="N175" s="1155"/>
      <c r="O175" s="1155"/>
      <c r="P175" s="1155"/>
      <c r="Q175" s="1275"/>
      <c r="R175" s="1275"/>
      <c r="S175" s="1275"/>
      <c r="T175" s="1275"/>
      <c r="U175" s="1275"/>
      <c r="V175" s="1245"/>
      <c r="W175" s="1245"/>
      <c r="X175" s="1155"/>
      <c r="Y175" s="1155"/>
      <c r="Z175" s="1155"/>
      <c r="AA175" s="1155"/>
      <c r="AB175" s="1155"/>
      <c r="AC175" s="41"/>
    </row>
    <row r="176" spans="1:29" hidden="1">
      <c r="A176" s="555">
        <v>162</v>
      </c>
      <c r="B176" s="1273"/>
      <c r="C176" s="1273"/>
      <c r="D176" s="1161"/>
      <c r="E176" s="1155"/>
      <c r="F176" s="1275"/>
      <c r="G176" s="1275"/>
      <c r="H176" s="1155"/>
      <c r="I176" s="1155"/>
      <c r="J176" s="1278"/>
      <c r="K176" s="1275"/>
      <c r="L176" s="1155"/>
      <c r="M176" s="1155"/>
      <c r="N176" s="1155"/>
      <c r="O176" s="1155"/>
      <c r="P176" s="1155"/>
      <c r="Q176" s="1275"/>
      <c r="R176" s="1275"/>
      <c r="S176" s="1275"/>
      <c r="T176" s="1275"/>
      <c r="U176" s="1275"/>
      <c r="V176" s="1245"/>
      <c r="W176" s="1245"/>
      <c r="X176" s="1155"/>
      <c r="Y176" s="1155"/>
      <c r="Z176" s="1155"/>
      <c r="AA176" s="1155"/>
      <c r="AB176" s="1155"/>
      <c r="AC176" s="41"/>
    </row>
    <row r="177" spans="1:29" hidden="1">
      <c r="A177" s="555">
        <v>163</v>
      </c>
      <c r="B177" s="1273"/>
      <c r="C177" s="1273"/>
      <c r="D177" s="1161"/>
      <c r="E177" s="1155"/>
      <c r="F177" s="1275"/>
      <c r="G177" s="1275"/>
      <c r="H177" s="1155"/>
      <c r="I177" s="1155"/>
      <c r="J177" s="1278"/>
      <c r="K177" s="1275"/>
      <c r="L177" s="1155"/>
      <c r="M177" s="1155"/>
      <c r="N177" s="1155"/>
      <c r="O177" s="1155"/>
      <c r="P177" s="1155"/>
      <c r="Q177" s="1275"/>
      <c r="R177" s="1275"/>
      <c r="S177" s="1275"/>
      <c r="T177" s="1275"/>
      <c r="U177" s="1275"/>
      <c r="V177" s="1245"/>
      <c r="W177" s="1245"/>
      <c r="X177" s="1155"/>
      <c r="Y177" s="1155"/>
      <c r="Z177" s="1155"/>
      <c r="AA177" s="1155"/>
      <c r="AB177" s="1155"/>
      <c r="AC177" s="41"/>
    </row>
    <row r="178" spans="1:29" hidden="1">
      <c r="A178" s="555">
        <v>164</v>
      </c>
      <c r="B178" s="1273"/>
      <c r="C178" s="1273"/>
      <c r="D178" s="1161"/>
      <c r="E178" s="1155"/>
      <c r="F178" s="1275"/>
      <c r="G178" s="1275"/>
      <c r="H178" s="1155"/>
      <c r="I178" s="1155"/>
      <c r="J178" s="1278"/>
      <c r="K178" s="1275"/>
      <c r="L178" s="1155"/>
      <c r="M178" s="1155"/>
      <c r="N178" s="1155"/>
      <c r="O178" s="1155"/>
      <c r="P178" s="1155"/>
      <c r="Q178" s="1275"/>
      <c r="R178" s="1275"/>
      <c r="S178" s="1275"/>
      <c r="T178" s="1275"/>
      <c r="U178" s="1275"/>
      <c r="V178" s="1245"/>
      <c r="W178" s="1245"/>
      <c r="X178" s="1155"/>
      <c r="Y178" s="1155"/>
      <c r="Z178" s="1155"/>
      <c r="AA178" s="1155"/>
      <c r="AB178" s="1155"/>
      <c r="AC178" s="41"/>
    </row>
    <row r="179" spans="1:29" hidden="1">
      <c r="A179" s="555">
        <v>165</v>
      </c>
      <c r="B179" s="1273"/>
      <c r="C179" s="1273"/>
      <c r="D179" s="1161"/>
      <c r="E179" s="1155"/>
      <c r="F179" s="1275"/>
      <c r="G179" s="1275"/>
      <c r="H179" s="1155"/>
      <c r="I179" s="1155"/>
      <c r="J179" s="1278"/>
      <c r="K179" s="1275"/>
      <c r="L179" s="1155"/>
      <c r="M179" s="1155"/>
      <c r="N179" s="1155"/>
      <c r="O179" s="1155"/>
      <c r="P179" s="1155"/>
      <c r="Q179" s="1275"/>
      <c r="R179" s="1275"/>
      <c r="S179" s="1275"/>
      <c r="T179" s="1275"/>
      <c r="U179" s="1275"/>
      <c r="V179" s="1245"/>
      <c r="W179" s="1245"/>
      <c r="X179" s="1155"/>
      <c r="Y179" s="1155"/>
      <c r="Z179" s="1155"/>
      <c r="AA179" s="1155"/>
      <c r="AB179" s="1155"/>
      <c r="AC179" s="41"/>
    </row>
    <row r="180" spans="1:29" hidden="1">
      <c r="A180" s="555">
        <v>166</v>
      </c>
      <c r="B180" s="1273"/>
      <c r="C180" s="1273"/>
      <c r="D180" s="1161"/>
      <c r="E180" s="1155"/>
      <c r="F180" s="1275"/>
      <c r="G180" s="1275"/>
      <c r="H180" s="1155"/>
      <c r="I180" s="1155"/>
      <c r="J180" s="1278"/>
      <c r="K180" s="1275"/>
      <c r="L180" s="1155"/>
      <c r="M180" s="1155"/>
      <c r="N180" s="1155"/>
      <c r="O180" s="1155"/>
      <c r="P180" s="1155"/>
      <c r="Q180" s="1275"/>
      <c r="R180" s="1275"/>
      <c r="S180" s="1275"/>
      <c r="T180" s="1275"/>
      <c r="U180" s="1275"/>
      <c r="V180" s="1245"/>
      <c r="W180" s="1245"/>
      <c r="X180" s="1155"/>
      <c r="Y180" s="1155"/>
      <c r="Z180" s="1155"/>
      <c r="AA180" s="1155"/>
      <c r="AB180" s="1155"/>
      <c r="AC180" s="41"/>
    </row>
    <row r="181" spans="1:29" hidden="1">
      <c r="A181" s="555">
        <v>167</v>
      </c>
      <c r="B181" s="1273"/>
      <c r="C181" s="1273"/>
      <c r="D181" s="1161"/>
      <c r="E181" s="1155"/>
      <c r="F181" s="1275"/>
      <c r="G181" s="1275"/>
      <c r="H181" s="1155"/>
      <c r="I181" s="1155"/>
      <c r="J181" s="1278"/>
      <c r="K181" s="1275"/>
      <c r="L181" s="1155"/>
      <c r="M181" s="1155"/>
      <c r="N181" s="1155"/>
      <c r="O181" s="1155"/>
      <c r="P181" s="1155"/>
      <c r="Q181" s="1275"/>
      <c r="R181" s="1275"/>
      <c r="S181" s="1275"/>
      <c r="T181" s="1275"/>
      <c r="U181" s="1275"/>
      <c r="V181" s="1245"/>
      <c r="W181" s="1245"/>
      <c r="X181" s="1155"/>
      <c r="Y181" s="1155"/>
      <c r="Z181" s="1155"/>
      <c r="AA181" s="1155"/>
      <c r="AB181" s="1155"/>
      <c r="AC181" s="41"/>
    </row>
    <row r="182" spans="1:29" hidden="1">
      <c r="A182" s="555">
        <v>168</v>
      </c>
      <c r="B182" s="1273"/>
      <c r="C182" s="1273"/>
      <c r="D182" s="1161"/>
      <c r="E182" s="1155"/>
      <c r="F182" s="1275"/>
      <c r="G182" s="1275"/>
      <c r="H182" s="1155"/>
      <c r="I182" s="1155"/>
      <c r="J182" s="1278"/>
      <c r="K182" s="1275"/>
      <c r="L182" s="1155"/>
      <c r="M182" s="1155"/>
      <c r="N182" s="1155"/>
      <c r="O182" s="1155"/>
      <c r="P182" s="1155"/>
      <c r="Q182" s="1275"/>
      <c r="R182" s="1275"/>
      <c r="S182" s="1275"/>
      <c r="T182" s="1275"/>
      <c r="U182" s="1275"/>
      <c r="V182" s="1245"/>
      <c r="W182" s="1245"/>
      <c r="X182" s="1155"/>
      <c r="Y182" s="1155"/>
      <c r="Z182" s="1155"/>
      <c r="AA182" s="1155"/>
      <c r="AB182" s="1155"/>
      <c r="AC182" s="41"/>
    </row>
    <row r="183" spans="1:29" hidden="1">
      <c r="A183" s="555">
        <v>169</v>
      </c>
      <c r="B183" s="1273"/>
      <c r="C183" s="1273"/>
      <c r="D183" s="1161"/>
      <c r="E183" s="1155"/>
      <c r="F183" s="1275"/>
      <c r="G183" s="1275"/>
      <c r="H183" s="1155"/>
      <c r="I183" s="1155"/>
      <c r="J183" s="1278"/>
      <c r="K183" s="1275"/>
      <c r="L183" s="1155"/>
      <c r="M183" s="1155"/>
      <c r="N183" s="1155"/>
      <c r="O183" s="1155"/>
      <c r="P183" s="1155"/>
      <c r="Q183" s="1275"/>
      <c r="R183" s="1275"/>
      <c r="S183" s="1275"/>
      <c r="T183" s="1275"/>
      <c r="U183" s="1275"/>
      <c r="V183" s="1245"/>
      <c r="W183" s="1245"/>
      <c r="X183" s="1155"/>
      <c r="Y183" s="1155"/>
      <c r="Z183" s="1155"/>
      <c r="AA183" s="1155"/>
      <c r="AB183" s="1155"/>
      <c r="AC183" s="41"/>
    </row>
    <row r="184" spans="1:29" hidden="1">
      <c r="A184" s="555">
        <v>170</v>
      </c>
      <c r="B184" s="1273"/>
      <c r="C184" s="1273"/>
      <c r="D184" s="1161"/>
      <c r="E184" s="1155"/>
      <c r="F184" s="1275"/>
      <c r="G184" s="1275"/>
      <c r="H184" s="1155"/>
      <c r="I184" s="1155"/>
      <c r="J184" s="1278"/>
      <c r="K184" s="1275"/>
      <c r="L184" s="1155"/>
      <c r="M184" s="1155"/>
      <c r="N184" s="1155"/>
      <c r="O184" s="1155"/>
      <c r="P184" s="1155"/>
      <c r="Q184" s="1275"/>
      <c r="R184" s="1275"/>
      <c r="S184" s="1275"/>
      <c r="T184" s="1275"/>
      <c r="U184" s="1275"/>
      <c r="V184" s="1245"/>
      <c r="W184" s="1245"/>
      <c r="X184" s="1155"/>
      <c r="Y184" s="1155"/>
      <c r="Z184" s="1155"/>
      <c r="AA184" s="1155"/>
      <c r="AB184" s="1155"/>
      <c r="AC184" s="41"/>
    </row>
    <row r="185" spans="1:29" hidden="1">
      <c r="A185" s="555">
        <v>171</v>
      </c>
      <c r="B185" s="1273"/>
      <c r="C185" s="1273"/>
      <c r="D185" s="1161"/>
      <c r="E185" s="1155"/>
      <c r="F185" s="1275"/>
      <c r="G185" s="1275"/>
      <c r="H185" s="1155"/>
      <c r="I185" s="1155"/>
      <c r="J185" s="1278"/>
      <c r="K185" s="1275"/>
      <c r="L185" s="1155"/>
      <c r="M185" s="1155"/>
      <c r="N185" s="1155"/>
      <c r="O185" s="1155"/>
      <c r="P185" s="1155"/>
      <c r="Q185" s="1275"/>
      <c r="R185" s="1275"/>
      <c r="S185" s="1275"/>
      <c r="T185" s="1275"/>
      <c r="U185" s="1275"/>
      <c r="V185" s="1245"/>
      <c r="W185" s="1245"/>
      <c r="X185" s="1155"/>
      <c r="Y185" s="1155"/>
      <c r="Z185" s="1155"/>
      <c r="AA185" s="1155"/>
      <c r="AB185" s="1155"/>
      <c r="AC185" s="41"/>
    </row>
    <row r="186" spans="1:29" hidden="1">
      <c r="A186" s="555">
        <v>172</v>
      </c>
      <c r="B186" s="1273"/>
      <c r="C186" s="1273"/>
      <c r="D186" s="1161"/>
      <c r="E186" s="1155"/>
      <c r="F186" s="1275"/>
      <c r="G186" s="1275"/>
      <c r="H186" s="1155"/>
      <c r="I186" s="1155"/>
      <c r="J186" s="1278"/>
      <c r="K186" s="1275"/>
      <c r="L186" s="1155"/>
      <c r="M186" s="1155"/>
      <c r="N186" s="1155"/>
      <c r="O186" s="1155"/>
      <c r="P186" s="1155"/>
      <c r="Q186" s="1275"/>
      <c r="R186" s="1275"/>
      <c r="S186" s="1275"/>
      <c r="T186" s="1275"/>
      <c r="U186" s="1275"/>
      <c r="V186" s="1245"/>
      <c r="W186" s="1245"/>
      <c r="X186" s="1155"/>
      <c r="Y186" s="1155"/>
      <c r="Z186" s="1155"/>
      <c r="AA186" s="1155"/>
      <c r="AB186" s="1155"/>
      <c r="AC186" s="41"/>
    </row>
    <row r="187" spans="1:29" hidden="1">
      <c r="A187" s="555">
        <v>173</v>
      </c>
      <c r="B187" s="1273"/>
      <c r="C187" s="1273"/>
      <c r="D187" s="1161"/>
      <c r="E187" s="1155"/>
      <c r="F187" s="1275"/>
      <c r="G187" s="1275"/>
      <c r="H187" s="1155"/>
      <c r="I187" s="1155"/>
      <c r="J187" s="1278"/>
      <c r="K187" s="1275"/>
      <c r="L187" s="1155"/>
      <c r="M187" s="1155"/>
      <c r="N187" s="1155"/>
      <c r="O187" s="1155"/>
      <c r="P187" s="1155"/>
      <c r="Q187" s="1275"/>
      <c r="R187" s="1275"/>
      <c r="S187" s="1275"/>
      <c r="T187" s="1275"/>
      <c r="U187" s="1275"/>
      <c r="V187" s="1245"/>
      <c r="W187" s="1245"/>
      <c r="X187" s="1155"/>
      <c r="Y187" s="1155"/>
      <c r="Z187" s="1155"/>
      <c r="AA187" s="1155"/>
      <c r="AB187" s="1155"/>
      <c r="AC187" s="41"/>
    </row>
    <row r="188" spans="1:29" hidden="1">
      <c r="A188" s="555">
        <v>174</v>
      </c>
      <c r="B188" s="1273"/>
      <c r="C188" s="1273"/>
      <c r="D188" s="1161"/>
      <c r="E188" s="1155"/>
      <c r="F188" s="1275"/>
      <c r="G188" s="1275"/>
      <c r="H188" s="1155"/>
      <c r="I188" s="1155"/>
      <c r="J188" s="1278"/>
      <c r="K188" s="1275"/>
      <c r="L188" s="1155"/>
      <c r="M188" s="1155"/>
      <c r="N188" s="1155"/>
      <c r="O188" s="1155"/>
      <c r="P188" s="1155"/>
      <c r="Q188" s="1275"/>
      <c r="R188" s="1275"/>
      <c r="S188" s="1275"/>
      <c r="T188" s="1275"/>
      <c r="U188" s="1275"/>
      <c r="V188" s="1245"/>
      <c r="W188" s="1245"/>
      <c r="X188" s="1155"/>
      <c r="Y188" s="1155"/>
      <c r="Z188" s="1155"/>
      <c r="AA188" s="1155"/>
      <c r="AB188" s="1155"/>
      <c r="AC188" s="41"/>
    </row>
    <row r="189" spans="1:29" hidden="1">
      <c r="A189" s="555">
        <v>175</v>
      </c>
      <c r="B189" s="1273"/>
      <c r="C189" s="1273"/>
      <c r="D189" s="1161"/>
      <c r="E189" s="1155"/>
      <c r="F189" s="1275"/>
      <c r="G189" s="1275"/>
      <c r="H189" s="1155"/>
      <c r="I189" s="1155"/>
      <c r="J189" s="1278"/>
      <c r="K189" s="1275"/>
      <c r="L189" s="1155"/>
      <c r="M189" s="1155"/>
      <c r="N189" s="1155"/>
      <c r="O189" s="1155"/>
      <c r="P189" s="1155"/>
      <c r="Q189" s="1275"/>
      <c r="R189" s="1275"/>
      <c r="S189" s="1275"/>
      <c r="T189" s="1275"/>
      <c r="U189" s="1275"/>
      <c r="V189" s="1245"/>
      <c r="W189" s="1245"/>
      <c r="X189" s="1155"/>
      <c r="Y189" s="1155"/>
      <c r="Z189" s="1155"/>
      <c r="AA189" s="1155"/>
      <c r="AB189" s="1155"/>
      <c r="AC189" s="41"/>
    </row>
    <row r="190" spans="1:29" hidden="1">
      <c r="A190" s="555">
        <v>176</v>
      </c>
      <c r="B190" s="1273"/>
      <c r="C190" s="1273"/>
      <c r="D190" s="1161"/>
      <c r="E190" s="1155"/>
      <c r="F190" s="1275"/>
      <c r="G190" s="1275"/>
      <c r="H190" s="1155"/>
      <c r="I190" s="1155"/>
      <c r="J190" s="1278"/>
      <c r="K190" s="1275"/>
      <c r="L190" s="1155"/>
      <c r="M190" s="1155"/>
      <c r="N190" s="1155"/>
      <c r="O190" s="1155"/>
      <c r="P190" s="1155"/>
      <c r="Q190" s="1275"/>
      <c r="R190" s="1275"/>
      <c r="S190" s="1275"/>
      <c r="T190" s="1275"/>
      <c r="U190" s="1275"/>
      <c r="V190" s="1245"/>
      <c r="W190" s="1245"/>
      <c r="X190" s="1155"/>
      <c r="Y190" s="1155"/>
      <c r="Z190" s="1155"/>
      <c r="AA190" s="1155"/>
      <c r="AB190" s="1155"/>
      <c r="AC190" s="41"/>
    </row>
    <row r="191" spans="1:29" hidden="1">
      <c r="A191" s="555">
        <v>177</v>
      </c>
      <c r="B191" s="1273"/>
      <c r="C191" s="1273"/>
      <c r="D191" s="1161"/>
      <c r="E191" s="1155"/>
      <c r="F191" s="1275"/>
      <c r="G191" s="1275"/>
      <c r="H191" s="1155"/>
      <c r="I191" s="1155"/>
      <c r="J191" s="1278"/>
      <c r="K191" s="1275"/>
      <c r="L191" s="1155"/>
      <c r="M191" s="1155"/>
      <c r="N191" s="1155"/>
      <c r="O191" s="1155"/>
      <c r="P191" s="1155"/>
      <c r="Q191" s="1275"/>
      <c r="R191" s="1275"/>
      <c r="S191" s="1275"/>
      <c r="T191" s="1275"/>
      <c r="U191" s="1275"/>
      <c r="V191" s="1245"/>
      <c r="W191" s="1245"/>
      <c r="X191" s="1155"/>
      <c r="Y191" s="1155"/>
      <c r="Z191" s="1155"/>
      <c r="AA191" s="1155"/>
      <c r="AB191" s="1155"/>
      <c r="AC191" s="41"/>
    </row>
    <row r="192" spans="1:29" hidden="1">
      <c r="A192" s="555">
        <v>178</v>
      </c>
      <c r="B192" s="1273"/>
      <c r="C192" s="1273"/>
      <c r="D192" s="1161"/>
      <c r="E192" s="1155"/>
      <c r="F192" s="1275"/>
      <c r="G192" s="1275"/>
      <c r="H192" s="1155"/>
      <c r="I192" s="1155"/>
      <c r="J192" s="1278"/>
      <c r="K192" s="1275"/>
      <c r="L192" s="1155"/>
      <c r="M192" s="1155"/>
      <c r="N192" s="1155"/>
      <c r="O192" s="1155"/>
      <c r="P192" s="1155"/>
      <c r="Q192" s="1275"/>
      <c r="R192" s="1275"/>
      <c r="S192" s="1275"/>
      <c r="T192" s="1275"/>
      <c r="U192" s="1275"/>
      <c r="V192" s="1245"/>
      <c r="W192" s="1245"/>
      <c r="X192" s="1155"/>
      <c r="Y192" s="1155"/>
      <c r="Z192" s="1155"/>
      <c r="AA192" s="1155"/>
      <c r="AB192" s="1155"/>
      <c r="AC192" s="41"/>
    </row>
    <row r="193" spans="1:29" hidden="1">
      <c r="A193" s="555">
        <v>179</v>
      </c>
      <c r="B193" s="1273"/>
      <c r="C193" s="1273"/>
      <c r="D193" s="1161"/>
      <c r="E193" s="1155"/>
      <c r="F193" s="1275"/>
      <c r="G193" s="1275"/>
      <c r="H193" s="1155"/>
      <c r="I193" s="1155"/>
      <c r="J193" s="1278"/>
      <c r="K193" s="1275"/>
      <c r="L193" s="1155"/>
      <c r="M193" s="1155"/>
      <c r="N193" s="1155"/>
      <c r="O193" s="1155"/>
      <c r="P193" s="1155"/>
      <c r="Q193" s="1275"/>
      <c r="R193" s="1275"/>
      <c r="S193" s="1275"/>
      <c r="T193" s="1275"/>
      <c r="U193" s="1275"/>
      <c r="V193" s="1245"/>
      <c r="W193" s="1245"/>
      <c r="X193" s="1155"/>
      <c r="Y193" s="1155"/>
      <c r="Z193" s="1155"/>
      <c r="AA193" s="1155"/>
      <c r="AB193" s="1155"/>
      <c r="AC193" s="41"/>
    </row>
    <row r="194" spans="1:29" hidden="1">
      <c r="A194" s="555">
        <v>180</v>
      </c>
      <c r="B194" s="1273"/>
      <c r="C194" s="1273"/>
      <c r="D194" s="1161"/>
      <c r="E194" s="1155"/>
      <c r="F194" s="1275"/>
      <c r="G194" s="1275"/>
      <c r="H194" s="1155"/>
      <c r="I194" s="1155"/>
      <c r="J194" s="1278"/>
      <c r="K194" s="1275"/>
      <c r="L194" s="1155"/>
      <c r="M194" s="1155"/>
      <c r="N194" s="1155"/>
      <c r="O194" s="1155"/>
      <c r="P194" s="1155"/>
      <c r="Q194" s="1275"/>
      <c r="R194" s="1275"/>
      <c r="S194" s="1275"/>
      <c r="T194" s="1275"/>
      <c r="U194" s="1275"/>
      <c r="V194" s="1245"/>
      <c r="W194" s="1245"/>
      <c r="X194" s="1155"/>
      <c r="Y194" s="1155"/>
      <c r="Z194" s="1155"/>
      <c r="AA194" s="1155"/>
      <c r="AB194" s="1155"/>
      <c r="AC194" s="41"/>
    </row>
    <row r="195" spans="1:29" hidden="1">
      <c r="A195" s="555">
        <v>181</v>
      </c>
      <c r="B195" s="1273"/>
      <c r="C195" s="1273"/>
      <c r="D195" s="1161"/>
      <c r="E195" s="1155"/>
      <c r="F195" s="1275"/>
      <c r="G195" s="1275"/>
      <c r="H195" s="1155"/>
      <c r="I195" s="1155"/>
      <c r="J195" s="1278"/>
      <c r="K195" s="1275"/>
      <c r="L195" s="1155"/>
      <c r="M195" s="1155"/>
      <c r="N195" s="1155"/>
      <c r="O195" s="1155"/>
      <c r="P195" s="1155"/>
      <c r="Q195" s="1275"/>
      <c r="R195" s="1275"/>
      <c r="S195" s="1275"/>
      <c r="T195" s="1275"/>
      <c r="U195" s="1275"/>
      <c r="V195" s="1245"/>
      <c r="W195" s="1245"/>
      <c r="X195" s="1155"/>
      <c r="Y195" s="1155"/>
      <c r="Z195" s="1155"/>
      <c r="AA195" s="1155"/>
      <c r="AB195" s="1155"/>
      <c r="AC195" s="41"/>
    </row>
    <row r="196" spans="1:29" hidden="1">
      <c r="A196" s="555">
        <v>182</v>
      </c>
      <c r="B196" s="1273"/>
      <c r="C196" s="1273"/>
      <c r="D196" s="1161"/>
      <c r="E196" s="1155"/>
      <c r="F196" s="1275"/>
      <c r="G196" s="1275"/>
      <c r="H196" s="1155"/>
      <c r="I196" s="1155"/>
      <c r="J196" s="1278"/>
      <c r="K196" s="1275"/>
      <c r="L196" s="1155"/>
      <c r="M196" s="1155"/>
      <c r="N196" s="1155"/>
      <c r="O196" s="1155"/>
      <c r="P196" s="1155"/>
      <c r="Q196" s="1275"/>
      <c r="R196" s="1275"/>
      <c r="S196" s="1275"/>
      <c r="T196" s="1275"/>
      <c r="U196" s="1275"/>
      <c r="V196" s="1245"/>
      <c r="W196" s="1245"/>
      <c r="X196" s="1155"/>
      <c r="Y196" s="1155"/>
      <c r="Z196" s="1155"/>
      <c r="AA196" s="1155"/>
      <c r="AB196" s="1155"/>
      <c r="AC196" s="41"/>
    </row>
    <row r="197" spans="1:29" hidden="1">
      <c r="A197" s="555">
        <v>183</v>
      </c>
      <c r="B197" s="1273"/>
      <c r="C197" s="1273"/>
      <c r="D197" s="1161"/>
      <c r="E197" s="1155"/>
      <c r="F197" s="1275"/>
      <c r="G197" s="1275"/>
      <c r="H197" s="1155"/>
      <c r="I197" s="1155"/>
      <c r="J197" s="1278"/>
      <c r="K197" s="1275"/>
      <c r="L197" s="1155"/>
      <c r="M197" s="1155"/>
      <c r="N197" s="1155"/>
      <c r="O197" s="1155"/>
      <c r="P197" s="1155"/>
      <c r="Q197" s="1275"/>
      <c r="R197" s="1275"/>
      <c r="S197" s="1275"/>
      <c r="T197" s="1275"/>
      <c r="U197" s="1275"/>
      <c r="V197" s="1245"/>
      <c r="W197" s="1245"/>
      <c r="X197" s="1155"/>
      <c r="Y197" s="1155"/>
      <c r="Z197" s="1155"/>
      <c r="AA197" s="1155"/>
      <c r="AB197" s="1155"/>
      <c r="AC197" s="41"/>
    </row>
    <row r="198" spans="1:29" hidden="1">
      <c r="A198" s="555">
        <v>184</v>
      </c>
      <c r="B198" s="1273"/>
      <c r="C198" s="1273"/>
      <c r="D198" s="1161"/>
      <c r="E198" s="1155"/>
      <c r="F198" s="1275"/>
      <c r="G198" s="1275"/>
      <c r="H198" s="1155"/>
      <c r="I198" s="1155"/>
      <c r="J198" s="1278"/>
      <c r="K198" s="1275"/>
      <c r="L198" s="1155"/>
      <c r="M198" s="1155"/>
      <c r="N198" s="1155"/>
      <c r="O198" s="1155"/>
      <c r="P198" s="1155"/>
      <c r="Q198" s="1275"/>
      <c r="R198" s="1275"/>
      <c r="S198" s="1275"/>
      <c r="T198" s="1275"/>
      <c r="U198" s="1275"/>
      <c r="V198" s="1245"/>
      <c r="W198" s="1245"/>
      <c r="X198" s="1155"/>
      <c r="Y198" s="1155"/>
      <c r="Z198" s="1155"/>
      <c r="AA198" s="1155"/>
      <c r="AB198" s="1155"/>
      <c r="AC198" s="41"/>
    </row>
    <row r="199" spans="1:29" hidden="1">
      <c r="A199" s="555">
        <v>185</v>
      </c>
      <c r="B199" s="1273"/>
      <c r="C199" s="1273"/>
      <c r="D199" s="1161"/>
      <c r="E199" s="1155"/>
      <c r="F199" s="1275"/>
      <c r="G199" s="1275"/>
      <c r="H199" s="1155"/>
      <c r="I199" s="1155"/>
      <c r="J199" s="1278"/>
      <c r="K199" s="1275"/>
      <c r="L199" s="1155"/>
      <c r="M199" s="1155"/>
      <c r="N199" s="1155"/>
      <c r="O199" s="1155"/>
      <c r="P199" s="1155"/>
      <c r="Q199" s="1275"/>
      <c r="R199" s="1275"/>
      <c r="S199" s="1275"/>
      <c r="T199" s="1275"/>
      <c r="U199" s="1275"/>
      <c r="V199" s="1245"/>
      <c r="W199" s="1245"/>
      <c r="X199" s="1155"/>
      <c r="Y199" s="1155"/>
      <c r="Z199" s="1155"/>
      <c r="AA199" s="1155"/>
      <c r="AB199" s="1155"/>
      <c r="AC199" s="41"/>
    </row>
    <row r="200" spans="1:29" hidden="1">
      <c r="A200" s="555">
        <v>186</v>
      </c>
      <c r="B200" s="1273"/>
      <c r="C200" s="1273"/>
      <c r="D200" s="1161"/>
      <c r="E200" s="1155"/>
      <c r="F200" s="1275"/>
      <c r="G200" s="1275"/>
      <c r="H200" s="1155"/>
      <c r="I200" s="1155"/>
      <c r="J200" s="1278"/>
      <c r="K200" s="1275"/>
      <c r="L200" s="1155"/>
      <c r="M200" s="1155"/>
      <c r="N200" s="1155"/>
      <c r="O200" s="1155"/>
      <c r="P200" s="1155"/>
      <c r="Q200" s="1275"/>
      <c r="R200" s="1275"/>
      <c r="S200" s="1275"/>
      <c r="T200" s="1275"/>
      <c r="U200" s="1275"/>
      <c r="V200" s="1245"/>
      <c r="W200" s="1245"/>
      <c r="X200" s="1155"/>
      <c r="Y200" s="1155"/>
      <c r="Z200" s="1155"/>
      <c r="AA200" s="1155"/>
      <c r="AB200" s="1155"/>
      <c r="AC200" s="41"/>
    </row>
    <row r="201" spans="1:29" hidden="1">
      <c r="A201" s="555">
        <v>187</v>
      </c>
      <c r="B201" s="1273"/>
      <c r="C201" s="1273"/>
      <c r="D201" s="1161"/>
      <c r="E201" s="1155"/>
      <c r="F201" s="1275"/>
      <c r="G201" s="1275"/>
      <c r="H201" s="1155"/>
      <c r="I201" s="1155"/>
      <c r="J201" s="1278"/>
      <c r="K201" s="1275"/>
      <c r="L201" s="1155"/>
      <c r="M201" s="1155"/>
      <c r="N201" s="1155"/>
      <c r="O201" s="1155"/>
      <c r="P201" s="1155"/>
      <c r="Q201" s="1275"/>
      <c r="R201" s="1275"/>
      <c r="S201" s="1275"/>
      <c r="T201" s="1275"/>
      <c r="U201" s="1275"/>
      <c r="V201" s="1245"/>
      <c r="W201" s="1245"/>
      <c r="X201" s="1155"/>
      <c r="Y201" s="1155"/>
      <c r="Z201" s="1155"/>
      <c r="AA201" s="1155"/>
      <c r="AB201" s="1155"/>
      <c r="AC201" s="41"/>
    </row>
    <row r="202" spans="1:29" hidden="1">
      <c r="A202" s="555">
        <v>188</v>
      </c>
      <c r="B202" s="1273"/>
      <c r="C202" s="1273"/>
      <c r="D202" s="1161"/>
      <c r="E202" s="1155"/>
      <c r="F202" s="1275"/>
      <c r="G202" s="1275"/>
      <c r="H202" s="1155"/>
      <c r="I202" s="1155"/>
      <c r="J202" s="1278"/>
      <c r="K202" s="1275"/>
      <c r="L202" s="1155"/>
      <c r="M202" s="1155"/>
      <c r="N202" s="1155"/>
      <c r="O202" s="1155"/>
      <c r="P202" s="1155"/>
      <c r="Q202" s="1275"/>
      <c r="R202" s="1275"/>
      <c r="S202" s="1275"/>
      <c r="T202" s="1275"/>
      <c r="U202" s="1275"/>
      <c r="V202" s="1245"/>
      <c r="W202" s="1245"/>
      <c r="X202" s="1155"/>
      <c r="Y202" s="1155"/>
      <c r="Z202" s="1155"/>
      <c r="AA202" s="1155"/>
      <c r="AB202" s="1155"/>
      <c r="AC202" s="41"/>
    </row>
    <row r="203" spans="1:29" hidden="1">
      <c r="A203" s="555">
        <v>189</v>
      </c>
      <c r="B203" s="1273"/>
      <c r="C203" s="1273"/>
      <c r="D203" s="1161"/>
      <c r="E203" s="1155"/>
      <c r="F203" s="1275"/>
      <c r="G203" s="1275"/>
      <c r="H203" s="1155"/>
      <c r="I203" s="1155"/>
      <c r="J203" s="1278"/>
      <c r="K203" s="1275"/>
      <c r="L203" s="1155"/>
      <c r="M203" s="1155"/>
      <c r="N203" s="1155"/>
      <c r="O203" s="1155"/>
      <c r="P203" s="1155"/>
      <c r="Q203" s="1275"/>
      <c r="R203" s="1275"/>
      <c r="S203" s="1275"/>
      <c r="T203" s="1275"/>
      <c r="U203" s="1275"/>
      <c r="V203" s="1245"/>
      <c r="W203" s="1245"/>
      <c r="X203" s="1155"/>
      <c r="Y203" s="1155"/>
      <c r="Z203" s="1155"/>
      <c r="AA203" s="1155"/>
      <c r="AB203" s="1155"/>
      <c r="AC203" s="41"/>
    </row>
    <row r="204" spans="1:29" hidden="1">
      <c r="A204" s="555">
        <v>190</v>
      </c>
      <c r="B204" s="1273"/>
      <c r="C204" s="1273"/>
      <c r="D204" s="1161"/>
      <c r="E204" s="1155"/>
      <c r="F204" s="1275"/>
      <c r="G204" s="1275"/>
      <c r="H204" s="1155"/>
      <c r="I204" s="1155"/>
      <c r="J204" s="1278"/>
      <c r="K204" s="1275"/>
      <c r="L204" s="1155"/>
      <c r="M204" s="1155"/>
      <c r="N204" s="1155"/>
      <c r="O204" s="1155"/>
      <c r="P204" s="1155"/>
      <c r="Q204" s="1275"/>
      <c r="R204" s="1275"/>
      <c r="S204" s="1275"/>
      <c r="T204" s="1275"/>
      <c r="U204" s="1275"/>
      <c r="V204" s="1245"/>
      <c r="W204" s="1245"/>
      <c r="X204" s="1155"/>
      <c r="Y204" s="1155"/>
      <c r="Z204" s="1155"/>
      <c r="AA204" s="1155"/>
      <c r="AB204" s="1155"/>
      <c r="AC204" s="41"/>
    </row>
    <row r="205" spans="1:29" hidden="1">
      <c r="A205" s="555">
        <v>191</v>
      </c>
      <c r="B205" s="1273"/>
      <c r="C205" s="1273"/>
      <c r="D205" s="1161"/>
      <c r="E205" s="1155"/>
      <c r="F205" s="1275"/>
      <c r="G205" s="1275"/>
      <c r="H205" s="1155"/>
      <c r="I205" s="1155"/>
      <c r="J205" s="1278"/>
      <c r="K205" s="1275"/>
      <c r="L205" s="1155"/>
      <c r="M205" s="1155"/>
      <c r="N205" s="1155"/>
      <c r="O205" s="1155"/>
      <c r="P205" s="1155"/>
      <c r="Q205" s="1275"/>
      <c r="R205" s="1275"/>
      <c r="S205" s="1275"/>
      <c r="T205" s="1275"/>
      <c r="U205" s="1275"/>
      <c r="V205" s="1246"/>
      <c r="W205" s="1245"/>
      <c r="X205" s="1155"/>
      <c r="Y205" s="1156"/>
      <c r="Z205" s="1156"/>
      <c r="AA205" s="1156"/>
      <c r="AB205" s="1155"/>
      <c r="AC205" s="41"/>
    </row>
    <row r="206" spans="1:29" hidden="1">
      <c r="A206" s="555">
        <v>192</v>
      </c>
      <c r="B206" s="1273"/>
      <c r="C206" s="1273"/>
      <c r="D206" s="1161"/>
      <c r="E206" s="1155"/>
      <c r="F206" s="1275"/>
      <c r="G206" s="1275"/>
      <c r="H206" s="1155"/>
      <c r="I206" s="1155"/>
      <c r="J206" s="1278"/>
      <c r="K206" s="1275"/>
      <c r="L206" s="1155"/>
      <c r="M206" s="1155"/>
      <c r="N206" s="1155"/>
      <c r="O206" s="1155"/>
      <c r="P206" s="1155"/>
      <c r="Q206" s="1275"/>
      <c r="R206" s="1275"/>
      <c r="S206" s="1275"/>
      <c r="T206" s="1275"/>
      <c r="U206" s="1275"/>
      <c r="V206" s="1246"/>
      <c r="W206" s="1245"/>
      <c r="X206" s="1155"/>
      <c r="Y206" s="1156"/>
      <c r="Z206" s="1156"/>
      <c r="AA206" s="1156"/>
      <c r="AB206" s="1155"/>
      <c r="AC206" s="41"/>
    </row>
    <row r="207" spans="1:29" hidden="1">
      <c r="A207" s="555">
        <v>193</v>
      </c>
      <c r="B207" s="1273"/>
      <c r="C207" s="1273"/>
      <c r="D207" s="1161"/>
      <c r="E207" s="1155"/>
      <c r="F207" s="1275"/>
      <c r="G207" s="1275"/>
      <c r="H207" s="1155"/>
      <c r="I207" s="1155"/>
      <c r="J207" s="1278"/>
      <c r="K207" s="1275"/>
      <c r="L207" s="1155"/>
      <c r="M207" s="1155"/>
      <c r="N207" s="1155"/>
      <c r="O207" s="1155"/>
      <c r="P207" s="1155"/>
      <c r="Q207" s="1275"/>
      <c r="R207" s="1275"/>
      <c r="S207" s="1275"/>
      <c r="T207" s="1275"/>
      <c r="U207" s="1275"/>
      <c r="V207" s="1246"/>
      <c r="W207" s="1245"/>
      <c r="X207" s="1155"/>
      <c r="Y207" s="1156"/>
      <c r="Z207" s="1156"/>
      <c r="AA207" s="1156"/>
      <c r="AB207" s="1155"/>
      <c r="AC207" s="41"/>
    </row>
    <row r="208" spans="1:29" hidden="1">
      <c r="A208" s="555">
        <v>194</v>
      </c>
      <c r="B208" s="1273"/>
      <c r="C208" s="1273"/>
      <c r="D208" s="1161"/>
      <c r="E208" s="1155"/>
      <c r="F208" s="1275"/>
      <c r="G208" s="1275"/>
      <c r="H208" s="1155"/>
      <c r="I208" s="1155"/>
      <c r="J208" s="1278"/>
      <c r="K208" s="1275"/>
      <c r="L208" s="1155"/>
      <c r="M208" s="1155"/>
      <c r="N208" s="1155"/>
      <c r="O208" s="1155"/>
      <c r="P208" s="1155"/>
      <c r="Q208" s="1275"/>
      <c r="R208" s="1275"/>
      <c r="S208" s="1275"/>
      <c r="T208" s="1275"/>
      <c r="U208" s="1275"/>
      <c r="V208" s="1246"/>
      <c r="W208" s="1245"/>
      <c r="X208" s="1155"/>
      <c r="Y208" s="1156"/>
      <c r="Z208" s="1156"/>
      <c r="AA208" s="1156"/>
      <c r="AB208" s="1155"/>
      <c r="AC208" s="41"/>
    </row>
    <row r="209" spans="1:29" hidden="1">
      <c r="A209" s="555">
        <v>195</v>
      </c>
      <c r="B209" s="1273"/>
      <c r="C209" s="1273"/>
      <c r="D209" s="1161"/>
      <c r="E209" s="1155"/>
      <c r="F209" s="1275"/>
      <c r="G209" s="1275"/>
      <c r="H209" s="1155"/>
      <c r="I209" s="1155"/>
      <c r="J209" s="1278"/>
      <c r="K209" s="1275"/>
      <c r="L209" s="1155"/>
      <c r="M209" s="1155"/>
      <c r="N209" s="1155"/>
      <c r="O209" s="1155"/>
      <c r="P209" s="1155"/>
      <c r="Q209" s="1275"/>
      <c r="R209" s="1275"/>
      <c r="S209" s="1275"/>
      <c r="T209" s="1275"/>
      <c r="U209" s="1275"/>
      <c r="V209" s="1246"/>
      <c r="W209" s="1245"/>
      <c r="X209" s="1155"/>
      <c r="Y209" s="1156"/>
      <c r="Z209" s="1156"/>
      <c r="AA209" s="1156"/>
      <c r="AB209" s="1155"/>
      <c r="AC209" s="41"/>
    </row>
    <row r="210" spans="1:29" hidden="1">
      <c r="A210" s="555">
        <v>196</v>
      </c>
      <c r="B210" s="1273"/>
      <c r="C210" s="1273"/>
      <c r="D210" s="1161"/>
      <c r="E210" s="1155"/>
      <c r="F210" s="1275"/>
      <c r="G210" s="1275"/>
      <c r="H210" s="1155"/>
      <c r="I210" s="1155"/>
      <c r="J210" s="1278"/>
      <c r="K210" s="1275"/>
      <c r="L210" s="1155"/>
      <c r="M210" s="1155"/>
      <c r="N210" s="1155"/>
      <c r="O210" s="1155"/>
      <c r="P210" s="1155"/>
      <c r="Q210" s="1275"/>
      <c r="R210" s="1275"/>
      <c r="S210" s="1275"/>
      <c r="T210" s="1275"/>
      <c r="U210" s="1275"/>
      <c r="V210" s="1246"/>
      <c r="W210" s="1245"/>
      <c r="X210" s="1155"/>
      <c r="Y210" s="1156"/>
      <c r="Z210" s="1156"/>
      <c r="AA210" s="1156"/>
      <c r="AB210" s="1155"/>
      <c r="AC210" s="41"/>
    </row>
    <row r="211" spans="1:29" hidden="1">
      <c r="A211" s="555">
        <v>197</v>
      </c>
      <c r="B211" s="1273"/>
      <c r="C211" s="1273"/>
      <c r="D211" s="1162"/>
      <c r="E211" s="1157"/>
      <c r="F211" s="1276"/>
      <c r="G211" s="1277"/>
      <c r="H211" s="1158"/>
      <c r="I211" s="1157"/>
      <c r="J211" s="1278"/>
      <c r="K211" s="1277"/>
      <c r="L211" s="1157"/>
      <c r="M211" s="1157"/>
      <c r="N211" s="1157"/>
      <c r="O211" s="1157"/>
      <c r="P211" s="1157"/>
      <c r="Q211" s="1276"/>
      <c r="R211" s="1277"/>
      <c r="S211" s="1276"/>
      <c r="T211" s="1276"/>
      <c r="U211" s="1277"/>
      <c r="V211" s="1247"/>
      <c r="W211" s="1248"/>
      <c r="X211" s="1157"/>
      <c r="Y211" s="1159"/>
      <c r="Z211" s="1156"/>
      <c r="AA211" s="1156"/>
      <c r="AB211" s="1157"/>
      <c r="AC211" s="41"/>
    </row>
    <row r="212" spans="1:29" hidden="1">
      <c r="A212" s="555">
        <v>198</v>
      </c>
      <c r="B212" s="1273"/>
      <c r="C212" s="1273"/>
      <c r="D212" s="1163"/>
      <c r="E212" s="1157"/>
      <c r="F212" s="1276"/>
      <c r="G212" s="1277"/>
      <c r="H212" s="1158"/>
      <c r="I212" s="1157"/>
      <c r="J212" s="1278"/>
      <c r="K212" s="1277"/>
      <c r="L212" s="1157"/>
      <c r="M212" s="1157"/>
      <c r="N212" s="1157"/>
      <c r="O212" s="1157"/>
      <c r="P212" s="1157"/>
      <c r="Q212" s="1276"/>
      <c r="R212" s="1277"/>
      <c r="S212" s="1276"/>
      <c r="T212" s="1276"/>
      <c r="U212" s="1277"/>
      <c r="V212" s="1247"/>
      <c r="W212" s="1248"/>
      <c r="X212" s="1157"/>
      <c r="Y212" s="1159"/>
      <c r="Z212" s="1156"/>
      <c r="AA212" s="1156"/>
      <c r="AB212" s="1157"/>
      <c r="AC212" s="41"/>
    </row>
    <row r="213" spans="1:29" hidden="1">
      <c r="A213" s="555">
        <v>199</v>
      </c>
      <c r="B213" s="1273"/>
      <c r="C213" s="1273"/>
      <c r="D213" s="1163"/>
      <c r="E213" s="1157"/>
      <c r="F213" s="1276"/>
      <c r="G213" s="1277"/>
      <c r="H213" s="1158"/>
      <c r="I213" s="1157"/>
      <c r="J213" s="1278"/>
      <c r="K213" s="1277"/>
      <c r="L213" s="1157"/>
      <c r="M213" s="1157"/>
      <c r="N213" s="1157"/>
      <c r="O213" s="1157"/>
      <c r="P213" s="1157"/>
      <c r="Q213" s="1276"/>
      <c r="R213" s="1277"/>
      <c r="S213" s="1276"/>
      <c r="T213" s="1276"/>
      <c r="U213" s="1277"/>
      <c r="V213" s="1247"/>
      <c r="W213" s="1248"/>
      <c r="X213" s="1157"/>
      <c r="Y213" s="1159"/>
      <c r="Z213" s="1156"/>
      <c r="AA213" s="1156"/>
      <c r="AB213" s="1157"/>
      <c r="AC213" s="41"/>
    </row>
    <row r="214" spans="1:29" hidden="1">
      <c r="A214" s="555">
        <v>200</v>
      </c>
      <c r="B214" s="1273"/>
      <c r="C214" s="1273"/>
      <c r="D214" s="1163"/>
      <c r="E214" s="1157"/>
      <c r="F214" s="1276"/>
      <c r="G214" s="1277"/>
      <c r="H214" s="1158"/>
      <c r="I214" s="1157"/>
      <c r="J214" s="1278"/>
      <c r="K214" s="1277"/>
      <c r="L214" s="1157"/>
      <c r="M214" s="1157"/>
      <c r="N214" s="1157"/>
      <c r="O214" s="1157"/>
      <c r="P214" s="1157"/>
      <c r="Q214" s="1276"/>
      <c r="R214" s="1277"/>
      <c r="S214" s="1276"/>
      <c r="T214" s="1276"/>
      <c r="U214" s="1277"/>
      <c r="V214" s="1247"/>
      <c r="W214" s="1248"/>
      <c r="X214" s="1157"/>
      <c r="Y214" s="1159"/>
      <c r="Z214" s="1156"/>
      <c r="AA214" s="1156"/>
      <c r="AB214" s="1157"/>
      <c r="AC214" s="41"/>
    </row>
    <row r="215" spans="1:29" hidden="1">
      <c r="A215" s="555">
        <v>201</v>
      </c>
      <c r="B215" s="1273"/>
      <c r="C215" s="1273"/>
      <c r="D215" s="1163"/>
      <c r="E215" s="1157"/>
      <c r="F215" s="1276"/>
      <c r="G215" s="1277"/>
      <c r="H215" s="1158"/>
      <c r="I215" s="1157"/>
      <c r="J215" s="1278"/>
      <c r="K215" s="1277"/>
      <c r="L215" s="1157"/>
      <c r="M215" s="1157"/>
      <c r="N215" s="1157"/>
      <c r="O215" s="1157"/>
      <c r="P215" s="1157"/>
      <c r="Q215" s="1276"/>
      <c r="R215" s="1277"/>
      <c r="S215" s="1276"/>
      <c r="T215" s="1276"/>
      <c r="U215" s="1277"/>
      <c r="V215" s="1247"/>
      <c r="W215" s="1248"/>
      <c r="X215" s="1157"/>
      <c r="Y215" s="1159"/>
      <c r="Z215" s="1156"/>
      <c r="AA215" s="1156"/>
      <c r="AB215" s="1157"/>
      <c r="AC215" s="41"/>
    </row>
    <row r="216" spans="1:29" hidden="1">
      <c r="A216" s="555">
        <v>202</v>
      </c>
      <c r="B216" s="1273"/>
      <c r="C216" s="1273"/>
      <c r="D216" s="1163"/>
      <c r="E216" s="1157"/>
      <c r="F216" s="1276"/>
      <c r="G216" s="1277"/>
      <c r="H216" s="1158"/>
      <c r="I216" s="1157"/>
      <c r="J216" s="1278"/>
      <c r="K216" s="1277"/>
      <c r="L216" s="1157"/>
      <c r="M216" s="1157"/>
      <c r="N216" s="1157"/>
      <c r="O216" s="1157"/>
      <c r="P216" s="1157"/>
      <c r="Q216" s="1276"/>
      <c r="R216" s="1277"/>
      <c r="S216" s="1276"/>
      <c r="T216" s="1276"/>
      <c r="U216" s="1277"/>
      <c r="V216" s="1247"/>
      <c r="W216" s="1248"/>
      <c r="X216" s="1157"/>
      <c r="Y216" s="1159"/>
      <c r="Z216" s="1156"/>
      <c r="AA216" s="1156"/>
      <c r="AB216" s="1157"/>
      <c r="AC216" s="41"/>
    </row>
    <row r="217" spans="1:29" hidden="1">
      <c r="A217" s="555">
        <v>203</v>
      </c>
      <c r="B217" s="1273"/>
      <c r="C217" s="1273"/>
      <c r="D217" s="1163"/>
      <c r="E217" s="1157"/>
      <c r="F217" s="1276"/>
      <c r="G217" s="1277"/>
      <c r="H217" s="1158"/>
      <c r="I217" s="1157"/>
      <c r="J217" s="1278"/>
      <c r="K217" s="1277"/>
      <c r="L217" s="1157"/>
      <c r="M217" s="1157"/>
      <c r="N217" s="1157"/>
      <c r="O217" s="1157"/>
      <c r="P217" s="1157"/>
      <c r="Q217" s="1276"/>
      <c r="R217" s="1277"/>
      <c r="S217" s="1276"/>
      <c r="T217" s="1276"/>
      <c r="U217" s="1277"/>
      <c r="V217" s="1247"/>
      <c r="W217" s="1248"/>
      <c r="X217" s="1157"/>
      <c r="Y217" s="1159"/>
      <c r="Z217" s="1156"/>
      <c r="AA217" s="1156"/>
      <c r="AB217" s="1157"/>
      <c r="AC217" s="41"/>
    </row>
    <row r="218" spans="1:29" hidden="1">
      <c r="A218" s="555">
        <v>204</v>
      </c>
      <c r="B218" s="1273"/>
      <c r="C218" s="1273"/>
      <c r="D218" s="1163"/>
      <c r="E218" s="1157"/>
      <c r="F218" s="1276"/>
      <c r="G218" s="1277"/>
      <c r="H218" s="1158"/>
      <c r="I218" s="1157"/>
      <c r="J218" s="1278"/>
      <c r="K218" s="1277"/>
      <c r="L218" s="1157"/>
      <c r="M218" s="1157"/>
      <c r="N218" s="1157"/>
      <c r="O218" s="1157"/>
      <c r="P218" s="1157"/>
      <c r="Q218" s="1276"/>
      <c r="R218" s="1277"/>
      <c r="S218" s="1276"/>
      <c r="T218" s="1276"/>
      <c r="U218" s="1277"/>
      <c r="V218" s="1247"/>
      <c r="W218" s="1248"/>
      <c r="X218" s="1157"/>
      <c r="Y218" s="1159"/>
      <c r="Z218" s="1156"/>
      <c r="AA218" s="1156"/>
      <c r="AB218" s="1157"/>
      <c r="AC218" s="41"/>
    </row>
    <row r="219" spans="1:29" hidden="1">
      <c r="A219" s="555">
        <v>205</v>
      </c>
      <c r="B219" s="1273"/>
      <c r="C219" s="1273"/>
      <c r="D219" s="1163"/>
      <c r="E219" s="1157"/>
      <c r="F219" s="1276"/>
      <c r="G219" s="1277"/>
      <c r="H219" s="1158"/>
      <c r="I219" s="1157"/>
      <c r="J219" s="1278"/>
      <c r="K219" s="1277"/>
      <c r="L219" s="1157"/>
      <c r="M219" s="1157"/>
      <c r="N219" s="1157"/>
      <c r="O219" s="1157"/>
      <c r="P219" s="1157"/>
      <c r="Q219" s="1276"/>
      <c r="R219" s="1277"/>
      <c r="S219" s="1276"/>
      <c r="T219" s="1276"/>
      <c r="U219" s="1277"/>
      <c r="V219" s="1247"/>
      <c r="W219" s="1248"/>
      <c r="X219" s="1157"/>
      <c r="Y219" s="1159"/>
      <c r="Z219" s="1156"/>
      <c r="AA219" s="1156"/>
      <c r="AB219" s="1157"/>
      <c r="AC219" s="41"/>
    </row>
    <row r="220" spans="1:29" hidden="1">
      <c r="A220" s="555">
        <v>206</v>
      </c>
      <c r="B220" s="1273"/>
      <c r="C220" s="1273"/>
      <c r="D220" s="1163"/>
      <c r="E220" s="1157"/>
      <c r="F220" s="1276"/>
      <c r="G220" s="1277"/>
      <c r="H220" s="1158"/>
      <c r="I220" s="1157"/>
      <c r="J220" s="1278"/>
      <c r="K220" s="1277"/>
      <c r="L220" s="1157"/>
      <c r="M220" s="1157"/>
      <c r="N220" s="1157"/>
      <c r="O220" s="1157"/>
      <c r="P220" s="1157"/>
      <c r="Q220" s="1276"/>
      <c r="R220" s="1277"/>
      <c r="S220" s="1276"/>
      <c r="T220" s="1276"/>
      <c r="U220" s="1277"/>
      <c r="V220" s="1247"/>
      <c r="W220" s="1248"/>
      <c r="X220" s="1157"/>
      <c r="Y220" s="1159"/>
      <c r="Z220" s="1156"/>
      <c r="AA220" s="1156"/>
      <c r="AB220" s="1157"/>
      <c r="AC220" s="41"/>
    </row>
    <row r="221" spans="1:29" hidden="1">
      <c r="A221" s="555">
        <v>207</v>
      </c>
      <c r="B221" s="1273"/>
      <c r="C221" s="1273"/>
      <c r="D221" s="1163"/>
      <c r="E221" s="1157"/>
      <c r="F221" s="1276"/>
      <c r="G221" s="1277"/>
      <c r="H221" s="1158"/>
      <c r="I221" s="1157"/>
      <c r="J221" s="1278"/>
      <c r="K221" s="1277"/>
      <c r="L221" s="1157"/>
      <c r="M221" s="1157"/>
      <c r="N221" s="1157"/>
      <c r="O221" s="1157"/>
      <c r="P221" s="1157"/>
      <c r="Q221" s="1276"/>
      <c r="R221" s="1277"/>
      <c r="S221" s="1276"/>
      <c r="T221" s="1276"/>
      <c r="U221" s="1277"/>
      <c r="V221" s="1247"/>
      <c r="W221" s="1248"/>
      <c r="X221" s="1157"/>
      <c r="Y221" s="1159"/>
      <c r="Z221" s="1156"/>
      <c r="AA221" s="1156"/>
      <c r="AB221" s="1157"/>
      <c r="AC221" s="41"/>
    </row>
    <row r="222" spans="1:29" hidden="1">
      <c r="A222" s="555">
        <v>208</v>
      </c>
      <c r="B222" s="1273"/>
      <c r="C222" s="1273"/>
      <c r="D222" s="1163"/>
      <c r="E222" s="1157"/>
      <c r="F222" s="1276"/>
      <c r="G222" s="1277"/>
      <c r="H222" s="1158"/>
      <c r="I222" s="1157"/>
      <c r="J222" s="1278"/>
      <c r="K222" s="1277"/>
      <c r="L222" s="1157"/>
      <c r="M222" s="1157"/>
      <c r="N222" s="1157"/>
      <c r="O222" s="1157"/>
      <c r="P222" s="1157"/>
      <c r="Q222" s="1276"/>
      <c r="R222" s="1277"/>
      <c r="S222" s="1276"/>
      <c r="T222" s="1276"/>
      <c r="U222" s="1277"/>
      <c r="V222" s="1247"/>
      <c r="W222" s="1248"/>
      <c r="X222" s="1157"/>
      <c r="Y222" s="1159"/>
      <c r="Z222" s="1156"/>
      <c r="AA222" s="1156"/>
      <c r="AB222" s="1157"/>
      <c r="AC222" s="41"/>
    </row>
    <row r="223" spans="1:29" hidden="1">
      <c r="A223" s="555">
        <v>209</v>
      </c>
      <c r="B223" s="1273"/>
      <c r="C223" s="1273"/>
      <c r="D223" s="1163"/>
      <c r="E223" s="1157"/>
      <c r="F223" s="1276"/>
      <c r="G223" s="1277"/>
      <c r="H223" s="1158"/>
      <c r="I223" s="1157"/>
      <c r="J223" s="1278"/>
      <c r="K223" s="1277"/>
      <c r="L223" s="1157"/>
      <c r="M223" s="1157"/>
      <c r="N223" s="1157"/>
      <c r="O223" s="1157"/>
      <c r="P223" s="1157"/>
      <c r="Q223" s="1276"/>
      <c r="R223" s="1277"/>
      <c r="S223" s="1276"/>
      <c r="T223" s="1276"/>
      <c r="U223" s="1277"/>
      <c r="V223" s="1247"/>
      <c r="W223" s="1248"/>
      <c r="X223" s="1157"/>
      <c r="Y223" s="1159"/>
      <c r="Z223" s="1156"/>
      <c r="AA223" s="1156"/>
      <c r="AB223" s="1157"/>
      <c r="AC223" s="41"/>
    </row>
    <row r="224" spans="1:29" hidden="1">
      <c r="A224" s="555">
        <v>210</v>
      </c>
      <c r="B224" s="1273"/>
      <c r="C224" s="1273"/>
      <c r="D224" s="1163"/>
      <c r="E224" s="1157"/>
      <c r="F224" s="1276"/>
      <c r="G224" s="1277"/>
      <c r="H224" s="1158"/>
      <c r="I224" s="1157"/>
      <c r="J224" s="1278"/>
      <c r="K224" s="1277"/>
      <c r="L224" s="1157"/>
      <c r="M224" s="1157"/>
      <c r="N224" s="1157"/>
      <c r="O224" s="1157"/>
      <c r="P224" s="1157"/>
      <c r="Q224" s="1276"/>
      <c r="R224" s="1277"/>
      <c r="S224" s="1276"/>
      <c r="T224" s="1276"/>
      <c r="U224" s="1277"/>
      <c r="V224" s="1247"/>
      <c r="W224" s="1248"/>
      <c r="X224" s="1157"/>
      <c r="Y224" s="1159"/>
      <c r="Z224" s="1156"/>
      <c r="AA224" s="1156"/>
      <c r="AB224" s="1157"/>
      <c r="AC224" s="41"/>
    </row>
    <row r="225" spans="1:29" hidden="1">
      <c r="A225" s="555">
        <v>211</v>
      </c>
      <c r="B225" s="1273"/>
      <c r="C225" s="1273"/>
      <c r="D225" s="1163"/>
      <c r="E225" s="1157"/>
      <c r="F225" s="1276"/>
      <c r="G225" s="1277"/>
      <c r="H225" s="1158"/>
      <c r="I225" s="1157"/>
      <c r="J225" s="1278"/>
      <c r="K225" s="1277"/>
      <c r="L225" s="1157"/>
      <c r="M225" s="1157"/>
      <c r="N225" s="1157"/>
      <c r="O225" s="1157"/>
      <c r="P225" s="1157"/>
      <c r="Q225" s="1276"/>
      <c r="R225" s="1277"/>
      <c r="S225" s="1276"/>
      <c r="T225" s="1276"/>
      <c r="U225" s="1277"/>
      <c r="V225" s="1247"/>
      <c r="W225" s="1248"/>
      <c r="X225" s="1157"/>
      <c r="Y225" s="1159"/>
      <c r="Z225" s="1156"/>
      <c r="AA225" s="1156"/>
      <c r="AB225" s="1157"/>
      <c r="AC225" s="41"/>
    </row>
    <row r="226" spans="1:29" hidden="1">
      <c r="A226" s="555">
        <v>212</v>
      </c>
      <c r="B226" s="1273"/>
      <c r="C226" s="1273"/>
      <c r="D226" s="1163"/>
      <c r="E226" s="1157"/>
      <c r="F226" s="1276"/>
      <c r="G226" s="1277"/>
      <c r="H226" s="1158"/>
      <c r="I226" s="1157"/>
      <c r="J226" s="1278"/>
      <c r="K226" s="1277"/>
      <c r="L226" s="1157"/>
      <c r="M226" s="1157"/>
      <c r="N226" s="1157"/>
      <c r="O226" s="1157"/>
      <c r="P226" s="1157"/>
      <c r="Q226" s="1276"/>
      <c r="R226" s="1277"/>
      <c r="S226" s="1276"/>
      <c r="T226" s="1276"/>
      <c r="U226" s="1277"/>
      <c r="V226" s="1247"/>
      <c r="W226" s="1248"/>
      <c r="X226" s="1157"/>
      <c r="Y226" s="1159"/>
      <c r="Z226" s="1156"/>
      <c r="AA226" s="1156"/>
      <c r="AB226" s="1157"/>
      <c r="AC226" s="41"/>
    </row>
    <row r="227" spans="1:29" hidden="1">
      <c r="A227" s="555">
        <v>213</v>
      </c>
      <c r="B227" s="1273"/>
      <c r="C227" s="1273"/>
      <c r="D227" s="1163"/>
      <c r="E227" s="1157"/>
      <c r="F227" s="1276"/>
      <c r="G227" s="1277"/>
      <c r="H227" s="1158"/>
      <c r="I227" s="1157"/>
      <c r="J227" s="1278"/>
      <c r="K227" s="1277"/>
      <c r="L227" s="1157"/>
      <c r="M227" s="1157"/>
      <c r="N227" s="1157"/>
      <c r="O227" s="1157"/>
      <c r="P227" s="1157"/>
      <c r="Q227" s="1276"/>
      <c r="R227" s="1277"/>
      <c r="S227" s="1276"/>
      <c r="T227" s="1276"/>
      <c r="U227" s="1277"/>
      <c r="V227" s="1247"/>
      <c r="W227" s="1248"/>
      <c r="X227" s="1157"/>
      <c r="Y227" s="1159"/>
      <c r="Z227" s="1156"/>
      <c r="AA227" s="1156"/>
      <c r="AB227" s="1157"/>
      <c r="AC227" s="41"/>
    </row>
    <row r="228" spans="1:29" hidden="1">
      <c r="A228" s="555">
        <v>214</v>
      </c>
      <c r="B228" s="1273"/>
      <c r="C228" s="1273"/>
      <c r="D228" s="1163"/>
      <c r="E228" s="1157"/>
      <c r="F228" s="1276"/>
      <c r="G228" s="1277"/>
      <c r="H228" s="1158"/>
      <c r="I228" s="1157"/>
      <c r="J228" s="1278"/>
      <c r="K228" s="1277"/>
      <c r="L228" s="1157"/>
      <c r="M228" s="1157"/>
      <c r="N228" s="1157"/>
      <c r="O228" s="1157"/>
      <c r="P228" s="1157"/>
      <c r="Q228" s="1276"/>
      <c r="R228" s="1277"/>
      <c r="S228" s="1276"/>
      <c r="T228" s="1276"/>
      <c r="U228" s="1277"/>
      <c r="V228" s="1247"/>
      <c r="W228" s="1248"/>
      <c r="X228" s="1157"/>
      <c r="Y228" s="1159"/>
      <c r="Z228" s="1156"/>
      <c r="AA228" s="1156"/>
      <c r="AB228" s="1157"/>
      <c r="AC228" s="41"/>
    </row>
    <row r="229" spans="1:29" hidden="1">
      <c r="A229" s="555">
        <v>215</v>
      </c>
      <c r="B229" s="1273"/>
      <c r="C229" s="1273"/>
      <c r="D229" s="1163"/>
      <c r="E229" s="1157"/>
      <c r="F229" s="1276"/>
      <c r="G229" s="1277"/>
      <c r="H229" s="1158"/>
      <c r="I229" s="1157"/>
      <c r="J229" s="1278"/>
      <c r="K229" s="1277"/>
      <c r="L229" s="1157"/>
      <c r="M229" s="1157"/>
      <c r="N229" s="1157"/>
      <c r="O229" s="1157"/>
      <c r="P229" s="1157"/>
      <c r="Q229" s="1276"/>
      <c r="R229" s="1277"/>
      <c r="S229" s="1276"/>
      <c r="T229" s="1276"/>
      <c r="U229" s="1277"/>
      <c r="V229" s="1247"/>
      <c r="W229" s="1248"/>
      <c r="X229" s="1157"/>
      <c r="Y229" s="1159"/>
      <c r="Z229" s="1156"/>
      <c r="AA229" s="1156"/>
      <c r="AB229" s="1157"/>
      <c r="AC229" s="41"/>
    </row>
    <row r="230" spans="1:29" hidden="1">
      <c r="A230" s="555">
        <v>216</v>
      </c>
      <c r="B230" s="1273"/>
      <c r="C230" s="1273"/>
      <c r="D230" s="1163"/>
      <c r="E230" s="1157"/>
      <c r="F230" s="1276"/>
      <c r="G230" s="1277"/>
      <c r="H230" s="1158"/>
      <c r="I230" s="1157"/>
      <c r="J230" s="1278"/>
      <c r="K230" s="1277"/>
      <c r="L230" s="1157"/>
      <c r="M230" s="1157"/>
      <c r="N230" s="1157"/>
      <c r="O230" s="1157"/>
      <c r="P230" s="1157"/>
      <c r="Q230" s="1276"/>
      <c r="R230" s="1277"/>
      <c r="S230" s="1276"/>
      <c r="T230" s="1276"/>
      <c r="U230" s="1277"/>
      <c r="V230" s="1247"/>
      <c r="W230" s="1248"/>
      <c r="X230" s="1157"/>
      <c r="Y230" s="1159"/>
      <c r="Z230" s="1156"/>
      <c r="AA230" s="1156"/>
      <c r="AB230" s="1157"/>
      <c r="AC230" s="41"/>
    </row>
    <row r="231" spans="1:29" hidden="1">
      <c r="A231" s="555">
        <v>217</v>
      </c>
      <c r="B231" s="1273"/>
      <c r="C231" s="1273"/>
      <c r="D231" s="1163"/>
      <c r="E231" s="1157"/>
      <c r="F231" s="1276"/>
      <c r="G231" s="1277"/>
      <c r="H231" s="1158"/>
      <c r="I231" s="1157"/>
      <c r="J231" s="1278"/>
      <c r="K231" s="1277"/>
      <c r="L231" s="1157"/>
      <c r="M231" s="1157"/>
      <c r="N231" s="1157"/>
      <c r="O231" s="1157"/>
      <c r="P231" s="1157"/>
      <c r="Q231" s="1276"/>
      <c r="R231" s="1277"/>
      <c r="S231" s="1276"/>
      <c r="T231" s="1276"/>
      <c r="U231" s="1277"/>
      <c r="V231" s="1247"/>
      <c r="W231" s="1248"/>
      <c r="X231" s="1157"/>
      <c r="Y231" s="1159"/>
      <c r="Z231" s="1156"/>
      <c r="AA231" s="1156"/>
      <c r="AB231" s="1157"/>
      <c r="AC231" s="41"/>
    </row>
    <row r="232" spans="1:29" hidden="1">
      <c r="A232" s="555">
        <v>218</v>
      </c>
      <c r="B232" s="1273"/>
      <c r="C232" s="1273"/>
      <c r="D232" s="1163"/>
      <c r="E232" s="1157"/>
      <c r="F232" s="1276"/>
      <c r="G232" s="1277"/>
      <c r="H232" s="1158"/>
      <c r="I232" s="1157"/>
      <c r="J232" s="1278"/>
      <c r="K232" s="1277"/>
      <c r="L232" s="1157"/>
      <c r="M232" s="1157"/>
      <c r="N232" s="1157"/>
      <c r="O232" s="1157"/>
      <c r="P232" s="1157"/>
      <c r="Q232" s="1276"/>
      <c r="R232" s="1277"/>
      <c r="S232" s="1276"/>
      <c r="T232" s="1276"/>
      <c r="U232" s="1277"/>
      <c r="V232" s="1247"/>
      <c r="W232" s="1248"/>
      <c r="X232" s="1157"/>
      <c r="Y232" s="1159"/>
      <c r="Z232" s="1156"/>
      <c r="AA232" s="1156"/>
      <c r="AB232" s="1157"/>
      <c r="AC232" s="41"/>
    </row>
    <row r="233" spans="1:29" hidden="1">
      <c r="A233" s="555">
        <v>219</v>
      </c>
      <c r="B233" s="1273"/>
      <c r="C233" s="1273"/>
      <c r="D233" s="1163"/>
      <c r="E233" s="1157"/>
      <c r="F233" s="1276"/>
      <c r="G233" s="1277"/>
      <c r="H233" s="1158"/>
      <c r="I233" s="1157"/>
      <c r="J233" s="1278"/>
      <c r="K233" s="1277"/>
      <c r="L233" s="1157"/>
      <c r="M233" s="1157"/>
      <c r="N233" s="1157"/>
      <c r="O233" s="1157"/>
      <c r="P233" s="1157"/>
      <c r="Q233" s="1276"/>
      <c r="R233" s="1277"/>
      <c r="S233" s="1276"/>
      <c r="T233" s="1276"/>
      <c r="U233" s="1277"/>
      <c r="V233" s="1247"/>
      <c r="W233" s="1248"/>
      <c r="X233" s="1157"/>
      <c r="Y233" s="1159"/>
      <c r="Z233" s="1156"/>
      <c r="AA233" s="1156"/>
      <c r="AB233" s="1157"/>
      <c r="AC233" s="41"/>
    </row>
    <row r="234" spans="1:29" hidden="1">
      <c r="A234" s="555">
        <v>220</v>
      </c>
      <c r="B234" s="1273"/>
      <c r="C234" s="1273"/>
      <c r="D234" s="1163"/>
      <c r="E234" s="1157"/>
      <c r="F234" s="1276"/>
      <c r="G234" s="1277"/>
      <c r="H234" s="1158"/>
      <c r="I234" s="1157"/>
      <c r="J234" s="1278"/>
      <c r="K234" s="1277"/>
      <c r="L234" s="1157"/>
      <c r="M234" s="1157"/>
      <c r="N234" s="1157"/>
      <c r="O234" s="1157"/>
      <c r="P234" s="1157"/>
      <c r="Q234" s="1276"/>
      <c r="R234" s="1277"/>
      <c r="S234" s="1276"/>
      <c r="T234" s="1276"/>
      <c r="U234" s="1277"/>
      <c r="V234" s="1247"/>
      <c r="W234" s="1248"/>
      <c r="X234" s="1157"/>
      <c r="Y234" s="1159"/>
      <c r="Z234" s="1156"/>
      <c r="AA234" s="1156"/>
      <c r="AB234" s="1157"/>
      <c r="AC234" s="41"/>
    </row>
    <row r="235" spans="1:29" hidden="1">
      <c r="A235" s="555">
        <v>221</v>
      </c>
      <c r="B235" s="1273"/>
      <c r="C235" s="1273"/>
      <c r="D235" s="1163"/>
      <c r="E235" s="1157"/>
      <c r="F235" s="1276"/>
      <c r="G235" s="1277"/>
      <c r="H235" s="1158"/>
      <c r="I235" s="1157"/>
      <c r="J235" s="1278"/>
      <c r="K235" s="1277"/>
      <c r="L235" s="1157"/>
      <c r="M235" s="1157"/>
      <c r="N235" s="1157"/>
      <c r="O235" s="1157"/>
      <c r="P235" s="1157"/>
      <c r="Q235" s="1276"/>
      <c r="R235" s="1277"/>
      <c r="S235" s="1276"/>
      <c r="T235" s="1276"/>
      <c r="U235" s="1277"/>
      <c r="V235" s="1247"/>
      <c r="W235" s="1248"/>
      <c r="X235" s="1157"/>
      <c r="Y235" s="1159"/>
      <c r="Z235" s="1156"/>
      <c r="AA235" s="1156"/>
      <c r="AB235" s="1157"/>
      <c r="AC235" s="41"/>
    </row>
    <row r="236" spans="1:29" hidden="1">
      <c r="A236" s="555">
        <v>222</v>
      </c>
      <c r="B236" s="1273"/>
      <c r="C236" s="1273"/>
      <c r="D236" s="1163"/>
      <c r="E236" s="1157"/>
      <c r="F236" s="1276"/>
      <c r="G236" s="1277"/>
      <c r="H236" s="1158"/>
      <c r="I236" s="1157"/>
      <c r="J236" s="1278"/>
      <c r="K236" s="1277"/>
      <c r="L236" s="1157"/>
      <c r="M236" s="1157"/>
      <c r="N236" s="1157"/>
      <c r="O236" s="1157"/>
      <c r="P236" s="1157"/>
      <c r="Q236" s="1276"/>
      <c r="R236" s="1277"/>
      <c r="S236" s="1276"/>
      <c r="T236" s="1276"/>
      <c r="U236" s="1277"/>
      <c r="V236" s="1247"/>
      <c r="W236" s="1248"/>
      <c r="X236" s="1157"/>
      <c r="Y236" s="1159"/>
      <c r="Z236" s="1156"/>
      <c r="AA236" s="1156"/>
      <c r="AB236" s="1157"/>
      <c r="AC236" s="41"/>
    </row>
    <row r="237" spans="1:29" hidden="1">
      <c r="A237" s="555">
        <v>223</v>
      </c>
      <c r="B237" s="1273"/>
      <c r="C237" s="1273"/>
      <c r="D237" s="1163"/>
      <c r="E237" s="1157"/>
      <c r="F237" s="1276"/>
      <c r="G237" s="1277"/>
      <c r="H237" s="1158"/>
      <c r="I237" s="1157"/>
      <c r="J237" s="1278"/>
      <c r="K237" s="1277"/>
      <c r="L237" s="1157"/>
      <c r="M237" s="1157"/>
      <c r="N237" s="1157"/>
      <c r="O237" s="1157"/>
      <c r="P237" s="1157"/>
      <c r="Q237" s="1276"/>
      <c r="R237" s="1277"/>
      <c r="S237" s="1276"/>
      <c r="T237" s="1276"/>
      <c r="U237" s="1277"/>
      <c r="V237" s="1247"/>
      <c r="W237" s="1248"/>
      <c r="X237" s="1157"/>
      <c r="Y237" s="1159"/>
      <c r="Z237" s="1156"/>
      <c r="AA237" s="1156"/>
      <c r="AB237" s="1157"/>
      <c r="AC237" s="41"/>
    </row>
    <row r="238" spans="1:29" hidden="1">
      <c r="A238" s="555">
        <v>224</v>
      </c>
      <c r="B238" s="1273"/>
      <c r="C238" s="1273"/>
      <c r="D238" s="1163"/>
      <c r="E238" s="1157"/>
      <c r="F238" s="1276"/>
      <c r="G238" s="1277"/>
      <c r="H238" s="1158"/>
      <c r="I238" s="1157"/>
      <c r="J238" s="1278"/>
      <c r="K238" s="1277"/>
      <c r="L238" s="1157"/>
      <c r="M238" s="1157"/>
      <c r="N238" s="1157"/>
      <c r="O238" s="1157"/>
      <c r="P238" s="1157"/>
      <c r="Q238" s="1276"/>
      <c r="R238" s="1277"/>
      <c r="S238" s="1276"/>
      <c r="T238" s="1276"/>
      <c r="U238" s="1277"/>
      <c r="V238" s="1247"/>
      <c r="W238" s="1248"/>
      <c r="X238" s="1157"/>
      <c r="Y238" s="1159"/>
      <c r="Z238" s="1156"/>
      <c r="AA238" s="1156"/>
      <c r="AB238" s="1157"/>
      <c r="AC238" s="41"/>
    </row>
    <row r="239" spans="1:29" hidden="1">
      <c r="A239" s="555">
        <v>225</v>
      </c>
      <c r="B239" s="1273"/>
      <c r="C239" s="1273"/>
      <c r="D239" s="1163"/>
      <c r="E239" s="1157"/>
      <c r="F239" s="1276"/>
      <c r="G239" s="1277"/>
      <c r="H239" s="1158"/>
      <c r="I239" s="1157"/>
      <c r="J239" s="1278"/>
      <c r="K239" s="1277"/>
      <c r="L239" s="1157"/>
      <c r="M239" s="1157"/>
      <c r="N239" s="1157"/>
      <c r="O239" s="1157"/>
      <c r="P239" s="1157"/>
      <c r="Q239" s="1276"/>
      <c r="R239" s="1277"/>
      <c r="S239" s="1276"/>
      <c r="T239" s="1276"/>
      <c r="U239" s="1277"/>
      <c r="V239" s="1247"/>
      <c r="W239" s="1248"/>
      <c r="X239" s="1157"/>
      <c r="Y239" s="1159"/>
      <c r="Z239" s="1156"/>
      <c r="AA239" s="1156"/>
      <c r="AB239" s="1157"/>
      <c r="AC239" s="41"/>
    </row>
    <row r="240" spans="1:29" hidden="1">
      <c r="A240" s="555">
        <v>226</v>
      </c>
      <c r="B240" s="1273"/>
      <c r="C240" s="1273"/>
      <c r="D240" s="1163"/>
      <c r="E240" s="1157"/>
      <c r="F240" s="1276"/>
      <c r="G240" s="1277"/>
      <c r="H240" s="1158"/>
      <c r="I240" s="1157"/>
      <c r="J240" s="1278"/>
      <c r="K240" s="1277"/>
      <c r="L240" s="1157"/>
      <c r="M240" s="1157"/>
      <c r="N240" s="1157"/>
      <c r="O240" s="1157"/>
      <c r="P240" s="1157"/>
      <c r="Q240" s="1276"/>
      <c r="R240" s="1277"/>
      <c r="S240" s="1276"/>
      <c r="T240" s="1276"/>
      <c r="U240" s="1277"/>
      <c r="V240" s="1247"/>
      <c r="W240" s="1248"/>
      <c r="X240" s="1157"/>
      <c r="Y240" s="1159"/>
      <c r="Z240" s="1156"/>
      <c r="AA240" s="1156"/>
      <c r="AB240" s="1157"/>
      <c r="AC240" s="41"/>
    </row>
    <row r="241" spans="1:29" hidden="1">
      <c r="A241" s="555">
        <v>227</v>
      </c>
      <c r="B241" s="1273"/>
      <c r="C241" s="1273"/>
      <c r="D241" s="1163"/>
      <c r="E241" s="1157"/>
      <c r="F241" s="1276"/>
      <c r="G241" s="1277"/>
      <c r="H241" s="1158"/>
      <c r="I241" s="1157"/>
      <c r="J241" s="1278"/>
      <c r="K241" s="1277"/>
      <c r="L241" s="1157"/>
      <c r="M241" s="1157"/>
      <c r="N241" s="1157"/>
      <c r="O241" s="1157"/>
      <c r="P241" s="1157"/>
      <c r="Q241" s="1276"/>
      <c r="R241" s="1277"/>
      <c r="S241" s="1276"/>
      <c r="T241" s="1276"/>
      <c r="U241" s="1277"/>
      <c r="V241" s="1247"/>
      <c r="W241" s="1248"/>
      <c r="X241" s="1157"/>
      <c r="Y241" s="1159"/>
      <c r="Z241" s="1156"/>
      <c r="AA241" s="1156"/>
      <c r="AB241" s="1157"/>
      <c r="AC241" s="41"/>
    </row>
    <row r="242" spans="1:29" hidden="1">
      <c r="A242" s="555">
        <v>228</v>
      </c>
      <c r="B242" s="1273"/>
      <c r="C242" s="1273"/>
      <c r="D242" s="1163"/>
      <c r="E242" s="1157"/>
      <c r="F242" s="1276"/>
      <c r="G242" s="1277"/>
      <c r="H242" s="1158"/>
      <c r="I242" s="1157"/>
      <c r="J242" s="1278"/>
      <c r="K242" s="1277"/>
      <c r="L242" s="1157"/>
      <c r="M242" s="1157"/>
      <c r="N242" s="1157"/>
      <c r="O242" s="1157"/>
      <c r="P242" s="1157"/>
      <c r="Q242" s="1276"/>
      <c r="R242" s="1277"/>
      <c r="S242" s="1276"/>
      <c r="T242" s="1276"/>
      <c r="U242" s="1277"/>
      <c r="V242" s="1247"/>
      <c r="W242" s="1248"/>
      <c r="X242" s="1157"/>
      <c r="Y242" s="1159"/>
      <c r="Z242" s="1156"/>
      <c r="AA242" s="1156"/>
      <c r="AB242" s="1157"/>
      <c r="AC242" s="41"/>
    </row>
    <row r="243" spans="1:29" hidden="1">
      <c r="A243" s="555">
        <v>229</v>
      </c>
      <c r="B243" s="1273"/>
      <c r="C243" s="1273"/>
      <c r="D243" s="1163"/>
      <c r="E243" s="1157"/>
      <c r="F243" s="1276"/>
      <c r="G243" s="1277"/>
      <c r="H243" s="1158"/>
      <c r="I243" s="1157"/>
      <c r="J243" s="1278"/>
      <c r="K243" s="1277"/>
      <c r="L243" s="1157"/>
      <c r="M243" s="1157"/>
      <c r="N243" s="1157"/>
      <c r="O243" s="1157"/>
      <c r="P243" s="1157"/>
      <c r="Q243" s="1276"/>
      <c r="R243" s="1277"/>
      <c r="S243" s="1276"/>
      <c r="T243" s="1276"/>
      <c r="U243" s="1277"/>
      <c r="V243" s="1247"/>
      <c r="W243" s="1248"/>
      <c r="X243" s="1157"/>
      <c r="Y243" s="1159"/>
      <c r="Z243" s="1156"/>
      <c r="AA243" s="1156"/>
      <c r="AB243" s="1157"/>
      <c r="AC243" s="41"/>
    </row>
    <row r="244" spans="1:29" hidden="1">
      <c r="A244" s="555">
        <v>230</v>
      </c>
      <c r="B244" s="1273"/>
      <c r="C244" s="1273"/>
      <c r="D244" s="1163"/>
      <c r="E244" s="1157"/>
      <c r="F244" s="1276"/>
      <c r="G244" s="1277"/>
      <c r="H244" s="1158"/>
      <c r="I244" s="1157"/>
      <c r="J244" s="1278"/>
      <c r="K244" s="1277"/>
      <c r="L244" s="1157"/>
      <c r="M244" s="1157"/>
      <c r="N244" s="1157"/>
      <c r="O244" s="1157"/>
      <c r="P244" s="1157"/>
      <c r="Q244" s="1276"/>
      <c r="R244" s="1277"/>
      <c r="S244" s="1276"/>
      <c r="T244" s="1276"/>
      <c r="U244" s="1277"/>
      <c r="V244" s="1247"/>
      <c r="W244" s="1248"/>
      <c r="X244" s="1157"/>
      <c r="Y244" s="1159"/>
      <c r="Z244" s="1156"/>
      <c r="AA244" s="1156"/>
      <c r="AB244" s="1157"/>
      <c r="AC244" s="41"/>
    </row>
    <row r="245" spans="1:29" hidden="1">
      <c r="A245" s="555">
        <v>231</v>
      </c>
      <c r="B245" s="1273"/>
      <c r="C245" s="1273"/>
      <c r="D245" s="1163"/>
      <c r="E245" s="1157"/>
      <c r="F245" s="1276"/>
      <c r="G245" s="1277"/>
      <c r="H245" s="1158"/>
      <c r="I245" s="1157"/>
      <c r="J245" s="1278"/>
      <c r="K245" s="1277"/>
      <c r="L245" s="1157"/>
      <c r="M245" s="1157"/>
      <c r="N245" s="1157"/>
      <c r="O245" s="1157"/>
      <c r="P245" s="1157"/>
      <c r="Q245" s="1276"/>
      <c r="R245" s="1277"/>
      <c r="S245" s="1276"/>
      <c r="T245" s="1276"/>
      <c r="U245" s="1277"/>
      <c r="V245" s="1247"/>
      <c r="W245" s="1248"/>
      <c r="X245" s="1157"/>
      <c r="Y245" s="1159"/>
      <c r="Z245" s="1156"/>
      <c r="AA245" s="1156"/>
      <c r="AB245" s="1157"/>
      <c r="AC245" s="41"/>
    </row>
    <row r="246" spans="1:29" hidden="1">
      <c r="A246" s="555">
        <v>232</v>
      </c>
      <c r="B246" s="1273"/>
      <c r="C246" s="1273"/>
      <c r="D246" s="1163"/>
      <c r="E246" s="1157"/>
      <c r="F246" s="1276"/>
      <c r="G246" s="1277"/>
      <c r="H246" s="1158"/>
      <c r="I246" s="1157"/>
      <c r="J246" s="1278"/>
      <c r="K246" s="1277"/>
      <c r="L246" s="1157"/>
      <c r="M246" s="1157"/>
      <c r="N246" s="1157"/>
      <c r="O246" s="1157"/>
      <c r="P246" s="1157"/>
      <c r="Q246" s="1276"/>
      <c r="R246" s="1277"/>
      <c r="S246" s="1276"/>
      <c r="T246" s="1276"/>
      <c r="U246" s="1277"/>
      <c r="V246" s="1247"/>
      <c r="W246" s="1248"/>
      <c r="X246" s="1157"/>
      <c r="Y246" s="1159"/>
      <c r="Z246" s="1156"/>
      <c r="AA246" s="1156"/>
      <c r="AB246" s="1157"/>
      <c r="AC246" s="41"/>
    </row>
    <row r="247" spans="1:29" hidden="1">
      <c r="A247" s="555">
        <v>233</v>
      </c>
      <c r="B247" s="1273"/>
      <c r="C247" s="1273"/>
      <c r="D247" s="1163"/>
      <c r="E247" s="1157"/>
      <c r="F247" s="1276"/>
      <c r="G247" s="1277"/>
      <c r="H247" s="1158"/>
      <c r="I247" s="1157"/>
      <c r="J247" s="1278"/>
      <c r="K247" s="1277"/>
      <c r="L247" s="1157"/>
      <c r="M247" s="1157"/>
      <c r="N247" s="1157"/>
      <c r="O247" s="1157"/>
      <c r="P247" s="1157"/>
      <c r="Q247" s="1276"/>
      <c r="R247" s="1277"/>
      <c r="S247" s="1276"/>
      <c r="T247" s="1276"/>
      <c r="U247" s="1277"/>
      <c r="V247" s="1247"/>
      <c r="W247" s="1248"/>
      <c r="X247" s="1157"/>
      <c r="Y247" s="1159"/>
      <c r="Z247" s="1156"/>
      <c r="AA247" s="1156"/>
      <c r="AB247" s="1157"/>
      <c r="AC247" s="41"/>
    </row>
    <row r="248" spans="1:29" hidden="1">
      <c r="A248" s="555">
        <v>234</v>
      </c>
      <c r="B248" s="1273"/>
      <c r="C248" s="1273"/>
      <c r="D248" s="1163"/>
      <c r="E248" s="1157"/>
      <c r="F248" s="1276"/>
      <c r="G248" s="1277"/>
      <c r="H248" s="1158"/>
      <c r="I248" s="1157"/>
      <c r="J248" s="1278"/>
      <c r="K248" s="1277"/>
      <c r="L248" s="1157"/>
      <c r="M248" s="1157"/>
      <c r="N248" s="1157"/>
      <c r="O248" s="1157"/>
      <c r="P248" s="1157"/>
      <c r="Q248" s="1276"/>
      <c r="R248" s="1277"/>
      <c r="S248" s="1276"/>
      <c r="T248" s="1276"/>
      <c r="U248" s="1277"/>
      <c r="V248" s="1247"/>
      <c r="W248" s="1248"/>
      <c r="X248" s="1157"/>
      <c r="Y248" s="1159"/>
      <c r="Z248" s="1156"/>
      <c r="AA248" s="1156"/>
      <c r="AB248" s="1157"/>
      <c r="AC248" s="41"/>
    </row>
    <row r="249" spans="1:29" hidden="1">
      <c r="A249" s="555">
        <v>235</v>
      </c>
      <c r="B249" s="1273"/>
      <c r="C249" s="1273"/>
      <c r="D249" s="1163"/>
      <c r="E249" s="1157"/>
      <c r="F249" s="1276"/>
      <c r="G249" s="1277"/>
      <c r="H249" s="1158"/>
      <c r="I249" s="1157"/>
      <c r="J249" s="1278"/>
      <c r="K249" s="1277"/>
      <c r="L249" s="1157"/>
      <c r="M249" s="1157"/>
      <c r="N249" s="1157"/>
      <c r="O249" s="1157"/>
      <c r="P249" s="1157"/>
      <c r="Q249" s="1276"/>
      <c r="R249" s="1277"/>
      <c r="S249" s="1276"/>
      <c r="T249" s="1276"/>
      <c r="U249" s="1277"/>
      <c r="V249" s="1247"/>
      <c r="W249" s="1248"/>
      <c r="X249" s="1157"/>
      <c r="Y249" s="1159"/>
      <c r="Z249" s="1156"/>
      <c r="AA249" s="1156"/>
      <c r="AB249" s="1157"/>
      <c r="AC249" s="41"/>
    </row>
    <row r="250" spans="1:29" hidden="1">
      <c r="A250" s="555">
        <v>236</v>
      </c>
      <c r="B250" s="1273"/>
      <c r="C250" s="1273"/>
      <c r="D250" s="1163"/>
      <c r="E250" s="1157"/>
      <c r="F250" s="1276"/>
      <c r="G250" s="1277"/>
      <c r="H250" s="1158"/>
      <c r="I250" s="1157"/>
      <c r="J250" s="1278"/>
      <c r="K250" s="1277"/>
      <c r="L250" s="1157"/>
      <c r="M250" s="1157"/>
      <c r="N250" s="1157"/>
      <c r="O250" s="1157"/>
      <c r="P250" s="1157"/>
      <c r="Q250" s="1276"/>
      <c r="R250" s="1277"/>
      <c r="S250" s="1276"/>
      <c r="T250" s="1276"/>
      <c r="U250" s="1277"/>
      <c r="V250" s="1247"/>
      <c r="W250" s="1248"/>
      <c r="X250" s="1157"/>
      <c r="Y250" s="1159"/>
      <c r="Z250" s="1156"/>
      <c r="AA250" s="1156"/>
      <c r="AB250" s="1157"/>
      <c r="AC250" s="41"/>
    </row>
    <row r="251" spans="1:29" hidden="1">
      <c r="A251" s="555">
        <v>237</v>
      </c>
      <c r="B251" s="1273"/>
      <c r="C251" s="1273"/>
      <c r="D251" s="1163"/>
      <c r="E251" s="1157"/>
      <c r="F251" s="1276"/>
      <c r="G251" s="1277"/>
      <c r="H251" s="1158"/>
      <c r="I251" s="1157"/>
      <c r="J251" s="1278"/>
      <c r="K251" s="1277"/>
      <c r="L251" s="1157"/>
      <c r="M251" s="1157"/>
      <c r="N251" s="1157"/>
      <c r="O251" s="1157"/>
      <c r="P251" s="1157"/>
      <c r="Q251" s="1276"/>
      <c r="R251" s="1277"/>
      <c r="S251" s="1276"/>
      <c r="T251" s="1276"/>
      <c r="U251" s="1277"/>
      <c r="V251" s="1247"/>
      <c r="W251" s="1248"/>
      <c r="X251" s="1157"/>
      <c r="Y251" s="1159"/>
      <c r="Z251" s="1156"/>
      <c r="AA251" s="1156"/>
      <c r="AB251" s="1157"/>
      <c r="AC251" s="41"/>
    </row>
    <row r="252" spans="1:29" hidden="1">
      <c r="A252" s="555">
        <v>238</v>
      </c>
      <c r="B252" s="1273"/>
      <c r="C252" s="1273"/>
      <c r="D252" s="1163"/>
      <c r="E252" s="1157"/>
      <c r="F252" s="1276"/>
      <c r="G252" s="1277"/>
      <c r="H252" s="1158"/>
      <c r="I252" s="1157"/>
      <c r="J252" s="1278"/>
      <c r="K252" s="1277"/>
      <c r="L252" s="1157"/>
      <c r="M252" s="1157"/>
      <c r="N252" s="1157"/>
      <c r="O252" s="1157"/>
      <c r="P252" s="1157"/>
      <c r="Q252" s="1276"/>
      <c r="R252" s="1277"/>
      <c r="S252" s="1276"/>
      <c r="T252" s="1276"/>
      <c r="U252" s="1277"/>
      <c r="V252" s="1247"/>
      <c r="W252" s="1248"/>
      <c r="X252" s="1157"/>
      <c r="Y252" s="1159"/>
      <c r="Z252" s="1156"/>
      <c r="AA252" s="1156"/>
      <c r="AB252" s="1157"/>
      <c r="AC252" s="41"/>
    </row>
    <row r="253" spans="1:29" hidden="1">
      <c r="A253" s="555">
        <v>239</v>
      </c>
      <c r="B253" s="1273"/>
      <c r="C253" s="1273"/>
      <c r="D253" s="1163"/>
      <c r="E253" s="1157"/>
      <c r="F253" s="1276"/>
      <c r="G253" s="1277"/>
      <c r="H253" s="1158"/>
      <c r="I253" s="1157"/>
      <c r="J253" s="1278"/>
      <c r="K253" s="1277"/>
      <c r="L253" s="1157"/>
      <c r="M253" s="1157"/>
      <c r="N253" s="1157"/>
      <c r="O253" s="1157"/>
      <c r="P253" s="1157"/>
      <c r="Q253" s="1276"/>
      <c r="R253" s="1277"/>
      <c r="S253" s="1276"/>
      <c r="T253" s="1276"/>
      <c r="U253" s="1277"/>
      <c r="V253" s="1247"/>
      <c r="W253" s="1248"/>
      <c r="X253" s="1157"/>
      <c r="Y253" s="1159"/>
      <c r="Z253" s="1156"/>
      <c r="AA253" s="1156"/>
      <c r="AB253" s="1157"/>
      <c r="AC253" s="41"/>
    </row>
    <row r="254" spans="1:29" hidden="1">
      <c r="A254" s="555">
        <v>240</v>
      </c>
      <c r="B254" s="1273"/>
      <c r="C254" s="1273"/>
      <c r="D254" s="1163"/>
      <c r="E254" s="1157"/>
      <c r="F254" s="1276"/>
      <c r="G254" s="1277"/>
      <c r="H254" s="1158"/>
      <c r="I254" s="1157"/>
      <c r="J254" s="1278"/>
      <c r="K254" s="1277"/>
      <c r="L254" s="1157"/>
      <c r="M254" s="1157"/>
      <c r="N254" s="1157"/>
      <c r="O254" s="1157"/>
      <c r="P254" s="1157"/>
      <c r="Q254" s="1276"/>
      <c r="R254" s="1277"/>
      <c r="S254" s="1276"/>
      <c r="T254" s="1276"/>
      <c r="U254" s="1277"/>
      <c r="V254" s="1247"/>
      <c r="W254" s="1248"/>
      <c r="X254" s="1157"/>
      <c r="Y254" s="1159"/>
      <c r="Z254" s="1156"/>
      <c r="AA254" s="1156"/>
      <c r="AB254" s="1157"/>
      <c r="AC254" s="41"/>
    </row>
    <row r="255" spans="1:29" hidden="1">
      <c r="A255" s="555">
        <v>241</v>
      </c>
      <c r="B255" s="1273"/>
      <c r="C255" s="1273"/>
      <c r="D255" s="1163"/>
      <c r="E255" s="1157"/>
      <c r="F255" s="1276"/>
      <c r="G255" s="1277"/>
      <c r="H255" s="1158"/>
      <c r="I255" s="1157"/>
      <c r="J255" s="1278"/>
      <c r="K255" s="1277"/>
      <c r="L255" s="1157"/>
      <c r="M255" s="1157"/>
      <c r="N255" s="1157"/>
      <c r="O255" s="1157"/>
      <c r="P255" s="1157"/>
      <c r="Q255" s="1276"/>
      <c r="R255" s="1277"/>
      <c r="S255" s="1276"/>
      <c r="T255" s="1276"/>
      <c r="U255" s="1277"/>
      <c r="V255" s="1247"/>
      <c r="W255" s="1248"/>
      <c r="X255" s="1157"/>
      <c r="Y255" s="1159"/>
      <c r="Z255" s="1156"/>
      <c r="AA255" s="1156"/>
      <c r="AB255" s="1157"/>
      <c r="AC255" s="41"/>
    </row>
    <row r="256" spans="1:29" hidden="1">
      <c r="A256" s="555">
        <v>242</v>
      </c>
      <c r="B256" s="1273"/>
      <c r="C256" s="1273"/>
      <c r="D256" s="1163"/>
      <c r="E256" s="1157"/>
      <c r="F256" s="1276"/>
      <c r="G256" s="1277"/>
      <c r="H256" s="1158"/>
      <c r="I256" s="1157"/>
      <c r="J256" s="1278"/>
      <c r="K256" s="1277"/>
      <c r="L256" s="1157"/>
      <c r="M256" s="1157"/>
      <c r="N256" s="1157"/>
      <c r="O256" s="1157"/>
      <c r="P256" s="1157"/>
      <c r="Q256" s="1276"/>
      <c r="R256" s="1277"/>
      <c r="S256" s="1276"/>
      <c r="T256" s="1276"/>
      <c r="U256" s="1277"/>
      <c r="V256" s="1247"/>
      <c r="W256" s="1248"/>
      <c r="X256" s="1157"/>
      <c r="Y256" s="1159"/>
      <c r="Z256" s="1156"/>
      <c r="AA256" s="1156"/>
      <c r="AB256" s="1157"/>
      <c r="AC256" s="41"/>
    </row>
    <row r="257" spans="1:29" hidden="1">
      <c r="A257" s="555">
        <v>243</v>
      </c>
      <c r="B257" s="1273"/>
      <c r="C257" s="1273"/>
      <c r="D257" s="1163"/>
      <c r="E257" s="1157"/>
      <c r="F257" s="1276"/>
      <c r="G257" s="1277"/>
      <c r="H257" s="1158"/>
      <c r="I257" s="1157"/>
      <c r="J257" s="1278"/>
      <c r="K257" s="1277"/>
      <c r="L257" s="1157"/>
      <c r="M257" s="1157"/>
      <c r="N257" s="1157"/>
      <c r="O257" s="1157"/>
      <c r="P257" s="1157"/>
      <c r="Q257" s="1276"/>
      <c r="R257" s="1277"/>
      <c r="S257" s="1276"/>
      <c r="T257" s="1276"/>
      <c r="U257" s="1277"/>
      <c r="V257" s="1247"/>
      <c r="W257" s="1248"/>
      <c r="X257" s="1157"/>
      <c r="Y257" s="1159"/>
      <c r="Z257" s="1156"/>
      <c r="AA257" s="1156"/>
      <c r="AB257" s="1157"/>
      <c r="AC257" s="41"/>
    </row>
    <row r="258" spans="1:29" hidden="1">
      <c r="A258" s="555">
        <v>244</v>
      </c>
      <c r="B258" s="1273"/>
      <c r="C258" s="1273"/>
      <c r="D258" s="1163"/>
      <c r="E258" s="1157"/>
      <c r="F258" s="1276"/>
      <c r="G258" s="1277"/>
      <c r="H258" s="1158"/>
      <c r="I258" s="1157"/>
      <c r="J258" s="1278"/>
      <c r="K258" s="1277"/>
      <c r="L258" s="1157"/>
      <c r="M258" s="1157"/>
      <c r="N258" s="1157"/>
      <c r="O258" s="1157"/>
      <c r="P258" s="1157"/>
      <c r="Q258" s="1276"/>
      <c r="R258" s="1277"/>
      <c r="S258" s="1276"/>
      <c r="T258" s="1276"/>
      <c r="U258" s="1277"/>
      <c r="V258" s="1247"/>
      <c r="W258" s="1248"/>
      <c r="X258" s="1157"/>
      <c r="Y258" s="1159"/>
      <c r="Z258" s="1156"/>
      <c r="AA258" s="1156"/>
      <c r="AB258" s="1157"/>
      <c r="AC258" s="41"/>
    </row>
    <row r="259" spans="1:29" hidden="1">
      <c r="A259" s="555">
        <v>245</v>
      </c>
      <c r="B259" s="1273"/>
      <c r="C259" s="1273"/>
      <c r="D259" s="1163"/>
      <c r="E259" s="1157"/>
      <c r="F259" s="1276"/>
      <c r="G259" s="1277"/>
      <c r="H259" s="1158"/>
      <c r="I259" s="1157"/>
      <c r="J259" s="1278"/>
      <c r="K259" s="1277"/>
      <c r="L259" s="1157"/>
      <c r="M259" s="1157"/>
      <c r="N259" s="1157"/>
      <c r="O259" s="1157"/>
      <c r="P259" s="1157"/>
      <c r="Q259" s="1276"/>
      <c r="R259" s="1277"/>
      <c r="S259" s="1276"/>
      <c r="T259" s="1276"/>
      <c r="U259" s="1277"/>
      <c r="V259" s="1247"/>
      <c r="W259" s="1248"/>
      <c r="X259" s="1157"/>
      <c r="Y259" s="1159"/>
      <c r="Z259" s="1156"/>
      <c r="AA259" s="1156"/>
      <c r="AB259" s="1157"/>
      <c r="AC259" s="41"/>
    </row>
    <row r="260" spans="1:29" hidden="1">
      <c r="A260" s="555">
        <v>246</v>
      </c>
      <c r="B260" s="1273"/>
      <c r="C260" s="1273"/>
      <c r="D260" s="1163"/>
      <c r="E260" s="1157"/>
      <c r="F260" s="1276"/>
      <c r="G260" s="1277"/>
      <c r="H260" s="1158"/>
      <c r="I260" s="1157"/>
      <c r="J260" s="1278"/>
      <c r="K260" s="1277"/>
      <c r="L260" s="1157"/>
      <c r="M260" s="1157"/>
      <c r="N260" s="1157"/>
      <c r="O260" s="1157"/>
      <c r="P260" s="1157"/>
      <c r="Q260" s="1276"/>
      <c r="R260" s="1277"/>
      <c r="S260" s="1276"/>
      <c r="T260" s="1276"/>
      <c r="U260" s="1277"/>
      <c r="V260" s="1247"/>
      <c r="W260" s="1248"/>
      <c r="X260" s="1157"/>
      <c r="Y260" s="1159"/>
      <c r="Z260" s="1156"/>
      <c r="AA260" s="1156"/>
      <c r="AB260" s="1157"/>
      <c r="AC260" s="41"/>
    </row>
    <row r="261" spans="1:29" hidden="1">
      <c r="A261" s="555">
        <v>247</v>
      </c>
      <c r="B261" s="1273"/>
      <c r="C261" s="1273"/>
      <c r="D261" s="1163"/>
      <c r="E261" s="1157"/>
      <c r="F261" s="1276"/>
      <c r="G261" s="1277"/>
      <c r="H261" s="1158"/>
      <c r="I261" s="1157"/>
      <c r="J261" s="1278"/>
      <c r="K261" s="1277"/>
      <c r="L261" s="1157"/>
      <c r="M261" s="1157"/>
      <c r="N261" s="1157"/>
      <c r="O261" s="1157"/>
      <c r="P261" s="1157"/>
      <c r="Q261" s="1276"/>
      <c r="R261" s="1277"/>
      <c r="S261" s="1276"/>
      <c r="T261" s="1276"/>
      <c r="U261" s="1277"/>
      <c r="V261" s="1247"/>
      <c r="W261" s="1248"/>
      <c r="X261" s="1157"/>
      <c r="Y261" s="1159"/>
      <c r="Z261" s="1156"/>
      <c r="AA261" s="1156"/>
      <c r="AB261" s="1157"/>
      <c r="AC261" s="41"/>
    </row>
    <row r="262" spans="1:29" hidden="1">
      <c r="A262" s="555">
        <v>248</v>
      </c>
      <c r="B262" s="1273"/>
      <c r="C262" s="1273"/>
      <c r="D262" s="1163"/>
      <c r="E262" s="1157"/>
      <c r="F262" s="1276"/>
      <c r="G262" s="1277"/>
      <c r="H262" s="1158"/>
      <c r="I262" s="1157"/>
      <c r="J262" s="1278"/>
      <c r="K262" s="1277"/>
      <c r="L262" s="1157"/>
      <c r="M262" s="1157"/>
      <c r="N262" s="1157"/>
      <c r="O262" s="1157"/>
      <c r="P262" s="1157"/>
      <c r="Q262" s="1276"/>
      <c r="R262" s="1277"/>
      <c r="S262" s="1276"/>
      <c r="T262" s="1276"/>
      <c r="U262" s="1277"/>
      <c r="V262" s="1247"/>
      <c r="W262" s="1248"/>
      <c r="X262" s="1157"/>
      <c r="Y262" s="1159"/>
      <c r="Z262" s="1156"/>
      <c r="AA262" s="1156"/>
      <c r="AB262" s="1157"/>
      <c r="AC262" s="41"/>
    </row>
    <row r="263" spans="1:29" hidden="1">
      <c r="A263" s="555">
        <v>249</v>
      </c>
      <c r="B263" s="1273"/>
      <c r="C263" s="1273"/>
      <c r="D263" s="1163"/>
      <c r="E263" s="1157"/>
      <c r="F263" s="1276"/>
      <c r="G263" s="1277"/>
      <c r="H263" s="1158"/>
      <c r="I263" s="1157"/>
      <c r="J263" s="1278"/>
      <c r="K263" s="1277"/>
      <c r="L263" s="1157"/>
      <c r="M263" s="1157"/>
      <c r="N263" s="1157"/>
      <c r="O263" s="1157"/>
      <c r="P263" s="1157"/>
      <c r="Q263" s="1276"/>
      <c r="R263" s="1277"/>
      <c r="S263" s="1276"/>
      <c r="T263" s="1276"/>
      <c r="U263" s="1277"/>
      <c r="V263" s="1247"/>
      <c r="W263" s="1248"/>
      <c r="X263" s="1157"/>
      <c r="Y263" s="1159"/>
      <c r="Z263" s="1156"/>
      <c r="AA263" s="1156"/>
      <c r="AB263" s="1157"/>
      <c r="AC263" s="41"/>
    </row>
    <row r="264" spans="1:29" hidden="1">
      <c r="A264" s="555">
        <v>250</v>
      </c>
      <c r="B264" s="1273"/>
      <c r="C264" s="1273"/>
      <c r="D264" s="1163"/>
      <c r="E264" s="1157"/>
      <c r="F264" s="1276"/>
      <c r="G264" s="1277"/>
      <c r="H264" s="1158"/>
      <c r="I264" s="1157"/>
      <c r="J264" s="1278"/>
      <c r="K264" s="1277"/>
      <c r="L264" s="1157"/>
      <c r="M264" s="1157"/>
      <c r="N264" s="1157"/>
      <c r="O264" s="1157"/>
      <c r="P264" s="1157"/>
      <c r="Q264" s="1276"/>
      <c r="R264" s="1277"/>
      <c r="S264" s="1276"/>
      <c r="T264" s="1276"/>
      <c r="U264" s="1277"/>
      <c r="V264" s="1247"/>
      <c r="W264" s="1248"/>
      <c r="X264" s="1157"/>
      <c r="Y264" s="1159"/>
      <c r="Z264" s="1156"/>
      <c r="AA264" s="1156"/>
      <c r="AB264" s="1157"/>
      <c r="AC264" s="41"/>
    </row>
    <row r="265" spans="1:29" hidden="1">
      <c r="A265" s="555">
        <v>251</v>
      </c>
      <c r="B265" s="1273"/>
      <c r="C265" s="1273"/>
      <c r="D265" s="1163"/>
      <c r="E265" s="1157"/>
      <c r="F265" s="1276"/>
      <c r="G265" s="1277"/>
      <c r="H265" s="1158"/>
      <c r="I265" s="1157"/>
      <c r="J265" s="1278"/>
      <c r="K265" s="1277"/>
      <c r="L265" s="1157"/>
      <c r="M265" s="1157"/>
      <c r="N265" s="1157"/>
      <c r="O265" s="1157"/>
      <c r="P265" s="1157"/>
      <c r="Q265" s="1276"/>
      <c r="R265" s="1277"/>
      <c r="S265" s="1276"/>
      <c r="T265" s="1276"/>
      <c r="U265" s="1277"/>
      <c r="V265" s="1247"/>
      <c r="W265" s="1248"/>
      <c r="X265" s="1157"/>
      <c r="Y265" s="1159"/>
      <c r="Z265" s="1156"/>
      <c r="AA265" s="1156"/>
      <c r="AB265" s="1157"/>
      <c r="AC265" s="41"/>
    </row>
    <row r="266" spans="1:29" hidden="1">
      <c r="A266" s="555">
        <v>252</v>
      </c>
      <c r="B266" s="1273"/>
      <c r="C266" s="1273"/>
      <c r="D266" s="1163"/>
      <c r="E266" s="1157"/>
      <c r="F266" s="1276"/>
      <c r="G266" s="1277"/>
      <c r="H266" s="1158"/>
      <c r="I266" s="1157"/>
      <c r="J266" s="1278"/>
      <c r="K266" s="1277"/>
      <c r="L266" s="1157"/>
      <c r="M266" s="1157"/>
      <c r="N266" s="1157"/>
      <c r="O266" s="1157"/>
      <c r="P266" s="1157"/>
      <c r="Q266" s="1276"/>
      <c r="R266" s="1277"/>
      <c r="S266" s="1276"/>
      <c r="T266" s="1276"/>
      <c r="U266" s="1277"/>
      <c r="V266" s="1247"/>
      <c r="W266" s="1248"/>
      <c r="X266" s="1157"/>
      <c r="Y266" s="1159"/>
      <c r="Z266" s="1156"/>
      <c r="AA266" s="1156"/>
      <c r="AB266" s="1157"/>
      <c r="AC266" s="41"/>
    </row>
    <row r="267" spans="1:29" hidden="1">
      <c r="A267" s="555">
        <v>253</v>
      </c>
      <c r="B267" s="1273"/>
      <c r="C267" s="1273"/>
      <c r="D267" s="1163"/>
      <c r="E267" s="1157"/>
      <c r="F267" s="1276"/>
      <c r="G267" s="1277"/>
      <c r="H267" s="1158"/>
      <c r="I267" s="1157"/>
      <c r="J267" s="1278"/>
      <c r="K267" s="1277"/>
      <c r="L267" s="1157"/>
      <c r="M267" s="1157"/>
      <c r="N267" s="1157"/>
      <c r="O267" s="1157"/>
      <c r="P267" s="1157"/>
      <c r="Q267" s="1276"/>
      <c r="R267" s="1277"/>
      <c r="S267" s="1276"/>
      <c r="T267" s="1276"/>
      <c r="U267" s="1277"/>
      <c r="V267" s="1247"/>
      <c r="W267" s="1248"/>
      <c r="X267" s="1157"/>
      <c r="Y267" s="1159"/>
      <c r="Z267" s="1156"/>
      <c r="AA267" s="1156"/>
      <c r="AB267" s="1157"/>
      <c r="AC267" s="41"/>
    </row>
    <row r="268" spans="1:29" hidden="1">
      <c r="A268" s="555">
        <v>254</v>
      </c>
      <c r="B268" s="1273"/>
      <c r="C268" s="1273"/>
      <c r="D268" s="1163"/>
      <c r="E268" s="1157"/>
      <c r="F268" s="1276"/>
      <c r="G268" s="1277"/>
      <c r="H268" s="1158"/>
      <c r="I268" s="1157"/>
      <c r="J268" s="1278"/>
      <c r="K268" s="1277"/>
      <c r="L268" s="1157"/>
      <c r="M268" s="1157"/>
      <c r="N268" s="1157"/>
      <c r="O268" s="1157"/>
      <c r="P268" s="1157"/>
      <c r="Q268" s="1276"/>
      <c r="R268" s="1277"/>
      <c r="S268" s="1276"/>
      <c r="T268" s="1276"/>
      <c r="U268" s="1277"/>
      <c r="V268" s="1247"/>
      <c r="W268" s="1248"/>
      <c r="X268" s="1157"/>
      <c r="Y268" s="1159"/>
      <c r="Z268" s="1156"/>
      <c r="AA268" s="1156"/>
      <c r="AB268" s="1157"/>
      <c r="AC268" s="41"/>
    </row>
    <row r="269" spans="1:29" hidden="1">
      <c r="A269" s="555">
        <v>255</v>
      </c>
      <c r="B269" s="1273"/>
      <c r="C269" s="1273"/>
      <c r="D269" s="1163"/>
      <c r="E269" s="1157"/>
      <c r="F269" s="1276"/>
      <c r="G269" s="1277"/>
      <c r="H269" s="1158"/>
      <c r="I269" s="1157"/>
      <c r="J269" s="1278"/>
      <c r="K269" s="1277"/>
      <c r="L269" s="1157"/>
      <c r="M269" s="1157"/>
      <c r="N269" s="1157"/>
      <c r="O269" s="1157"/>
      <c r="P269" s="1157"/>
      <c r="Q269" s="1276"/>
      <c r="R269" s="1277"/>
      <c r="S269" s="1276"/>
      <c r="T269" s="1276"/>
      <c r="U269" s="1277"/>
      <c r="V269" s="1247"/>
      <c r="W269" s="1248"/>
      <c r="X269" s="1157"/>
      <c r="Y269" s="1159"/>
      <c r="Z269" s="1156"/>
      <c r="AA269" s="1156"/>
      <c r="AB269" s="1157"/>
      <c r="AC269" s="41"/>
    </row>
    <row r="270" spans="1:29" hidden="1">
      <c r="A270" s="555">
        <v>256</v>
      </c>
      <c r="B270" s="1273"/>
      <c r="C270" s="1273"/>
      <c r="D270" s="1163"/>
      <c r="E270" s="1157"/>
      <c r="F270" s="1276"/>
      <c r="G270" s="1277"/>
      <c r="H270" s="1158"/>
      <c r="I270" s="1157"/>
      <c r="J270" s="1278"/>
      <c r="K270" s="1277"/>
      <c r="L270" s="1157"/>
      <c r="M270" s="1157"/>
      <c r="N270" s="1157"/>
      <c r="O270" s="1157"/>
      <c r="P270" s="1157"/>
      <c r="Q270" s="1276"/>
      <c r="R270" s="1277"/>
      <c r="S270" s="1276"/>
      <c r="T270" s="1276"/>
      <c r="U270" s="1277"/>
      <c r="V270" s="1247"/>
      <c r="W270" s="1248"/>
      <c r="X270" s="1157"/>
      <c r="Y270" s="1159"/>
      <c r="Z270" s="1156"/>
      <c r="AA270" s="1156"/>
      <c r="AB270" s="1157"/>
      <c r="AC270" s="41"/>
    </row>
    <row r="271" spans="1:29" hidden="1">
      <c r="A271" s="555">
        <v>257</v>
      </c>
      <c r="B271" s="1273"/>
      <c r="C271" s="1273"/>
      <c r="D271" s="1163"/>
      <c r="E271" s="1157"/>
      <c r="F271" s="1276"/>
      <c r="G271" s="1277"/>
      <c r="H271" s="1158"/>
      <c r="I271" s="1157"/>
      <c r="J271" s="1278"/>
      <c r="K271" s="1277"/>
      <c r="L271" s="1157"/>
      <c r="M271" s="1157"/>
      <c r="N271" s="1157"/>
      <c r="O271" s="1157"/>
      <c r="P271" s="1157"/>
      <c r="Q271" s="1276"/>
      <c r="R271" s="1277"/>
      <c r="S271" s="1276"/>
      <c r="T271" s="1276"/>
      <c r="U271" s="1277"/>
      <c r="V271" s="1247"/>
      <c r="W271" s="1248"/>
      <c r="X271" s="1157"/>
      <c r="Y271" s="1159"/>
      <c r="Z271" s="1156"/>
      <c r="AA271" s="1156"/>
      <c r="AB271" s="1157"/>
      <c r="AC271" s="41"/>
    </row>
    <row r="272" spans="1:29" hidden="1">
      <c r="A272" s="555">
        <v>258</v>
      </c>
      <c r="B272" s="1273"/>
      <c r="C272" s="1273"/>
      <c r="D272" s="1163"/>
      <c r="E272" s="1157"/>
      <c r="F272" s="1276"/>
      <c r="G272" s="1277"/>
      <c r="H272" s="1158"/>
      <c r="I272" s="1157"/>
      <c r="J272" s="1278"/>
      <c r="K272" s="1277"/>
      <c r="L272" s="1157"/>
      <c r="M272" s="1157"/>
      <c r="N272" s="1157"/>
      <c r="O272" s="1157"/>
      <c r="P272" s="1157"/>
      <c r="Q272" s="1276"/>
      <c r="R272" s="1277"/>
      <c r="S272" s="1276"/>
      <c r="T272" s="1276"/>
      <c r="U272" s="1277"/>
      <c r="V272" s="1247"/>
      <c r="W272" s="1248"/>
      <c r="X272" s="1157"/>
      <c r="Y272" s="1159"/>
      <c r="Z272" s="1156"/>
      <c r="AA272" s="1156"/>
      <c r="AB272" s="1157"/>
      <c r="AC272" s="41"/>
    </row>
    <row r="273" spans="1:29" hidden="1">
      <c r="A273" s="555">
        <v>259</v>
      </c>
      <c r="B273" s="1273"/>
      <c r="C273" s="1273"/>
      <c r="D273" s="1163"/>
      <c r="E273" s="1157"/>
      <c r="F273" s="1276"/>
      <c r="G273" s="1277"/>
      <c r="H273" s="1158"/>
      <c r="I273" s="1157"/>
      <c r="J273" s="1278"/>
      <c r="K273" s="1277"/>
      <c r="L273" s="1157"/>
      <c r="M273" s="1157"/>
      <c r="N273" s="1157"/>
      <c r="O273" s="1157"/>
      <c r="P273" s="1157"/>
      <c r="Q273" s="1276"/>
      <c r="R273" s="1277"/>
      <c r="S273" s="1276"/>
      <c r="T273" s="1276"/>
      <c r="U273" s="1277"/>
      <c r="V273" s="1247"/>
      <c r="W273" s="1248"/>
      <c r="X273" s="1157"/>
      <c r="Y273" s="1159"/>
      <c r="Z273" s="1156"/>
      <c r="AA273" s="1156"/>
      <c r="AB273" s="1157"/>
      <c r="AC273" s="41"/>
    </row>
    <row r="274" spans="1:29" hidden="1">
      <c r="A274" s="555">
        <v>260</v>
      </c>
      <c r="B274" s="1273"/>
      <c r="C274" s="1273"/>
      <c r="D274" s="1163"/>
      <c r="E274" s="1157"/>
      <c r="F274" s="1276"/>
      <c r="G274" s="1277"/>
      <c r="H274" s="1158"/>
      <c r="I274" s="1157"/>
      <c r="J274" s="1278"/>
      <c r="K274" s="1277"/>
      <c r="L274" s="1157"/>
      <c r="M274" s="1157"/>
      <c r="N274" s="1157"/>
      <c r="O274" s="1157"/>
      <c r="P274" s="1157"/>
      <c r="Q274" s="1276"/>
      <c r="R274" s="1277"/>
      <c r="S274" s="1276"/>
      <c r="T274" s="1276"/>
      <c r="U274" s="1277"/>
      <c r="V274" s="1247"/>
      <c r="W274" s="1248"/>
      <c r="X274" s="1157"/>
      <c r="Y274" s="1159"/>
      <c r="Z274" s="1156"/>
      <c r="AA274" s="1156"/>
      <c r="AB274" s="1157"/>
      <c r="AC274" s="41"/>
    </row>
    <row r="275" spans="1:29" hidden="1">
      <c r="A275" s="555">
        <v>261</v>
      </c>
      <c r="B275" s="1273"/>
      <c r="C275" s="1273"/>
      <c r="D275" s="1163"/>
      <c r="E275" s="1157"/>
      <c r="F275" s="1276"/>
      <c r="G275" s="1277"/>
      <c r="H275" s="1158"/>
      <c r="I275" s="1157"/>
      <c r="J275" s="1278"/>
      <c r="K275" s="1277"/>
      <c r="L275" s="1157"/>
      <c r="M275" s="1157"/>
      <c r="N275" s="1157"/>
      <c r="O275" s="1157"/>
      <c r="P275" s="1157"/>
      <c r="Q275" s="1276"/>
      <c r="R275" s="1277"/>
      <c r="S275" s="1276"/>
      <c r="T275" s="1276"/>
      <c r="U275" s="1277"/>
      <c r="V275" s="1247"/>
      <c r="W275" s="1248"/>
      <c r="X275" s="1157"/>
      <c r="Y275" s="1159"/>
      <c r="Z275" s="1156"/>
      <c r="AA275" s="1156"/>
      <c r="AB275" s="1157"/>
      <c r="AC275" s="41"/>
    </row>
    <row r="276" spans="1:29" hidden="1">
      <c r="A276" s="555">
        <v>262</v>
      </c>
      <c r="B276" s="1273"/>
      <c r="C276" s="1273"/>
      <c r="D276" s="1163"/>
      <c r="E276" s="1157"/>
      <c r="F276" s="1276"/>
      <c r="G276" s="1277"/>
      <c r="H276" s="1158"/>
      <c r="I276" s="1157"/>
      <c r="J276" s="1278"/>
      <c r="K276" s="1277"/>
      <c r="L276" s="1157"/>
      <c r="M276" s="1157"/>
      <c r="N276" s="1157"/>
      <c r="O276" s="1157"/>
      <c r="P276" s="1157"/>
      <c r="Q276" s="1276"/>
      <c r="R276" s="1277"/>
      <c r="S276" s="1276"/>
      <c r="T276" s="1276"/>
      <c r="U276" s="1277"/>
      <c r="V276" s="1247"/>
      <c r="W276" s="1248"/>
      <c r="X276" s="1157"/>
      <c r="Y276" s="1159"/>
      <c r="Z276" s="1156"/>
      <c r="AA276" s="1156"/>
      <c r="AB276" s="1157"/>
      <c r="AC276" s="41"/>
    </row>
    <row r="277" spans="1:29" hidden="1">
      <c r="A277" s="555">
        <v>263</v>
      </c>
      <c r="B277" s="1273"/>
      <c r="C277" s="1273"/>
      <c r="D277" s="1163"/>
      <c r="E277" s="1157"/>
      <c r="F277" s="1276"/>
      <c r="G277" s="1277"/>
      <c r="H277" s="1158"/>
      <c r="I277" s="1157"/>
      <c r="J277" s="1278"/>
      <c r="K277" s="1277"/>
      <c r="L277" s="1157"/>
      <c r="M277" s="1157"/>
      <c r="N277" s="1157"/>
      <c r="O277" s="1157"/>
      <c r="P277" s="1157"/>
      <c r="Q277" s="1276"/>
      <c r="R277" s="1277"/>
      <c r="S277" s="1276"/>
      <c r="T277" s="1276"/>
      <c r="U277" s="1277"/>
      <c r="V277" s="1247"/>
      <c r="W277" s="1248"/>
      <c r="X277" s="1157"/>
      <c r="Y277" s="1159"/>
      <c r="Z277" s="1156"/>
      <c r="AA277" s="1156"/>
      <c r="AB277" s="1157"/>
      <c r="AC277" s="41"/>
    </row>
    <row r="278" spans="1:29" hidden="1">
      <c r="A278" s="555">
        <v>264</v>
      </c>
      <c r="B278" s="1273"/>
      <c r="C278" s="1273"/>
      <c r="D278" s="1163"/>
      <c r="E278" s="1157"/>
      <c r="F278" s="1276"/>
      <c r="G278" s="1277"/>
      <c r="H278" s="1158"/>
      <c r="I278" s="1157"/>
      <c r="J278" s="1278"/>
      <c r="K278" s="1277"/>
      <c r="L278" s="1157"/>
      <c r="M278" s="1157"/>
      <c r="N278" s="1157"/>
      <c r="O278" s="1157"/>
      <c r="P278" s="1157"/>
      <c r="Q278" s="1276"/>
      <c r="R278" s="1277"/>
      <c r="S278" s="1276"/>
      <c r="T278" s="1276"/>
      <c r="U278" s="1277"/>
      <c r="V278" s="1247"/>
      <c r="W278" s="1248"/>
      <c r="X278" s="1157"/>
      <c r="Y278" s="1159"/>
      <c r="Z278" s="1156"/>
      <c r="AA278" s="1156"/>
      <c r="AB278" s="1157"/>
      <c r="AC278" s="41"/>
    </row>
    <row r="279" spans="1:29" hidden="1">
      <c r="A279" s="555">
        <v>265</v>
      </c>
      <c r="B279" s="1273"/>
      <c r="C279" s="1273"/>
      <c r="D279" s="1163"/>
      <c r="E279" s="1157"/>
      <c r="F279" s="1276"/>
      <c r="G279" s="1277"/>
      <c r="H279" s="1158"/>
      <c r="I279" s="1157"/>
      <c r="J279" s="1278"/>
      <c r="K279" s="1277"/>
      <c r="L279" s="1157"/>
      <c r="M279" s="1157"/>
      <c r="N279" s="1157"/>
      <c r="O279" s="1157"/>
      <c r="P279" s="1157"/>
      <c r="Q279" s="1276"/>
      <c r="R279" s="1277"/>
      <c r="S279" s="1276"/>
      <c r="T279" s="1276"/>
      <c r="U279" s="1277"/>
      <c r="V279" s="1247"/>
      <c r="W279" s="1248"/>
      <c r="X279" s="1157"/>
      <c r="Y279" s="1159"/>
      <c r="Z279" s="1156"/>
      <c r="AA279" s="1156"/>
      <c r="AB279" s="1157"/>
      <c r="AC279" s="41"/>
    </row>
    <row r="280" spans="1:29" hidden="1">
      <c r="A280" s="555">
        <v>266</v>
      </c>
      <c r="B280" s="1273"/>
      <c r="C280" s="1273"/>
      <c r="D280" s="1163"/>
      <c r="E280" s="1157"/>
      <c r="F280" s="1276"/>
      <c r="G280" s="1277"/>
      <c r="H280" s="1158"/>
      <c r="I280" s="1157"/>
      <c r="J280" s="1278"/>
      <c r="K280" s="1277"/>
      <c r="L280" s="1157"/>
      <c r="M280" s="1157"/>
      <c r="N280" s="1157"/>
      <c r="O280" s="1157"/>
      <c r="P280" s="1157"/>
      <c r="Q280" s="1276"/>
      <c r="R280" s="1277"/>
      <c r="S280" s="1276"/>
      <c r="T280" s="1276"/>
      <c r="U280" s="1277"/>
      <c r="V280" s="1247"/>
      <c r="W280" s="1248"/>
      <c r="X280" s="1157"/>
      <c r="Y280" s="1159"/>
      <c r="Z280" s="1156"/>
      <c r="AA280" s="1156"/>
      <c r="AB280" s="1157"/>
      <c r="AC280" s="41"/>
    </row>
    <row r="281" spans="1:29" hidden="1">
      <c r="A281" s="555">
        <v>267</v>
      </c>
      <c r="B281" s="1273"/>
      <c r="C281" s="1273"/>
      <c r="D281" s="1163"/>
      <c r="E281" s="1157"/>
      <c r="F281" s="1276"/>
      <c r="G281" s="1277"/>
      <c r="H281" s="1158"/>
      <c r="I281" s="1157"/>
      <c r="J281" s="1278"/>
      <c r="K281" s="1277"/>
      <c r="L281" s="1157"/>
      <c r="M281" s="1157"/>
      <c r="N281" s="1157"/>
      <c r="O281" s="1157"/>
      <c r="P281" s="1157"/>
      <c r="Q281" s="1276"/>
      <c r="R281" s="1277"/>
      <c r="S281" s="1276"/>
      <c r="T281" s="1276"/>
      <c r="U281" s="1277"/>
      <c r="V281" s="1247"/>
      <c r="W281" s="1248"/>
      <c r="X281" s="1157"/>
      <c r="Y281" s="1159"/>
      <c r="Z281" s="1156"/>
      <c r="AA281" s="1156"/>
      <c r="AB281" s="1157"/>
      <c r="AC281" s="41"/>
    </row>
    <row r="282" spans="1:29" hidden="1">
      <c r="A282" s="555">
        <v>268</v>
      </c>
      <c r="B282" s="1273"/>
      <c r="C282" s="1273"/>
      <c r="D282" s="1163"/>
      <c r="E282" s="1157"/>
      <c r="F282" s="1276"/>
      <c r="G282" s="1277"/>
      <c r="H282" s="1158"/>
      <c r="I282" s="1157"/>
      <c r="J282" s="1278"/>
      <c r="K282" s="1277"/>
      <c r="L282" s="1157"/>
      <c r="M282" s="1157"/>
      <c r="N282" s="1157"/>
      <c r="O282" s="1157"/>
      <c r="P282" s="1157"/>
      <c r="Q282" s="1276"/>
      <c r="R282" s="1277"/>
      <c r="S282" s="1276"/>
      <c r="T282" s="1276"/>
      <c r="U282" s="1277"/>
      <c r="V282" s="1247"/>
      <c r="W282" s="1248"/>
      <c r="X282" s="1157"/>
      <c r="Y282" s="1159"/>
      <c r="Z282" s="1156"/>
      <c r="AA282" s="1156"/>
      <c r="AB282" s="1157"/>
      <c r="AC282" s="41"/>
    </row>
    <row r="283" spans="1:29" hidden="1">
      <c r="A283" s="555">
        <v>269</v>
      </c>
      <c r="B283" s="1273"/>
      <c r="C283" s="1273"/>
      <c r="D283" s="1163"/>
      <c r="E283" s="1157"/>
      <c r="F283" s="1276"/>
      <c r="G283" s="1277"/>
      <c r="H283" s="1158"/>
      <c r="I283" s="1157"/>
      <c r="J283" s="1278"/>
      <c r="K283" s="1277"/>
      <c r="L283" s="1157"/>
      <c r="M283" s="1157"/>
      <c r="N283" s="1157"/>
      <c r="O283" s="1157"/>
      <c r="P283" s="1157"/>
      <c r="Q283" s="1276"/>
      <c r="R283" s="1277"/>
      <c r="S283" s="1276"/>
      <c r="T283" s="1276"/>
      <c r="U283" s="1277"/>
      <c r="V283" s="1247"/>
      <c r="W283" s="1248"/>
      <c r="X283" s="1157"/>
      <c r="Y283" s="1159"/>
      <c r="Z283" s="1156"/>
      <c r="AA283" s="1156"/>
      <c r="AB283" s="1157"/>
      <c r="AC283" s="41"/>
    </row>
    <row r="284" spans="1:29" hidden="1">
      <c r="A284" s="555">
        <v>270</v>
      </c>
      <c r="B284" s="1273"/>
      <c r="C284" s="1273"/>
      <c r="D284" s="1163"/>
      <c r="E284" s="1157"/>
      <c r="F284" s="1276"/>
      <c r="G284" s="1277"/>
      <c r="H284" s="1158"/>
      <c r="I284" s="1157"/>
      <c r="J284" s="1278"/>
      <c r="K284" s="1277"/>
      <c r="L284" s="1157"/>
      <c r="M284" s="1157"/>
      <c r="N284" s="1157"/>
      <c r="O284" s="1157"/>
      <c r="P284" s="1157"/>
      <c r="Q284" s="1276"/>
      <c r="R284" s="1277"/>
      <c r="S284" s="1276"/>
      <c r="T284" s="1276"/>
      <c r="U284" s="1277"/>
      <c r="V284" s="1247"/>
      <c r="W284" s="1248"/>
      <c r="X284" s="1157"/>
      <c r="Y284" s="1159"/>
      <c r="Z284" s="1156"/>
      <c r="AA284" s="1156"/>
      <c r="AB284" s="1157"/>
      <c r="AC284" s="41"/>
    </row>
    <row r="285" spans="1:29" hidden="1">
      <c r="A285" s="555">
        <v>271</v>
      </c>
      <c r="B285" s="1273"/>
      <c r="C285" s="1273"/>
      <c r="D285" s="1163"/>
      <c r="E285" s="1157"/>
      <c r="F285" s="1276"/>
      <c r="G285" s="1277"/>
      <c r="H285" s="1158"/>
      <c r="I285" s="1157"/>
      <c r="J285" s="1278"/>
      <c r="K285" s="1277"/>
      <c r="L285" s="1157"/>
      <c r="M285" s="1157"/>
      <c r="N285" s="1157"/>
      <c r="O285" s="1157"/>
      <c r="P285" s="1157"/>
      <c r="Q285" s="1276"/>
      <c r="R285" s="1277"/>
      <c r="S285" s="1276"/>
      <c r="T285" s="1276"/>
      <c r="U285" s="1277"/>
      <c r="V285" s="1247"/>
      <c r="W285" s="1248"/>
      <c r="X285" s="1157"/>
      <c r="Y285" s="1159"/>
      <c r="Z285" s="1156"/>
      <c r="AA285" s="1156"/>
      <c r="AB285" s="1157"/>
      <c r="AC285" s="41"/>
    </row>
    <row r="286" spans="1:29" hidden="1">
      <c r="A286" s="555">
        <v>272</v>
      </c>
      <c r="B286" s="1273"/>
      <c r="C286" s="1273"/>
      <c r="D286" s="1163"/>
      <c r="E286" s="1157"/>
      <c r="F286" s="1276"/>
      <c r="G286" s="1277"/>
      <c r="H286" s="1158"/>
      <c r="I286" s="1157"/>
      <c r="J286" s="1278"/>
      <c r="K286" s="1277"/>
      <c r="L286" s="1157"/>
      <c r="M286" s="1157"/>
      <c r="N286" s="1157"/>
      <c r="O286" s="1157"/>
      <c r="P286" s="1157"/>
      <c r="Q286" s="1276"/>
      <c r="R286" s="1277"/>
      <c r="S286" s="1276"/>
      <c r="T286" s="1276"/>
      <c r="U286" s="1277"/>
      <c r="V286" s="1247"/>
      <c r="W286" s="1248"/>
      <c r="X286" s="1157"/>
      <c r="Y286" s="1159"/>
      <c r="Z286" s="1156"/>
      <c r="AA286" s="1156"/>
      <c r="AB286" s="1157"/>
      <c r="AC286" s="41"/>
    </row>
    <row r="287" spans="1:29" hidden="1">
      <c r="A287" s="555">
        <v>273</v>
      </c>
      <c r="B287" s="1273"/>
      <c r="C287" s="1273"/>
      <c r="D287" s="1163"/>
      <c r="E287" s="1157"/>
      <c r="F287" s="1276"/>
      <c r="G287" s="1277"/>
      <c r="H287" s="1158"/>
      <c r="I287" s="1157"/>
      <c r="J287" s="1278"/>
      <c r="K287" s="1277"/>
      <c r="L287" s="1157"/>
      <c r="M287" s="1157"/>
      <c r="N287" s="1157"/>
      <c r="O287" s="1157"/>
      <c r="P287" s="1157"/>
      <c r="Q287" s="1276"/>
      <c r="R287" s="1277"/>
      <c r="S287" s="1276"/>
      <c r="T287" s="1276"/>
      <c r="U287" s="1277"/>
      <c r="V287" s="1247"/>
      <c r="W287" s="1248"/>
      <c r="X287" s="1157"/>
      <c r="Y287" s="1159"/>
      <c r="Z287" s="1156"/>
      <c r="AA287" s="1156"/>
      <c r="AB287" s="1157"/>
      <c r="AC287" s="41"/>
    </row>
    <row r="288" spans="1:29" hidden="1">
      <c r="A288" s="555">
        <v>274</v>
      </c>
      <c r="B288" s="1273"/>
      <c r="C288" s="1273"/>
      <c r="D288" s="1163"/>
      <c r="E288" s="1157"/>
      <c r="F288" s="1276"/>
      <c r="G288" s="1277"/>
      <c r="H288" s="1158"/>
      <c r="I288" s="1157"/>
      <c r="J288" s="1278"/>
      <c r="K288" s="1277"/>
      <c r="L288" s="1157"/>
      <c r="M288" s="1157"/>
      <c r="N288" s="1157"/>
      <c r="O288" s="1157"/>
      <c r="P288" s="1157"/>
      <c r="Q288" s="1276"/>
      <c r="R288" s="1277"/>
      <c r="S288" s="1276"/>
      <c r="T288" s="1276"/>
      <c r="U288" s="1277"/>
      <c r="V288" s="1247"/>
      <c r="W288" s="1248"/>
      <c r="X288" s="1157"/>
      <c r="Y288" s="1159"/>
      <c r="Z288" s="1156"/>
      <c r="AA288" s="1156"/>
      <c r="AB288" s="1157"/>
      <c r="AC288" s="41"/>
    </row>
    <row r="289" spans="1:29" hidden="1">
      <c r="A289" s="555">
        <v>275</v>
      </c>
      <c r="B289" s="1273"/>
      <c r="C289" s="1273"/>
      <c r="D289" s="1163"/>
      <c r="E289" s="1157"/>
      <c r="F289" s="1276"/>
      <c r="G289" s="1277"/>
      <c r="H289" s="1158"/>
      <c r="I289" s="1157"/>
      <c r="J289" s="1278"/>
      <c r="K289" s="1277"/>
      <c r="L289" s="1157"/>
      <c r="M289" s="1157"/>
      <c r="N289" s="1157"/>
      <c r="O289" s="1157"/>
      <c r="P289" s="1157"/>
      <c r="Q289" s="1276"/>
      <c r="R289" s="1277"/>
      <c r="S289" s="1276"/>
      <c r="T289" s="1276"/>
      <c r="U289" s="1277"/>
      <c r="V289" s="1247"/>
      <c r="W289" s="1248"/>
      <c r="X289" s="1157"/>
      <c r="Y289" s="1159"/>
      <c r="Z289" s="1156"/>
      <c r="AA289" s="1156"/>
      <c r="AB289" s="1157"/>
      <c r="AC289" s="41"/>
    </row>
    <row r="290" spans="1:29" hidden="1">
      <c r="A290" s="555">
        <v>276</v>
      </c>
      <c r="B290" s="1273"/>
      <c r="C290" s="1273"/>
      <c r="D290" s="1163"/>
      <c r="E290" s="1157"/>
      <c r="F290" s="1276"/>
      <c r="G290" s="1277"/>
      <c r="H290" s="1158"/>
      <c r="I290" s="1157"/>
      <c r="J290" s="1278"/>
      <c r="K290" s="1277"/>
      <c r="L290" s="1157"/>
      <c r="M290" s="1157"/>
      <c r="N290" s="1157"/>
      <c r="O290" s="1157"/>
      <c r="P290" s="1157"/>
      <c r="Q290" s="1276"/>
      <c r="R290" s="1277"/>
      <c r="S290" s="1276"/>
      <c r="T290" s="1276"/>
      <c r="U290" s="1277"/>
      <c r="V290" s="1247"/>
      <c r="W290" s="1248"/>
      <c r="X290" s="1157"/>
      <c r="Y290" s="1159"/>
      <c r="Z290" s="1156"/>
      <c r="AA290" s="1156"/>
      <c r="AB290" s="1157"/>
      <c r="AC290" s="41"/>
    </row>
    <row r="291" spans="1:29" hidden="1">
      <c r="A291" s="555">
        <v>277</v>
      </c>
      <c r="B291" s="1273"/>
      <c r="C291" s="1273"/>
      <c r="D291" s="1163"/>
      <c r="E291" s="1157"/>
      <c r="F291" s="1276"/>
      <c r="G291" s="1277"/>
      <c r="H291" s="1158"/>
      <c r="I291" s="1157"/>
      <c r="J291" s="1278"/>
      <c r="K291" s="1277"/>
      <c r="L291" s="1157"/>
      <c r="M291" s="1157"/>
      <c r="N291" s="1157"/>
      <c r="O291" s="1157"/>
      <c r="P291" s="1157"/>
      <c r="Q291" s="1276"/>
      <c r="R291" s="1277"/>
      <c r="S291" s="1276"/>
      <c r="T291" s="1276"/>
      <c r="U291" s="1277"/>
      <c r="V291" s="1247"/>
      <c r="W291" s="1248"/>
      <c r="X291" s="1157"/>
      <c r="Y291" s="1159"/>
      <c r="Z291" s="1156"/>
      <c r="AA291" s="1156"/>
      <c r="AB291" s="1157"/>
      <c r="AC291" s="41"/>
    </row>
    <row r="292" spans="1:29" hidden="1">
      <c r="A292" s="555">
        <v>278</v>
      </c>
      <c r="B292" s="1273"/>
      <c r="C292" s="1273"/>
      <c r="D292" s="1163"/>
      <c r="E292" s="1157"/>
      <c r="F292" s="1276"/>
      <c r="G292" s="1277"/>
      <c r="H292" s="1158"/>
      <c r="I292" s="1157"/>
      <c r="J292" s="1278"/>
      <c r="K292" s="1277"/>
      <c r="L292" s="1157"/>
      <c r="M292" s="1157"/>
      <c r="N292" s="1157"/>
      <c r="O292" s="1157"/>
      <c r="P292" s="1157"/>
      <c r="Q292" s="1276"/>
      <c r="R292" s="1277"/>
      <c r="S292" s="1276"/>
      <c r="T292" s="1276"/>
      <c r="U292" s="1277"/>
      <c r="V292" s="1247"/>
      <c r="W292" s="1248"/>
      <c r="X292" s="1157"/>
      <c r="Y292" s="1159"/>
      <c r="Z292" s="1156"/>
      <c r="AA292" s="1156"/>
      <c r="AB292" s="1157"/>
      <c r="AC292" s="41"/>
    </row>
    <row r="293" spans="1:29" hidden="1">
      <c r="A293" s="555">
        <v>279</v>
      </c>
      <c r="B293" s="1273"/>
      <c r="C293" s="1273"/>
      <c r="D293" s="1163"/>
      <c r="E293" s="1157"/>
      <c r="F293" s="1276"/>
      <c r="G293" s="1277"/>
      <c r="H293" s="1158"/>
      <c r="I293" s="1157"/>
      <c r="J293" s="1278"/>
      <c r="K293" s="1277"/>
      <c r="L293" s="1157"/>
      <c r="M293" s="1157"/>
      <c r="N293" s="1157"/>
      <c r="O293" s="1157"/>
      <c r="P293" s="1157"/>
      <c r="Q293" s="1276"/>
      <c r="R293" s="1277"/>
      <c r="S293" s="1276"/>
      <c r="T293" s="1276"/>
      <c r="U293" s="1277"/>
      <c r="V293" s="1247"/>
      <c r="W293" s="1248"/>
      <c r="X293" s="1157"/>
      <c r="Y293" s="1159"/>
      <c r="Z293" s="1156"/>
      <c r="AA293" s="1156"/>
      <c r="AB293" s="1157"/>
      <c r="AC293" s="41"/>
    </row>
    <row r="294" spans="1:29" hidden="1">
      <c r="A294" s="555">
        <v>280</v>
      </c>
      <c r="B294" s="1273"/>
      <c r="C294" s="1273"/>
      <c r="D294" s="1163"/>
      <c r="E294" s="1157"/>
      <c r="F294" s="1276"/>
      <c r="G294" s="1277"/>
      <c r="H294" s="1158"/>
      <c r="I294" s="1157"/>
      <c r="J294" s="1278"/>
      <c r="K294" s="1277"/>
      <c r="L294" s="1157"/>
      <c r="M294" s="1157"/>
      <c r="N294" s="1157"/>
      <c r="O294" s="1157"/>
      <c r="P294" s="1157"/>
      <c r="Q294" s="1276"/>
      <c r="R294" s="1277"/>
      <c r="S294" s="1276"/>
      <c r="T294" s="1276"/>
      <c r="U294" s="1277"/>
      <c r="V294" s="1247"/>
      <c r="W294" s="1248"/>
      <c r="X294" s="1157"/>
      <c r="Y294" s="1159"/>
      <c r="Z294" s="1156"/>
      <c r="AA294" s="1156"/>
      <c r="AB294" s="1157"/>
      <c r="AC294" s="41"/>
    </row>
    <row r="295" spans="1:29" hidden="1">
      <c r="A295" s="555">
        <v>281</v>
      </c>
      <c r="B295" s="1273"/>
      <c r="C295" s="1273"/>
      <c r="D295" s="1163"/>
      <c r="E295" s="1157"/>
      <c r="F295" s="1276"/>
      <c r="G295" s="1277"/>
      <c r="H295" s="1158"/>
      <c r="I295" s="1157"/>
      <c r="J295" s="1278"/>
      <c r="K295" s="1277"/>
      <c r="L295" s="1157"/>
      <c r="M295" s="1157"/>
      <c r="N295" s="1157"/>
      <c r="O295" s="1157"/>
      <c r="P295" s="1157"/>
      <c r="Q295" s="1276"/>
      <c r="R295" s="1277"/>
      <c r="S295" s="1276"/>
      <c r="T295" s="1276"/>
      <c r="U295" s="1277"/>
      <c r="V295" s="1247"/>
      <c r="W295" s="1248"/>
      <c r="X295" s="1157"/>
      <c r="Y295" s="1159"/>
      <c r="Z295" s="1156"/>
      <c r="AA295" s="1156"/>
      <c r="AB295" s="1157"/>
      <c r="AC295" s="41"/>
    </row>
    <row r="296" spans="1:29" hidden="1">
      <c r="A296" s="555">
        <v>282</v>
      </c>
      <c r="B296" s="1273"/>
      <c r="C296" s="1273"/>
      <c r="D296" s="1163"/>
      <c r="E296" s="1157"/>
      <c r="F296" s="1276"/>
      <c r="G296" s="1277"/>
      <c r="H296" s="1158"/>
      <c r="I296" s="1157"/>
      <c r="J296" s="1278"/>
      <c r="K296" s="1277"/>
      <c r="L296" s="1157"/>
      <c r="M296" s="1157"/>
      <c r="N296" s="1157"/>
      <c r="O296" s="1157"/>
      <c r="P296" s="1157"/>
      <c r="Q296" s="1276"/>
      <c r="R296" s="1277"/>
      <c r="S296" s="1276"/>
      <c r="T296" s="1276"/>
      <c r="U296" s="1277"/>
      <c r="V296" s="1247"/>
      <c r="W296" s="1248"/>
      <c r="X296" s="1157"/>
      <c r="Y296" s="1159"/>
      <c r="Z296" s="1156"/>
      <c r="AA296" s="1156"/>
      <c r="AB296" s="1157"/>
      <c r="AC296" s="41"/>
    </row>
    <row r="297" spans="1:29" hidden="1">
      <c r="A297" s="555">
        <v>283</v>
      </c>
      <c r="B297" s="1273"/>
      <c r="C297" s="1273"/>
      <c r="D297" s="1163"/>
      <c r="E297" s="1157"/>
      <c r="F297" s="1276"/>
      <c r="G297" s="1277"/>
      <c r="H297" s="1158"/>
      <c r="I297" s="1157"/>
      <c r="J297" s="1278"/>
      <c r="K297" s="1277"/>
      <c r="L297" s="1157"/>
      <c r="M297" s="1157"/>
      <c r="N297" s="1157"/>
      <c r="O297" s="1157"/>
      <c r="P297" s="1157"/>
      <c r="Q297" s="1276"/>
      <c r="R297" s="1277"/>
      <c r="S297" s="1276"/>
      <c r="T297" s="1276"/>
      <c r="U297" s="1277"/>
      <c r="V297" s="1247"/>
      <c r="W297" s="1248"/>
      <c r="X297" s="1157"/>
      <c r="Y297" s="1159"/>
      <c r="Z297" s="1156"/>
      <c r="AA297" s="1156"/>
      <c r="AB297" s="1157"/>
      <c r="AC297" s="41"/>
    </row>
    <row r="298" spans="1:29" hidden="1">
      <c r="A298" s="555">
        <v>284</v>
      </c>
      <c r="B298" s="1273"/>
      <c r="C298" s="1273"/>
      <c r="D298" s="1163"/>
      <c r="E298" s="1157"/>
      <c r="F298" s="1276"/>
      <c r="G298" s="1277"/>
      <c r="H298" s="1158"/>
      <c r="I298" s="1157"/>
      <c r="J298" s="1278"/>
      <c r="K298" s="1277"/>
      <c r="L298" s="1157"/>
      <c r="M298" s="1157"/>
      <c r="N298" s="1157"/>
      <c r="O298" s="1157"/>
      <c r="P298" s="1157"/>
      <c r="Q298" s="1276"/>
      <c r="R298" s="1277"/>
      <c r="S298" s="1276"/>
      <c r="T298" s="1276"/>
      <c r="U298" s="1277"/>
      <c r="V298" s="1247"/>
      <c r="W298" s="1248"/>
      <c r="X298" s="1157"/>
      <c r="Y298" s="1159"/>
      <c r="Z298" s="1156"/>
      <c r="AA298" s="1156"/>
      <c r="AB298" s="1157"/>
      <c r="AC298" s="41"/>
    </row>
    <row r="299" spans="1:29" hidden="1">
      <c r="A299" s="555">
        <v>285</v>
      </c>
      <c r="B299" s="1273"/>
      <c r="C299" s="1273"/>
      <c r="D299" s="1163"/>
      <c r="E299" s="1157"/>
      <c r="F299" s="1276"/>
      <c r="G299" s="1277"/>
      <c r="H299" s="1158"/>
      <c r="I299" s="1157"/>
      <c r="J299" s="1278"/>
      <c r="K299" s="1277"/>
      <c r="L299" s="1157"/>
      <c r="M299" s="1157"/>
      <c r="N299" s="1157"/>
      <c r="O299" s="1157"/>
      <c r="P299" s="1157"/>
      <c r="Q299" s="1276"/>
      <c r="R299" s="1277"/>
      <c r="S299" s="1276"/>
      <c r="T299" s="1276"/>
      <c r="U299" s="1277"/>
      <c r="V299" s="1247"/>
      <c r="W299" s="1248"/>
      <c r="X299" s="1157"/>
      <c r="Y299" s="1159"/>
      <c r="Z299" s="1156"/>
      <c r="AA299" s="1156"/>
      <c r="AB299" s="1157"/>
      <c r="AC299" s="41"/>
    </row>
    <row r="300" spans="1:29" hidden="1">
      <c r="A300" s="555">
        <v>286</v>
      </c>
      <c r="B300" s="1273"/>
      <c r="C300" s="1273"/>
      <c r="D300" s="1163"/>
      <c r="E300" s="1157"/>
      <c r="F300" s="1276"/>
      <c r="G300" s="1277"/>
      <c r="H300" s="1158"/>
      <c r="I300" s="1157"/>
      <c r="J300" s="1278"/>
      <c r="K300" s="1277"/>
      <c r="L300" s="1157"/>
      <c r="M300" s="1157"/>
      <c r="N300" s="1157"/>
      <c r="O300" s="1157"/>
      <c r="P300" s="1157"/>
      <c r="Q300" s="1276"/>
      <c r="R300" s="1277"/>
      <c r="S300" s="1276"/>
      <c r="T300" s="1276"/>
      <c r="U300" s="1277"/>
      <c r="V300" s="1247"/>
      <c r="W300" s="1248"/>
      <c r="X300" s="1157"/>
      <c r="Y300" s="1159"/>
      <c r="Z300" s="1156"/>
      <c r="AA300" s="1156"/>
      <c r="AB300" s="1157"/>
      <c r="AC300" s="41"/>
    </row>
    <row r="301" spans="1:29" hidden="1">
      <c r="A301" s="555">
        <v>287</v>
      </c>
      <c r="B301" s="1273"/>
      <c r="C301" s="1273"/>
      <c r="D301" s="1163"/>
      <c r="E301" s="1157"/>
      <c r="F301" s="1276"/>
      <c r="G301" s="1277"/>
      <c r="H301" s="1158"/>
      <c r="I301" s="1157"/>
      <c r="J301" s="1278"/>
      <c r="K301" s="1277"/>
      <c r="L301" s="1157"/>
      <c r="M301" s="1157"/>
      <c r="N301" s="1157"/>
      <c r="O301" s="1157"/>
      <c r="P301" s="1157"/>
      <c r="Q301" s="1276"/>
      <c r="R301" s="1277"/>
      <c r="S301" s="1276"/>
      <c r="T301" s="1276"/>
      <c r="U301" s="1277"/>
      <c r="V301" s="1247"/>
      <c r="W301" s="1248"/>
      <c r="X301" s="1157"/>
      <c r="Y301" s="1159"/>
      <c r="Z301" s="1156"/>
      <c r="AA301" s="1156"/>
      <c r="AB301" s="1157"/>
      <c r="AC301" s="41"/>
    </row>
    <row r="302" spans="1:29" hidden="1">
      <c r="A302" s="555">
        <v>288</v>
      </c>
      <c r="B302" s="1273"/>
      <c r="C302" s="1273"/>
      <c r="D302" s="1163"/>
      <c r="E302" s="1157"/>
      <c r="F302" s="1276"/>
      <c r="G302" s="1277"/>
      <c r="H302" s="1158"/>
      <c r="I302" s="1157"/>
      <c r="J302" s="1278"/>
      <c r="K302" s="1277"/>
      <c r="L302" s="1157"/>
      <c r="M302" s="1157"/>
      <c r="N302" s="1157"/>
      <c r="O302" s="1157"/>
      <c r="P302" s="1157"/>
      <c r="Q302" s="1276"/>
      <c r="R302" s="1277"/>
      <c r="S302" s="1276"/>
      <c r="T302" s="1276"/>
      <c r="U302" s="1277"/>
      <c r="V302" s="1247"/>
      <c r="W302" s="1248"/>
      <c r="X302" s="1157"/>
      <c r="Y302" s="1159"/>
      <c r="Z302" s="1156"/>
      <c r="AA302" s="1156"/>
      <c r="AB302" s="1157"/>
      <c r="AC302" s="41"/>
    </row>
    <row r="303" spans="1:29" hidden="1">
      <c r="A303" s="555">
        <v>289</v>
      </c>
      <c r="B303" s="1273"/>
      <c r="C303" s="1273"/>
      <c r="D303" s="1163"/>
      <c r="E303" s="1157"/>
      <c r="F303" s="1276"/>
      <c r="G303" s="1277"/>
      <c r="H303" s="1158"/>
      <c r="I303" s="1157"/>
      <c r="J303" s="1278"/>
      <c r="K303" s="1277"/>
      <c r="L303" s="1157"/>
      <c r="M303" s="1157"/>
      <c r="N303" s="1157"/>
      <c r="O303" s="1157"/>
      <c r="P303" s="1157"/>
      <c r="Q303" s="1276"/>
      <c r="R303" s="1277"/>
      <c r="S303" s="1276"/>
      <c r="T303" s="1276"/>
      <c r="U303" s="1277"/>
      <c r="V303" s="1247"/>
      <c r="W303" s="1248"/>
      <c r="X303" s="1157"/>
      <c r="Y303" s="1159"/>
      <c r="Z303" s="1156"/>
      <c r="AA303" s="1156"/>
      <c r="AB303" s="1157"/>
      <c r="AC303" s="41"/>
    </row>
    <row r="304" spans="1:29" hidden="1">
      <c r="A304" s="555">
        <v>290</v>
      </c>
      <c r="B304" s="1273"/>
      <c r="C304" s="1273"/>
      <c r="D304" s="1163"/>
      <c r="E304" s="1157"/>
      <c r="F304" s="1276"/>
      <c r="G304" s="1277"/>
      <c r="H304" s="1158"/>
      <c r="I304" s="1157"/>
      <c r="J304" s="1278"/>
      <c r="K304" s="1277"/>
      <c r="L304" s="1157"/>
      <c r="M304" s="1157"/>
      <c r="N304" s="1157"/>
      <c r="O304" s="1157"/>
      <c r="P304" s="1157"/>
      <c r="Q304" s="1276"/>
      <c r="R304" s="1277"/>
      <c r="S304" s="1276"/>
      <c r="T304" s="1276"/>
      <c r="U304" s="1277"/>
      <c r="V304" s="1247"/>
      <c r="W304" s="1248"/>
      <c r="X304" s="1157"/>
      <c r="Y304" s="1159"/>
      <c r="Z304" s="1156"/>
      <c r="AA304" s="1156"/>
      <c r="AB304" s="1157"/>
      <c r="AC304" s="41"/>
    </row>
    <row r="305" spans="1:29" hidden="1">
      <c r="A305" s="555">
        <v>291</v>
      </c>
      <c r="B305" s="1273"/>
      <c r="C305" s="1273"/>
      <c r="D305" s="1163"/>
      <c r="E305" s="1157"/>
      <c r="F305" s="1276"/>
      <c r="G305" s="1277"/>
      <c r="H305" s="1158"/>
      <c r="I305" s="1157"/>
      <c r="J305" s="1278"/>
      <c r="K305" s="1277"/>
      <c r="L305" s="1157"/>
      <c r="M305" s="1157"/>
      <c r="N305" s="1157"/>
      <c r="O305" s="1157"/>
      <c r="P305" s="1157"/>
      <c r="Q305" s="1276"/>
      <c r="R305" s="1277"/>
      <c r="S305" s="1276"/>
      <c r="T305" s="1276"/>
      <c r="U305" s="1277"/>
      <c r="V305" s="1247"/>
      <c r="W305" s="1248"/>
      <c r="X305" s="1157"/>
      <c r="Y305" s="1159"/>
      <c r="Z305" s="1156"/>
      <c r="AA305" s="1156"/>
      <c r="AB305" s="1157"/>
      <c r="AC305" s="41"/>
    </row>
    <row r="306" spans="1:29" hidden="1">
      <c r="A306" s="555">
        <v>292</v>
      </c>
      <c r="B306" s="1273"/>
      <c r="C306" s="1273"/>
      <c r="D306" s="1163"/>
      <c r="E306" s="1157"/>
      <c r="F306" s="1276"/>
      <c r="G306" s="1277"/>
      <c r="H306" s="1158"/>
      <c r="I306" s="1157"/>
      <c r="J306" s="1278"/>
      <c r="K306" s="1277"/>
      <c r="L306" s="1157"/>
      <c r="M306" s="1157"/>
      <c r="N306" s="1157"/>
      <c r="O306" s="1157"/>
      <c r="P306" s="1157"/>
      <c r="Q306" s="1276"/>
      <c r="R306" s="1277"/>
      <c r="S306" s="1276"/>
      <c r="T306" s="1276"/>
      <c r="U306" s="1277"/>
      <c r="V306" s="1247"/>
      <c r="W306" s="1248"/>
      <c r="X306" s="1157"/>
      <c r="Y306" s="1159"/>
      <c r="Z306" s="1156"/>
      <c r="AA306" s="1156"/>
      <c r="AB306" s="1157"/>
      <c r="AC306" s="41"/>
    </row>
    <row r="307" spans="1:29" hidden="1">
      <c r="A307" s="555">
        <v>293</v>
      </c>
      <c r="B307" s="1273"/>
      <c r="C307" s="1273"/>
      <c r="D307" s="1163"/>
      <c r="E307" s="1157"/>
      <c r="F307" s="1276"/>
      <c r="G307" s="1277"/>
      <c r="H307" s="1158"/>
      <c r="I307" s="1157"/>
      <c r="J307" s="1278"/>
      <c r="K307" s="1277"/>
      <c r="L307" s="1157"/>
      <c r="M307" s="1157"/>
      <c r="N307" s="1157"/>
      <c r="O307" s="1157"/>
      <c r="P307" s="1157"/>
      <c r="Q307" s="1276"/>
      <c r="R307" s="1277"/>
      <c r="S307" s="1276"/>
      <c r="T307" s="1276"/>
      <c r="U307" s="1277"/>
      <c r="V307" s="1247"/>
      <c r="W307" s="1248"/>
      <c r="X307" s="1157"/>
      <c r="Y307" s="1159"/>
      <c r="Z307" s="1156"/>
      <c r="AA307" s="1156"/>
      <c r="AB307" s="1157"/>
      <c r="AC307" s="41"/>
    </row>
    <row r="308" spans="1:29" hidden="1">
      <c r="A308" s="555">
        <v>294</v>
      </c>
      <c r="B308" s="1273"/>
      <c r="C308" s="1273"/>
      <c r="D308" s="1163"/>
      <c r="E308" s="1157"/>
      <c r="F308" s="1276"/>
      <c r="G308" s="1277"/>
      <c r="H308" s="1158"/>
      <c r="I308" s="1157"/>
      <c r="J308" s="1278"/>
      <c r="K308" s="1277"/>
      <c r="L308" s="1157"/>
      <c r="M308" s="1157"/>
      <c r="N308" s="1157"/>
      <c r="O308" s="1157"/>
      <c r="P308" s="1157"/>
      <c r="Q308" s="1276"/>
      <c r="R308" s="1277"/>
      <c r="S308" s="1276"/>
      <c r="T308" s="1276"/>
      <c r="U308" s="1277"/>
      <c r="V308" s="1247"/>
      <c r="W308" s="1248"/>
      <c r="X308" s="1157"/>
      <c r="Y308" s="1159"/>
      <c r="Z308" s="1156"/>
      <c r="AA308" s="1156"/>
      <c r="AB308" s="1157"/>
      <c r="AC308" s="41"/>
    </row>
    <row r="309" spans="1:29" hidden="1">
      <c r="A309" s="555">
        <v>295</v>
      </c>
      <c r="B309" s="1273"/>
      <c r="C309" s="1273"/>
      <c r="D309" s="1163"/>
      <c r="E309" s="1157"/>
      <c r="F309" s="1276"/>
      <c r="G309" s="1277"/>
      <c r="H309" s="1158"/>
      <c r="I309" s="1157"/>
      <c r="J309" s="1278"/>
      <c r="K309" s="1277"/>
      <c r="L309" s="1157"/>
      <c r="M309" s="1157"/>
      <c r="N309" s="1157"/>
      <c r="O309" s="1157"/>
      <c r="P309" s="1157"/>
      <c r="Q309" s="1276"/>
      <c r="R309" s="1277"/>
      <c r="S309" s="1276"/>
      <c r="T309" s="1276"/>
      <c r="U309" s="1277"/>
      <c r="V309" s="1247"/>
      <c r="W309" s="1248"/>
      <c r="X309" s="1157"/>
      <c r="Y309" s="1159"/>
      <c r="Z309" s="1156"/>
      <c r="AA309" s="1156"/>
      <c r="AB309" s="1157"/>
      <c r="AC309" s="41"/>
    </row>
    <row r="310" spans="1:29" hidden="1">
      <c r="A310" s="555">
        <v>296</v>
      </c>
      <c r="B310" s="1273"/>
      <c r="C310" s="1273"/>
      <c r="D310" s="1163"/>
      <c r="E310" s="1157"/>
      <c r="F310" s="1276"/>
      <c r="G310" s="1277"/>
      <c r="H310" s="1158"/>
      <c r="I310" s="1157"/>
      <c r="J310" s="1278"/>
      <c r="K310" s="1277"/>
      <c r="L310" s="1157"/>
      <c r="M310" s="1157"/>
      <c r="N310" s="1157"/>
      <c r="O310" s="1157"/>
      <c r="P310" s="1157"/>
      <c r="Q310" s="1276"/>
      <c r="R310" s="1277"/>
      <c r="S310" s="1276"/>
      <c r="T310" s="1276"/>
      <c r="U310" s="1277"/>
      <c r="V310" s="1247"/>
      <c r="W310" s="1248"/>
      <c r="X310" s="1157"/>
      <c r="Y310" s="1159"/>
      <c r="Z310" s="1156"/>
      <c r="AA310" s="1156"/>
      <c r="AB310" s="1157"/>
      <c r="AC310" s="41"/>
    </row>
    <row r="311" spans="1:29" hidden="1">
      <c r="A311" s="555">
        <v>297</v>
      </c>
      <c r="B311" s="1273"/>
      <c r="C311" s="1273"/>
      <c r="D311" s="1163"/>
      <c r="E311" s="1157"/>
      <c r="F311" s="1276"/>
      <c r="G311" s="1277"/>
      <c r="H311" s="1158"/>
      <c r="I311" s="1157"/>
      <c r="J311" s="1278"/>
      <c r="K311" s="1277"/>
      <c r="L311" s="1157"/>
      <c r="M311" s="1157"/>
      <c r="N311" s="1157"/>
      <c r="O311" s="1157"/>
      <c r="P311" s="1157"/>
      <c r="Q311" s="1276"/>
      <c r="R311" s="1277"/>
      <c r="S311" s="1276"/>
      <c r="T311" s="1276"/>
      <c r="U311" s="1277"/>
      <c r="V311" s="1247"/>
      <c r="W311" s="1248"/>
      <c r="X311" s="1157"/>
      <c r="Y311" s="1159"/>
      <c r="Z311" s="1156"/>
      <c r="AA311" s="1156"/>
      <c r="AB311" s="1157"/>
      <c r="AC311" s="41"/>
    </row>
    <row r="312" spans="1:29" hidden="1">
      <c r="A312" s="555">
        <v>298</v>
      </c>
      <c r="B312" s="1273"/>
      <c r="C312" s="1273"/>
      <c r="D312" s="1163"/>
      <c r="E312" s="1157"/>
      <c r="F312" s="1276"/>
      <c r="G312" s="1277"/>
      <c r="H312" s="1158"/>
      <c r="I312" s="1157"/>
      <c r="J312" s="1278"/>
      <c r="K312" s="1277"/>
      <c r="L312" s="1157"/>
      <c r="M312" s="1157"/>
      <c r="N312" s="1157"/>
      <c r="O312" s="1157"/>
      <c r="P312" s="1157"/>
      <c r="Q312" s="1276"/>
      <c r="R312" s="1277"/>
      <c r="S312" s="1276"/>
      <c r="T312" s="1276"/>
      <c r="U312" s="1277"/>
      <c r="V312" s="1247"/>
      <c r="W312" s="1248"/>
      <c r="X312" s="1157"/>
      <c r="Y312" s="1159"/>
      <c r="Z312" s="1156"/>
      <c r="AA312" s="1156"/>
      <c r="AB312" s="1157"/>
      <c r="AC312" s="41"/>
    </row>
    <row r="313" spans="1:29" hidden="1">
      <c r="A313" s="555">
        <v>299</v>
      </c>
      <c r="B313" s="1273"/>
      <c r="C313" s="1273"/>
      <c r="D313" s="1163"/>
      <c r="E313" s="1157"/>
      <c r="F313" s="1276"/>
      <c r="G313" s="1277"/>
      <c r="H313" s="1158"/>
      <c r="I313" s="1157"/>
      <c r="J313" s="1278"/>
      <c r="K313" s="1277"/>
      <c r="L313" s="1157"/>
      <c r="M313" s="1157"/>
      <c r="N313" s="1157"/>
      <c r="O313" s="1157"/>
      <c r="P313" s="1157"/>
      <c r="Q313" s="1276"/>
      <c r="R313" s="1277"/>
      <c r="S313" s="1276"/>
      <c r="T313" s="1276"/>
      <c r="U313" s="1277"/>
      <c r="V313" s="1247"/>
      <c r="W313" s="1248"/>
      <c r="X313" s="1157"/>
      <c r="Y313" s="1159"/>
      <c r="Z313" s="1156"/>
      <c r="AA313" s="1156"/>
      <c r="AB313" s="1157"/>
      <c r="AC313" s="41"/>
    </row>
    <row r="314" spans="1:29" hidden="1">
      <c r="A314" s="555">
        <v>300</v>
      </c>
      <c r="B314" s="1273"/>
      <c r="C314" s="1273"/>
      <c r="D314" s="1163"/>
      <c r="E314" s="1157"/>
      <c r="F314" s="1276"/>
      <c r="G314" s="1277"/>
      <c r="H314" s="1158"/>
      <c r="I314" s="1157"/>
      <c r="J314" s="1278"/>
      <c r="K314" s="1277"/>
      <c r="L314" s="1157"/>
      <c r="M314" s="1157"/>
      <c r="N314" s="1157"/>
      <c r="O314" s="1157"/>
      <c r="P314" s="1157"/>
      <c r="Q314" s="1276"/>
      <c r="R314" s="1277"/>
      <c r="S314" s="1276"/>
      <c r="T314" s="1276"/>
      <c r="U314" s="1277"/>
      <c r="V314" s="1247"/>
      <c r="W314" s="1248"/>
      <c r="X314" s="1157"/>
      <c r="Y314" s="1159"/>
      <c r="Z314" s="1156"/>
      <c r="AA314" s="1156"/>
      <c r="AB314" s="1157"/>
      <c r="AC314" s="41"/>
    </row>
    <row r="315" spans="1:29" hidden="1">
      <c r="A315" s="555">
        <v>301</v>
      </c>
      <c r="B315" s="1273"/>
      <c r="C315" s="1273"/>
      <c r="D315" s="1163"/>
      <c r="E315" s="1157"/>
      <c r="F315" s="1276"/>
      <c r="G315" s="1277"/>
      <c r="H315" s="1158"/>
      <c r="I315" s="1157"/>
      <c r="J315" s="1278"/>
      <c r="K315" s="1277"/>
      <c r="L315" s="1157"/>
      <c r="M315" s="1157"/>
      <c r="N315" s="1157"/>
      <c r="O315" s="1157"/>
      <c r="P315" s="1157"/>
      <c r="Q315" s="1276"/>
      <c r="R315" s="1277"/>
      <c r="S315" s="1276"/>
      <c r="T315" s="1276"/>
      <c r="U315" s="1277"/>
      <c r="V315" s="1247"/>
      <c r="W315" s="1248"/>
      <c r="X315" s="1157"/>
      <c r="Y315" s="1159"/>
      <c r="Z315" s="1156"/>
      <c r="AA315" s="1156"/>
      <c r="AB315" s="1157"/>
      <c r="AC315" s="41"/>
    </row>
    <row r="316" spans="1:29" hidden="1">
      <c r="A316" s="555">
        <v>302</v>
      </c>
      <c r="B316" s="1273"/>
      <c r="C316" s="1273"/>
      <c r="D316" s="1163"/>
      <c r="E316" s="1157"/>
      <c r="F316" s="1276"/>
      <c r="G316" s="1277"/>
      <c r="H316" s="1158"/>
      <c r="I316" s="1157"/>
      <c r="J316" s="1278"/>
      <c r="K316" s="1277"/>
      <c r="L316" s="1157"/>
      <c r="M316" s="1157"/>
      <c r="N316" s="1157"/>
      <c r="O316" s="1157"/>
      <c r="P316" s="1157"/>
      <c r="Q316" s="1276"/>
      <c r="R316" s="1277"/>
      <c r="S316" s="1276"/>
      <c r="T316" s="1276"/>
      <c r="U316" s="1277"/>
      <c r="V316" s="1247"/>
      <c r="W316" s="1248"/>
      <c r="X316" s="1157"/>
      <c r="Y316" s="1159"/>
      <c r="Z316" s="1156"/>
      <c r="AA316" s="1156"/>
      <c r="AB316" s="1157"/>
      <c r="AC316" s="41"/>
    </row>
    <row r="317" spans="1:29" hidden="1">
      <c r="A317" s="555">
        <v>303</v>
      </c>
      <c r="B317" s="1273"/>
      <c r="C317" s="1273"/>
      <c r="D317" s="1163"/>
      <c r="E317" s="1157"/>
      <c r="F317" s="1276"/>
      <c r="G317" s="1277"/>
      <c r="H317" s="1158"/>
      <c r="I317" s="1157"/>
      <c r="J317" s="1278"/>
      <c r="K317" s="1277"/>
      <c r="L317" s="1157"/>
      <c r="M317" s="1157"/>
      <c r="N317" s="1157"/>
      <c r="O317" s="1157"/>
      <c r="P317" s="1157"/>
      <c r="Q317" s="1276"/>
      <c r="R317" s="1277"/>
      <c r="S317" s="1276"/>
      <c r="T317" s="1276"/>
      <c r="U317" s="1277"/>
      <c r="V317" s="1247"/>
      <c r="W317" s="1248"/>
      <c r="X317" s="1157"/>
      <c r="Y317" s="1159"/>
      <c r="Z317" s="1156"/>
      <c r="AA317" s="1156"/>
      <c r="AB317" s="1157"/>
      <c r="AC317" s="41"/>
    </row>
    <row r="318" spans="1:29" hidden="1">
      <c r="A318" s="555">
        <v>304</v>
      </c>
      <c r="B318" s="1273"/>
      <c r="C318" s="1273"/>
      <c r="D318" s="1163"/>
      <c r="E318" s="1157"/>
      <c r="F318" s="1276"/>
      <c r="G318" s="1277"/>
      <c r="H318" s="1158"/>
      <c r="I318" s="1157"/>
      <c r="J318" s="1278"/>
      <c r="K318" s="1277"/>
      <c r="L318" s="1157"/>
      <c r="M318" s="1157"/>
      <c r="N318" s="1157"/>
      <c r="O318" s="1157"/>
      <c r="P318" s="1157"/>
      <c r="Q318" s="1276"/>
      <c r="R318" s="1277"/>
      <c r="S318" s="1276"/>
      <c r="T318" s="1276"/>
      <c r="U318" s="1277"/>
      <c r="V318" s="1247"/>
      <c r="W318" s="1248"/>
      <c r="X318" s="1157"/>
      <c r="Y318" s="1159"/>
      <c r="Z318" s="1156"/>
      <c r="AA318" s="1156"/>
      <c r="AB318" s="1157"/>
      <c r="AC318" s="41"/>
    </row>
    <row r="319" spans="1:29" hidden="1">
      <c r="A319" s="555">
        <v>305</v>
      </c>
      <c r="B319" s="1273"/>
      <c r="C319" s="1273"/>
      <c r="D319" s="1163"/>
      <c r="E319" s="1157"/>
      <c r="F319" s="1276"/>
      <c r="G319" s="1277"/>
      <c r="H319" s="1158"/>
      <c r="I319" s="1157"/>
      <c r="J319" s="1278"/>
      <c r="K319" s="1277"/>
      <c r="L319" s="1157"/>
      <c r="M319" s="1157"/>
      <c r="N319" s="1157"/>
      <c r="O319" s="1157"/>
      <c r="P319" s="1157"/>
      <c r="Q319" s="1276"/>
      <c r="R319" s="1277"/>
      <c r="S319" s="1276"/>
      <c r="T319" s="1276"/>
      <c r="U319" s="1277"/>
      <c r="V319" s="1247"/>
      <c r="W319" s="1248"/>
      <c r="X319" s="1157"/>
      <c r="Y319" s="1159"/>
      <c r="Z319" s="1156"/>
      <c r="AA319" s="1156"/>
      <c r="AB319" s="1157"/>
      <c r="AC319" s="41"/>
    </row>
    <row r="320" spans="1:29" hidden="1">
      <c r="A320" s="555">
        <v>306</v>
      </c>
      <c r="B320" s="1273"/>
      <c r="C320" s="1273"/>
      <c r="D320" s="1163"/>
      <c r="E320" s="1157"/>
      <c r="F320" s="1276"/>
      <c r="G320" s="1277"/>
      <c r="H320" s="1158"/>
      <c r="I320" s="1157"/>
      <c r="J320" s="1278"/>
      <c r="K320" s="1277"/>
      <c r="L320" s="1157"/>
      <c r="M320" s="1157"/>
      <c r="N320" s="1157"/>
      <c r="O320" s="1157"/>
      <c r="P320" s="1157"/>
      <c r="Q320" s="1276"/>
      <c r="R320" s="1277"/>
      <c r="S320" s="1276"/>
      <c r="T320" s="1276"/>
      <c r="U320" s="1277"/>
      <c r="V320" s="1247"/>
      <c r="W320" s="1248"/>
      <c r="X320" s="1157"/>
      <c r="Y320" s="1159"/>
      <c r="Z320" s="1156"/>
      <c r="AA320" s="1156"/>
      <c r="AB320" s="1157"/>
      <c r="AC320" s="41"/>
    </row>
    <row r="321" spans="1:29" hidden="1">
      <c r="A321" s="555">
        <v>307</v>
      </c>
      <c r="B321" s="1273"/>
      <c r="C321" s="1273"/>
      <c r="D321" s="1163"/>
      <c r="E321" s="1157"/>
      <c r="F321" s="1276"/>
      <c r="G321" s="1277"/>
      <c r="H321" s="1158"/>
      <c r="I321" s="1157"/>
      <c r="J321" s="1278"/>
      <c r="K321" s="1277"/>
      <c r="L321" s="1157"/>
      <c r="M321" s="1157"/>
      <c r="N321" s="1157"/>
      <c r="O321" s="1157"/>
      <c r="P321" s="1157"/>
      <c r="Q321" s="1276"/>
      <c r="R321" s="1277"/>
      <c r="S321" s="1276"/>
      <c r="T321" s="1276"/>
      <c r="U321" s="1277"/>
      <c r="V321" s="1247"/>
      <c r="W321" s="1248"/>
      <c r="X321" s="1157"/>
      <c r="Y321" s="1159"/>
      <c r="Z321" s="1156"/>
      <c r="AA321" s="1156"/>
      <c r="AB321" s="1157"/>
      <c r="AC321" s="41"/>
    </row>
    <row r="322" spans="1:29" hidden="1">
      <c r="A322" s="555">
        <v>308</v>
      </c>
      <c r="B322" s="1273"/>
      <c r="C322" s="1273"/>
      <c r="D322" s="1163"/>
      <c r="E322" s="1157"/>
      <c r="F322" s="1276"/>
      <c r="G322" s="1277"/>
      <c r="H322" s="1158"/>
      <c r="I322" s="1157"/>
      <c r="J322" s="1278"/>
      <c r="K322" s="1277"/>
      <c r="L322" s="1157"/>
      <c r="M322" s="1157"/>
      <c r="N322" s="1157"/>
      <c r="O322" s="1157"/>
      <c r="P322" s="1157"/>
      <c r="Q322" s="1276"/>
      <c r="R322" s="1277"/>
      <c r="S322" s="1276"/>
      <c r="T322" s="1276"/>
      <c r="U322" s="1277"/>
      <c r="V322" s="1247"/>
      <c r="W322" s="1248"/>
      <c r="X322" s="1157"/>
      <c r="Y322" s="1159"/>
      <c r="Z322" s="1156"/>
      <c r="AA322" s="1156"/>
      <c r="AB322" s="1157"/>
      <c r="AC322" s="41"/>
    </row>
    <row r="323" spans="1:29" hidden="1">
      <c r="A323" s="555">
        <v>309</v>
      </c>
      <c r="B323" s="1273"/>
      <c r="C323" s="1273"/>
      <c r="D323" s="1163"/>
      <c r="E323" s="1157"/>
      <c r="F323" s="1276"/>
      <c r="G323" s="1277"/>
      <c r="H323" s="1158"/>
      <c r="I323" s="1157"/>
      <c r="J323" s="1278"/>
      <c r="K323" s="1277"/>
      <c r="L323" s="1157"/>
      <c r="M323" s="1157"/>
      <c r="N323" s="1157"/>
      <c r="O323" s="1157"/>
      <c r="P323" s="1157"/>
      <c r="Q323" s="1276"/>
      <c r="R323" s="1277"/>
      <c r="S323" s="1276"/>
      <c r="T323" s="1276"/>
      <c r="U323" s="1277"/>
      <c r="V323" s="1247"/>
      <c r="W323" s="1248"/>
      <c r="X323" s="1157"/>
      <c r="Y323" s="1159"/>
      <c r="Z323" s="1156"/>
      <c r="AA323" s="1156"/>
      <c r="AB323" s="1157"/>
      <c r="AC323" s="41"/>
    </row>
    <row r="324" spans="1:29" hidden="1">
      <c r="A324" s="555">
        <v>310</v>
      </c>
      <c r="B324" s="1273"/>
      <c r="C324" s="1273"/>
      <c r="D324" s="1163"/>
      <c r="E324" s="1157"/>
      <c r="F324" s="1276"/>
      <c r="G324" s="1277"/>
      <c r="H324" s="1158"/>
      <c r="I324" s="1157"/>
      <c r="J324" s="1278"/>
      <c r="K324" s="1277"/>
      <c r="L324" s="1157"/>
      <c r="M324" s="1157"/>
      <c r="N324" s="1157"/>
      <c r="O324" s="1157"/>
      <c r="P324" s="1157"/>
      <c r="Q324" s="1276"/>
      <c r="R324" s="1277"/>
      <c r="S324" s="1276"/>
      <c r="T324" s="1276"/>
      <c r="U324" s="1277"/>
      <c r="V324" s="1247"/>
      <c r="W324" s="1248"/>
      <c r="X324" s="1157"/>
      <c r="Y324" s="1159"/>
      <c r="Z324" s="1156"/>
      <c r="AA324" s="1156"/>
      <c r="AB324" s="1157"/>
      <c r="AC324" s="41"/>
    </row>
    <row r="325" spans="1:29" hidden="1">
      <c r="A325" s="555">
        <v>311</v>
      </c>
      <c r="B325" s="1273"/>
      <c r="C325" s="1273"/>
      <c r="D325" s="1163"/>
      <c r="E325" s="1157"/>
      <c r="F325" s="1276"/>
      <c r="G325" s="1277"/>
      <c r="H325" s="1158"/>
      <c r="I325" s="1157"/>
      <c r="J325" s="1278"/>
      <c r="K325" s="1277"/>
      <c r="L325" s="1157"/>
      <c r="M325" s="1157"/>
      <c r="N325" s="1157"/>
      <c r="O325" s="1157"/>
      <c r="P325" s="1157"/>
      <c r="Q325" s="1276"/>
      <c r="R325" s="1277"/>
      <c r="S325" s="1276"/>
      <c r="T325" s="1276"/>
      <c r="U325" s="1277"/>
      <c r="V325" s="1247"/>
      <c r="W325" s="1248"/>
      <c r="X325" s="1157"/>
      <c r="Y325" s="1159"/>
      <c r="Z325" s="1156"/>
      <c r="AA325" s="1156"/>
      <c r="AB325" s="1157"/>
      <c r="AC325" s="41"/>
    </row>
    <row r="326" spans="1:29" hidden="1">
      <c r="A326" s="555">
        <v>312</v>
      </c>
      <c r="B326" s="1273"/>
      <c r="C326" s="1273"/>
      <c r="D326" s="1163"/>
      <c r="E326" s="1157"/>
      <c r="F326" s="1276"/>
      <c r="G326" s="1277"/>
      <c r="H326" s="1158"/>
      <c r="I326" s="1157"/>
      <c r="J326" s="1278"/>
      <c r="K326" s="1277"/>
      <c r="L326" s="1157"/>
      <c r="M326" s="1157"/>
      <c r="N326" s="1157"/>
      <c r="O326" s="1157"/>
      <c r="P326" s="1157"/>
      <c r="Q326" s="1276"/>
      <c r="R326" s="1277"/>
      <c r="S326" s="1276"/>
      <c r="T326" s="1276"/>
      <c r="U326" s="1277"/>
      <c r="V326" s="1247"/>
      <c r="W326" s="1248"/>
      <c r="X326" s="1157"/>
      <c r="Y326" s="1159"/>
      <c r="Z326" s="1156"/>
      <c r="AA326" s="1156"/>
      <c r="AB326" s="1157"/>
      <c r="AC326" s="41"/>
    </row>
    <row r="327" spans="1:29" hidden="1">
      <c r="A327" s="555">
        <v>313</v>
      </c>
      <c r="B327" s="1273"/>
      <c r="C327" s="1273"/>
      <c r="D327" s="1163"/>
      <c r="E327" s="1157"/>
      <c r="F327" s="1276"/>
      <c r="G327" s="1277"/>
      <c r="H327" s="1158"/>
      <c r="I327" s="1157"/>
      <c r="J327" s="1278"/>
      <c r="K327" s="1277"/>
      <c r="L327" s="1157"/>
      <c r="M327" s="1157"/>
      <c r="N327" s="1157"/>
      <c r="O327" s="1157"/>
      <c r="P327" s="1157"/>
      <c r="Q327" s="1276"/>
      <c r="R327" s="1277"/>
      <c r="S327" s="1276"/>
      <c r="T327" s="1276"/>
      <c r="U327" s="1277"/>
      <c r="V327" s="1247"/>
      <c r="W327" s="1248"/>
      <c r="X327" s="1157"/>
      <c r="Y327" s="1159"/>
      <c r="Z327" s="1156"/>
      <c r="AA327" s="1156"/>
      <c r="AB327" s="1157"/>
      <c r="AC327" s="41"/>
    </row>
    <row r="328" spans="1:29" hidden="1">
      <c r="A328" s="555">
        <v>314</v>
      </c>
      <c r="B328" s="1273"/>
      <c r="C328" s="1273"/>
      <c r="D328" s="1163"/>
      <c r="E328" s="1157"/>
      <c r="F328" s="1276"/>
      <c r="G328" s="1277"/>
      <c r="H328" s="1158"/>
      <c r="I328" s="1157"/>
      <c r="J328" s="1278"/>
      <c r="K328" s="1277"/>
      <c r="L328" s="1157"/>
      <c r="M328" s="1157"/>
      <c r="N328" s="1157"/>
      <c r="O328" s="1157"/>
      <c r="P328" s="1157"/>
      <c r="Q328" s="1276"/>
      <c r="R328" s="1277"/>
      <c r="S328" s="1276"/>
      <c r="T328" s="1276"/>
      <c r="U328" s="1277"/>
      <c r="V328" s="1247"/>
      <c r="W328" s="1248"/>
      <c r="X328" s="1157"/>
      <c r="Y328" s="1159"/>
      <c r="Z328" s="1156"/>
      <c r="AA328" s="1156"/>
      <c r="AB328" s="1157"/>
      <c r="AC328" s="41"/>
    </row>
    <row r="329" spans="1:29" hidden="1">
      <c r="A329" s="555">
        <v>315</v>
      </c>
      <c r="B329" s="1273"/>
      <c r="C329" s="1273"/>
      <c r="D329" s="1163"/>
      <c r="E329" s="1157"/>
      <c r="F329" s="1276"/>
      <c r="G329" s="1277"/>
      <c r="H329" s="1158"/>
      <c r="I329" s="1157"/>
      <c r="J329" s="1278"/>
      <c r="K329" s="1277"/>
      <c r="L329" s="1157"/>
      <c r="M329" s="1157"/>
      <c r="N329" s="1157"/>
      <c r="O329" s="1157"/>
      <c r="P329" s="1157"/>
      <c r="Q329" s="1276"/>
      <c r="R329" s="1277"/>
      <c r="S329" s="1276"/>
      <c r="T329" s="1276"/>
      <c r="U329" s="1277"/>
      <c r="V329" s="1247"/>
      <c r="W329" s="1248"/>
      <c r="X329" s="1157"/>
      <c r="Y329" s="1159"/>
      <c r="Z329" s="1156"/>
      <c r="AA329" s="1156"/>
      <c r="AB329" s="1157"/>
      <c r="AC329" s="41"/>
    </row>
    <row r="330" spans="1:29" hidden="1">
      <c r="A330" s="555">
        <v>316</v>
      </c>
      <c r="B330" s="1273"/>
      <c r="C330" s="1273"/>
      <c r="D330" s="1163"/>
      <c r="E330" s="1157"/>
      <c r="F330" s="1276"/>
      <c r="G330" s="1277"/>
      <c r="H330" s="1158"/>
      <c r="I330" s="1157"/>
      <c r="J330" s="1278"/>
      <c r="K330" s="1277"/>
      <c r="L330" s="1157"/>
      <c r="M330" s="1157"/>
      <c r="N330" s="1157"/>
      <c r="O330" s="1157"/>
      <c r="P330" s="1157"/>
      <c r="Q330" s="1276"/>
      <c r="R330" s="1277"/>
      <c r="S330" s="1276"/>
      <c r="T330" s="1276"/>
      <c r="U330" s="1277"/>
      <c r="V330" s="1247"/>
      <c r="W330" s="1248"/>
      <c r="X330" s="1157"/>
      <c r="Y330" s="1159"/>
      <c r="Z330" s="1156"/>
      <c r="AA330" s="1156"/>
      <c r="AB330" s="1157"/>
      <c r="AC330" s="41"/>
    </row>
    <row r="331" spans="1:29" hidden="1">
      <c r="A331" s="555">
        <v>317</v>
      </c>
      <c r="B331" s="1273"/>
      <c r="C331" s="1273"/>
      <c r="D331" s="1163"/>
      <c r="E331" s="1157"/>
      <c r="F331" s="1276"/>
      <c r="G331" s="1277"/>
      <c r="H331" s="1158"/>
      <c r="I331" s="1157"/>
      <c r="J331" s="1278"/>
      <c r="K331" s="1277"/>
      <c r="L331" s="1157"/>
      <c r="M331" s="1157"/>
      <c r="N331" s="1157"/>
      <c r="O331" s="1157"/>
      <c r="P331" s="1157"/>
      <c r="Q331" s="1276"/>
      <c r="R331" s="1277"/>
      <c r="S331" s="1276"/>
      <c r="T331" s="1276"/>
      <c r="U331" s="1277"/>
      <c r="V331" s="1247"/>
      <c r="W331" s="1248"/>
      <c r="X331" s="1157"/>
      <c r="Y331" s="1159"/>
      <c r="Z331" s="1156"/>
      <c r="AA331" s="1156"/>
      <c r="AB331" s="1157"/>
      <c r="AC331" s="41"/>
    </row>
    <row r="332" spans="1:29" hidden="1">
      <c r="A332" s="555">
        <v>318</v>
      </c>
      <c r="B332" s="1273"/>
      <c r="C332" s="1273"/>
      <c r="D332" s="1163"/>
      <c r="E332" s="1157"/>
      <c r="F332" s="1276"/>
      <c r="G332" s="1277"/>
      <c r="H332" s="1158"/>
      <c r="I332" s="1157"/>
      <c r="J332" s="1278"/>
      <c r="K332" s="1277"/>
      <c r="L332" s="1157"/>
      <c r="M332" s="1157"/>
      <c r="N332" s="1157"/>
      <c r="O332" s="1157"/>
      <c r="P332" s="1157"/>
      <c r="Q332" s="1276"/>
      <c r="R332" s="1277"/>
      <c r="S332" s="1276"/>
      <c r="T332" s="1276"/>
      <c r="U332" s="1277"/>
      <c r="V332" s="1247"/>
      <c r="W332" s="1248"/>
      <c r="X332" s="1157"/>
      <c r="Y332" s="1159"/>
      <c r="Z332" s="1156"/>
      <c r="AA332" s="1156"/>
      <c r="AB332" s="1157"/>
      <c r="AC332" s="41"/>
    </row>
    <row r="333" spans="1:29" hidden="1">
      <c r="A333" s="555">
        <v>319</v>
      </c>
      <c r="B333" s="1273"/>
      <c r="C333" s="1273"/>
      <c r="D333" s="1163"/>
      <c r="E333" s="1157"/>
      <c r="F333" s="1276"/>
      <c r="G333" s="1277"/>
      <c r="H333" s="1158"/>
      <c r="I333" s="1157"/>
      <c r="J333" s="1278"/>
      <c r="K333" s="1277"/>
      <c r="L333" s="1157"/>
      <c r="M333" s="1157"/>
      <c r="N333" s="1157"/>
      <c r="O333" s="1157"/>
      <c r="P333" s="1157"/>
      <c r="Q333" s="1276"/>
      <c r="R333" s="1277"/>
      <c r="S333" s="1276"/>
      <c r="T333" s="1276"/>
      <c r="U333" s="1277"/>
      <c r="V333" s="1247"/>
      <c r="W333" s="1248"/>
      <c r="X333" s="1157"/>
      <c r="Y333" s="1159"/>
      <c r="Z333" s="1156"/>
      <c r="AA333" s="1156"/>
      <c r="AB333" s="1157"/>
      <c r="AC333" s="41"/>
    </row>
    <row r="334" spans="1:29" hidden="1">
      <c r="A334" s="555">
        <v>320</v>
      </c>
      <c r="B334" s="1273"/>
      <c r="C334" s="1273"/>
      <c r="D334" s="1163"/>
      <c r="E334" s="1157"/>
      <c r="F334" s="1276"/>
      <c r="G334" s="1277"/>
      <c r="H334" s="1158"/>
      <c r="I334" s="1157"/>
      <c r="J334" s="1278"/>
      <c r="K334" s="1277"/>
      <c r="L334" s="1157"/>
      <c r="M334" s="1157"/>
      <c r="N334" s="1157"/>
      <c r="O334" s="1157"/>
      <c r="P334" s="1157"/>
      <c r="Q334" s="1276"/>
      <c r="R334" s="1277"/>
      <c r="S334" s="1276"/>
      <c r="T334" s="1276"/>
      <c r="U334" s="1277"/>
      <c r="V334" s="1247"/>
      <c r="W334" s="1248"/>
      <c r="X334" s="1157"/>
      <c r="Y334" s="1159"/>
      <c r="Z334" s="1156"/>
      <c r="AA334" s="1156"/>
      <c r="AB334" s="1157"/>
      <c r="AC334" s="41"/>
    </row>
    <row r="335" spans="1:29" hidden="1">
      <c r="A335" s="555">
        <v>321</v>
      </c>
      <c r="B335" s="1273"/>
      <c r="C335" s="1273"/>
      <c r="D335" s="1163"/>
      <c r="E335" s="1157"/>
      <c r="F335" s="1276"/>
      <c r="G335" s="1277"/>
      <c r="H335" s="1158"/>
      <c r="I335" s="1157"/>
      <c r="J335" s="1278"/>
      <c r="K335" s="1277"/>
      <c r="L335" s="1157"/>
      <c r="M335" s="1157"/>
      <c r="N335" s="1157"/>
      <c r="O335" s="1157"/>
      <c r="P335" s="1157"/>
      <c r="Q335" s="1276"/>
      <c r="R335" s="1277"/>
      <c r="S335" s="1276"/>
      <c r="T335" s="1276"/>
      <c r="U335" s="1277"/>
      <c r="V335" s="1247"/>
      <c r="W335" s="1248"/>
      <c r="X335" s="1157"/>
      <c r="Y335" s="1159"/>
      <c r="Z335" s="1156"/>
      <c r="AA335" s="1156"/>
      <c r="AB335" s="1157"/>
      <c r="AC335" s="41"/>
    </row>
    <row r="336" spans="1:29" hidden="1">
      <c r="A336" s="555">
        <v>322</v>
      </c>
      <c r="B336" s="1273"/>
      <c r="C336" s="1273"/>
      <c r="D336" s="1163"/>
      <c r="E336" s="1157"/>
      <c r="F336" s="1276"/>
      <c r="G336" s="1277"/>
      <c r="H336" s="1158"/>
      <c r="I336" s="1157"/>
      <c r="J336" s="1278"/>
      <c r="K336" s="1277"/>
      <c r="L336" s="1157"/>
      <c r="M336" s="1157"/>
      <c r="N336" s="1157"/>
      <c r="O336" s="1157"/>
      <c r="P336" s="1157"/>
      <c r="Q336" s="1276"/>
      <c r="R336" s="1277"/>
      <c r="S336" s="1276"/>
      <c r="T336" s="1276"/>
      <c r="U336" s="1277"/>
      <c r="V336" s="1247"/>
      <c r="W336" s="1248"/>
      <c r="X336" s="1157"/>
      <c r="Y336" s="1159"/>
      <c r="Z336" s="1156"/>
      <c r="AA336" s="1156"/>
      <c r="AB336" s="1157"/>
      <c r="AC336" s="41"/>
    </row>
    <row r="337" spans="1:29" hidden="1">
      <c r="A337" s="555">
        <v>323</v>
      </c>
      <c r="B337" s="1273"/>
      <c r="C337" s="1273"/>
      <c r="D337" s="1163"/>
      <c r="E337" s="1157"/>
      <c r="F337" s="1276"/>
      <c r="G337" s="1277"/>
      <c r="H337" s="1158"/>
      <c r="I337" s="1157"/>
      <c r="J337" s="1278"/>
      <c r="K337" s="1277"/>
      <c r="L337" s="1157"/>
      <c r="M337" s="1157"/>
      <c r="N337" s="1157"/>
      <c r="O337" s="1157"/>
      <c r="P337" s="1157"/>
      <c r="Q337" s="1276"/>
      <c r="R337" s="1277"/>
      <c r="S337" s="1276"/>
      <c r="T337" s="1276"/>
      <c r="U337" s="1277"/>
      <c r="V337" s="1247"/>
      <c r="W337" s="1248"/>
      <c r="X337" s="1157"/>
      <c r="Y337" s="1159"/>
      <c r="Z337" s="1156"/>
      <c r="AA337" s="1156"/>
      <c r="AB337" s="1157"/>
      <c r="AC337" s="41"/>
    </row>
    <row r="338" spans="1:29" hidden="1">
      <c r="A338" s="555">
        <v>324</v>
      </c>
      <c r="B338" s="1273"/>
      <c r="C338" s="1273"/>
      <c r="D338" s="1163"/>
      <c r="E338" s="1157"/>
      <c r="F338" s="1276"/>
      <c r="G338" s="1277"/>
      <c r="H338" s="1158"/>
      <c r="I338" s="1157"/>
      <c r="J338" s="1278"/>
      <c r="K338" s="1277"/>
      <c r="L338" s="1157"/>
      <c r="M338" s="1157"/>
      <c r="N338" s="1157"/>
      <c r="O338" s="1157"/>
      <c r="P338" s="1157"/>
      <c r="Q338" s="1276"/>
      <c r="R338" s="1277"/>
      <c r="S338" s="1276"/>
      <c r="T338" s="1276"/>
      <c r="U338" s="1277"/>
      <c r="V338" s="1247"/>
      <c r="W338" s="1248"/>
      <c r="X338" s="1157"/>
      <c r="Y338" s="1159"/>
      <c r="Z338" s="1156"/>
      <c r="AA338" s="1156"/>
      <c r="AB338" s="1157"/>
      <c r="AC338" s="41"/>
    </row>
    <row r="339" spans="1:29" hidden="1">
      <c r="A339" s="555">
        <v>325</v>
      </c>
      <c r="B339" s="1273"/>
      <c r="C339" s="1273"/>
      <c r="D339" s="1163"/>
      <c r="E339" s="1157"/>
      <c r="F339" s="1276"/>
      <c r="G339" s="1277"/>
      <c r="H339" s="1158"/>
      <c r="I339" s="1157"/>
      <c r="J339" s="1278"/>
      <c r="K339" s="1277"/>
      <c r="L339" s="1157"/>
      <c r="M339" s="1157"/>
      <c r="N339" s="1157"/>
      <c r="O339" s="1157"/>
      <c r="P339" s="1157"/>
      <c r="Q339" s="1276"/>
      <c r="R339" s="1277"/>
      <c r="S339" s="1276"/>
      <c r="T339" s="1276"/>
      <c r="U339" s="1277"/>
      <c r="V339" s="1247"/>
      <c r="W339" s="1248"/>
      <c r="X339" s="1157"/>
      <c r="Y339" s="1159"/>
      <c r="Z339" s="1156"/>
      <c r="AA339" s="1156"/>
      <c r="AB339" s="1157"/>
      <c r="AC339" s="41"/>
    </row>
    <row r="340" spans="1:29" hidden="1">
      <c r="A340" s="555">
        <v>326</v>
      </c>
      <c r="B340" s="1273"/>
      <c r="C340" s="1273"/>
      <c r="D340" s="1163"/>
      <c r="E340" s="1157"/>
      <c r="F340" s="1276"/>
      <c r="G340" s="1277"/>
      <c r="H340" s="1158"/>
      <c r="I340" s="1157"/>
      <c r="J340" s="1278"/>
      <c r="K340" s="1277"/>
      <c r="L340" s="1157"/>
      <c r="M340" s="1157"/>
      <c r="N340" s="1157"/>
      <c r="O340" s="1157"/>
      <c r="P340" s="1157"/>
      <c r="Q340" s="1276"/>
      <c r="R340" s="1277"/>
      <c r="S340" s="1276"/>
      <c r="T340" s="1276"/>
      <c r="U340" s="1277"/>
      <c r="V340" s="1247"/>
      <c r="W340" s="1248"/>
      <c r="X340" s="1157"/>
      <c r="Y340" s="1159"/>
      <c r="Z340" s="1156"/>
      <c r="AA340" s="1156"/>
      <c r="AB340" s="1157"/>
      <c r="AC340" s="41"/>
    </row>
    <row r="341" spans="1:29" hidden="1">
      <c r="A341" s="555">
        <v>327</v>
      </c>
      <c r="B341" s="1273"/>
      <c r="C341" s="1273"/>
      <c r="D341" s="1163"/>
      <c r="E341" s="1157"/>
      <c r="F341" s="1276"/>
      <c r="G341" s="1277"/>
      <c r="H341" s="1158"/>
      <c r="I341" s="1157"/>
      <c r="J341" s="1278"/>
      <c r="K341" s="1277"/>
      <c r="L341" s="1157"/>
      <c r="M341" s="1157"/>
      <c r="N341" s="1157"/>
      <c r="O341" s="1157"/>
      <c r="P341" s="1157"/>
      <c r="Q341" s="1276"/>
      <c r="R341" s="1277"/>
      <c r="S341" s="1276"/>
      <c r="T341" s="1276"/>
      <c r="U341" s="1277"/>
      <c r="V341" s="1247"/>
      <c r="W341" s="1248"/>
      <c r="X341" s="1157"/>
      <c r="Y341" s="1159"/>
      <c r="Z341" s="1156"/>
      <c r="AA341" s="1156"/>
      <c r="AB341" s="1157"/>
      <c r="AC341" s="41"/>
    </row>
    <row r="342" spans="1:29" hidden="1">
      <c r="A342" s="555">
        <v>328</v>
      </c>
      <c r="B342" s="1273"/>
      <c r="C342" s="1273"/>
      <c r="D342" s="1163"/>
      <c r="E342" s="1157"/>
      <c r="F342" s="1276"/>
      <c r="G342" s="1277"/>
      <c r="H342" s="1158"/>
      <c r="I342" s="1157"/>
      <c r="J342" s="1278"/>
      <c r="K342" s="1277"/>
      <c r="L342" s="1157"/>
      <c r="M342" s="1157"/>
      <c r="N342" s="1157"/>
      <c r="O342" s="1157"/>
      <c r="P342" s="1157"/>
      <c r="Q342" s="1276"/>
      <c r="R342" s="1277"/>
      <c r="S342" s="1276"/>
      <c r="T342" s="1276"/>
      <c r="U342" s="1277"/>
      <c r="V342" s="1247"/>
      <c r="W342" s="1248"/>
      <c r="X342" s="1157"/>
      <c r="Y342" s="1159"/>
      <c r="Z342" s="1156"/>
      <c r="AA342" s="1156"/>
      <c r="AB342" s="1157"/>
      <c r="AC342" s="41"/>
    </row>
    <row r="343" spans="1:29" hidden="1">
      <c r="A343" s="555">
        <v>329</v>
      </c>
      <c r="B343" s="1273"/>
      <c r="C343" s="1273"/>
      <c r="D343" s="1163"/>
      <c r="E343" s="1157"/>
      <c r="F343" s="1276"/>
      <c r="G343" s="1277"/>
      <c r="H343" s="1158"/>
      <c r="I343" s="1157"/>
      <c r="J343" s="1278"/>
      <c r="K343" s="1277"/>
      <c r="L343" s="1157"/>
      <c r="M343" s="1157"/>
      <c r="N343" s="1157"/>
      <c r="O343" s="1157"/>
      <c r="P343" s="1157"/>
      <c r="Q343" s="1276"/>
      <c r="R343" s="1277"/>
      <c r="S343" s="1276"/>
      <c r="T343" s="1276"/>
      <c r="U343" s="1277"/>
      <c r="V343" s="1247"/>
      <c r="W343" s="1248"/>
      <c r="X343" s="1157"/>
      <c r="Y343" s="1159"/>
      <c r="Z343" s="1156"/>
      <c r="AA343" s="1156"/>
      <c r="AB343" s="1157"/>
      <c r="AC343" s="41"/>
    </row>
    <row r="344" spans="1:29" hidden="1">
      <c r="A344" s="555">
        <v>330</v>
      </c>
      <c r="B344" s="1273"/>
      <c r="C344" s="1273"/>
      <c r="D344" s="1163"/>
      <c r="E344" s="1157"/>
      <c r="F344" s="1276"/>
      <c r="G344" s="1277"/>
      <c r="H344" s="1158"/>
      <c r="I344" s="1157"/>
      <c r="J344" s="1278"/>
      <c r="K344" s="1277"/>
      <c r="L344" s="1157"/>
      <c r="M344" s="1157"/>
      <c r="N344" s="1157"/>
      <c r="O344" s="1157"/>
      <c r="P344" s="1157"/>
      <c r="Q344" s="1276"/>
      <c r="R344" s="1277"/>
      <c r="S344" s="1276"/>
      <c r="T344" s="1276"/>
      <c r="U344" s="1277"/>
      <c r="V344" s="1247"/>
      <c r="W344" s="1248"/>
      <c r="X344" s="1157"/>
      <c r="Y344" s="1159"/>
      <c r="Z344" s="1156"/>
      <c r="AA344" s="1156"/>
      <c r="AB344" s="1157"/>
      <c r="AC344" s="41"/>
    </row>
    <row r="345" spans="1:29" hidden="1">
      <c r="A345" s="555">
        <v>331</v>
      </c>
      <c r="B345" s="1273"/>
      <c r="C345" s="1273"/>
      <c r="D345" s="1163"/>
      <c r="E345" s="1157"/>
      <c r="F345" s="1276"/>
      <c r="G345" s="1277"/>
      <c r="H345" s="1158"/>
      <c r="I345" s="1157"/>
      <c r="J345" s="1278"/>
      <c r="K345" s="1277"/>
      <c r="L345" s="1157"/>
      <c r="M345" s="1157"/>
      <c r="N345" s="1157"/>
      <c r="O345" s="1157"/>
      <c r="P345" s="1157"/>
      <c r="Q345" s="1276"/>
      <c r="R345" s="1277"/>
      <c r="S345" s="1276"/>
      <c r="T345" s="1276"/>
      <c r="U345" s="1277"/>
      <c r="V345" s="1247"/>
      <c r="W345" s="1248"/>
      <c r="X345" s="1157"/>
      <c r="Y345" s="1159"/>
      <c r="Z345" s="1156"/>
      <c r="AA345" s="1156"/>
      <c r="AB345" s="1157"/>
      <c r="AC345" s="41"/>
    </row>
    <row r="346" spans="1:29" hidden="1">
      <c r="A346" s="555">
        <v>332</v>
      </c>
      <c r="B346" s="1273"/>
      <c r="C346" s="1273"/>
      <c r="D346" s="1163"/>
      <c r="E346" s="1157"/>
      <c r="F346" s="1276"/>
      <c r="G346" s="1277"/>
      <c r="H346" s="1158"/>
      <c r="I346" s="1157"/>
      <c r="J346" s="1278"/>
      <c r="K346" s="1277"/>
      <c r="L346" s="1157"/>
      <c r="M346" s="1157"/>
      <c r="N346" s="1157"/>
      <c r="O346" s="1157"/>
      <c r="P346" s="1157"/>
      <c r="Q346" s="1276"/>
      <c r="R346" s="1277"/>
      <c r="S346" s="1276"/>
      <c r="T346" s="1276"/>
      <c r="U346" s="1277"/>
      <c r="V346" s="1247"/>
      <c r="W346" s="1248"/>
      <c r="X346" s="1157"/>
      <c r="Y346" s="1159"/>
      <c r="Z346" s="1156"/>
      <c r="AA346" s="1156"/>
      <c r="AB346" s="1157"/>
      <c r="AC346" s="41"/>
    </row>
    <row r="347" spans="1:29" hidden="1">
      <c r="A347" s="555">
        <v>333</v>
      </c>
      <c r="B347" s="1273"/>
      <c r="C347" s="1273"/>
      <c r="D347" s="1163"/>
      <c r="E347" s="1157"/>
      <c r="F347" s="1276"/>
      <c r="G347" s="1277"/>
      <c r="H347" s="1158"/>
      <c r="I347" s="1157"/>
      <c r="J347" s="1278"/>
      <c r="K347" s="1277"/>
      <c r="L347" s="1157"/>
      <c r="M347" s="1157"/>
      <c r="N347" s="1157"/>
      <c r="O347" s="1157"/>
      <c r="P347" s="1157"/>
      <c r="Q347" s="1276"/>
      <c r="R347" s="1277"/>
      <c r="S347" s="1276"/>
      <c r="T347" s="1276"/>
      <c r="U347" s="1277"/>
      <c r="V347" s="1247"/>
      <c r="W347" s="1248"/>
      <c r="X347" s="1157"/>
      <c r="Y347" s="1159"/>
      <c r="Z347" s="1156"/>
      <c r="AA347" s="1156"/>
      <c r="AB347" s="1157"/>
      <c r="AC347" s="41"/>
    </row>
    <row r="348" spans="1:29" hidden="1">
      <c r="A348" s="555">
        <v>334</v>
      </c>
      <c r="B348" s="1273"/>
      <c r="C348" s="1273"/>
      <c r="D348" s="1163"/>
      <c r="E348" s="1157"/>
      <c r="F348" s="1276"/>
      <c r="G348" s="1277"/>
      <c r="H348" s="1158"/>
      <c r="I348" s="1157"/>
      <c r="J348" s="1278"/>
      <c r="K348" s="1277"/>
      <c r="L348" s="1157"/>
      <c r="M348" s="1157"/>
      <c r="N348" s="1157"/>
      <c r="O348" s="1157"/>
      <c r="P348" s="1157"/>
      <c r="Q348" s="1276"/>
      <c r="R348" s="1277"/>
      <c r="S348" s="1276"/>
      <c r="T348" s="1276"/>
      <c r="U348" s="1277"/>
      <c r="V348" s="1247"/>
      <c r="W348" s="1248"/>
      <c r="X348" s="1157"/>
      <c r="Y348" s="1159"/>
      <c r="Z348" s="1156"/>
      <c r="AA348" s="1156"/>
      <c r="AB348" s="1157"/>
      <c r="AC348" s="41"/>
    </row>
    <row r="349" spans="1:29" hidden="1">
      <c r="A349" s="555">
        <v>335</v>
      </c>
      <c r="B349" s="1273"/>
      <c r="C349" s="1273"/>
      <c r="D349" s="1163"/>
      <c r="E349" s="1157"/>
      <c r="F349" s="1276"/>
      <c r="G349" s="1277"/>
      <c r="H349" s="1158"/>
      <c r="I349" s="1157"/>
      <c r="J349" s="1278"/>
      <c r="K349" s="1277"/>
      <c r="L349" s="1157"/>
      <c r="M349" s="1157"/>
      <c r="N349" s="1157"/>
      <c r="O349" s="1157"/>
      <c r="P349" s="1157"/>
      <c r="Q349" s="1276"/>
      <c r="R349" s="1277"/>
      <c r="S349" s="1276"/>
      <c r="T349" s="1276"/>
      <c r="U349" s="1277"/>
      <c r="V349" s="1247"/>
      <c r="W349" s="1248"/>
      <c r="X349" s="1157"/>
      <c r="Y349" s="1159"/>
      <c r="Z349" s="1156"/>
      <c r="AA349" s="1156"/>
      <c r="AB349" s="1157"/>
      <c r="AC349" s="41"/>
    </row>
    <row r="350" spans="1:29" hidden="1">
      <c r="A350" s="555">
        <v>336</v>
      </c>
      <c r="B350" s="1273"/>
      <c r="C350" s="1273"/>
      <c r="D350" s="1163"/>
      <c r="E350" s="1157"/>
      <c r="F350" s="1276"/>
      <c r="G350" s="1277"/>
      <c r="H350" s="1158"/>
      <c r="I350" s="1157"/>
      <c r="J350" s="1278"/>
      <c r="K350" s="1277"/>
      <c r="L350" s="1157"/>
      <c r="M350" s="1157"/>
      <c r="N350" s="1157"/>
      <c r="O350" s="1157"/>
      <c r="P350" s="1157"/>
      <c r="Q350" s="1276"/>
      <c r="R350" s="1277"/>
      <c r="S350" s="1276"/>
      <c r="T350" s="1276"/>
      <c r="U350" s="1277"/>
      <c r="V350" s="1247"/>
      <c r="W350" s="1248"/>
      <c r="X350" s="1157"/>
      <c r="Y350" s="1159"/>
      <c r="Z350" s="1156"/>
      <c r="AA350" s="1156"/>
      <c r="AB350" s="1157"/>
      <c r="AC350" s="41"/>
    </row>
    <row r="351" spans="1:29" hidden="1">
      <c r="A351" s="555">
        <v>337</v>
      </c>
      <c r="B351" s="1273"/>
      <c r="C351" s="1273"/>
      <c r="D351" s="1163"/>
      <c r="E351" s="1157"/>
      <c r="F351" s="1276"/>
      <c r="G351" s="1277"/>
      <c r="H351" s="1158"/>
      <c r="I351" s="1157"/>
      <c r="J351" s="1278"/>
      <c r="K351" s="1277"/>
      <c r="L351" s="1157"/>
      <c r="M351" s="1157"/>
      <c r="N351" s="1157"/>
      <c r="O351" s="1157"/>
      <c r="P351" s="1157"/>
      <c r="Q351" s="1276"/>
      <c r="R351" s="1277"/>
      <c r="S351" s="1276"/>
      <c r="T351" s="1276"/>
      <c r="U351" s="1277"/>
      <c r="V351" s="1247"/>
      <c r="W351" s="1248"/>
      <c r="X351" s="1157"/>
      <c r="Y351" s="1159"/>
      <c r="Z351" s="1156"/>
      <c r="AA351" s="1156"/>
      <c r="AB351" s="1157"/>
      <c r="AC351" s="41"/>
    </row>
    <row r="352" spans="1:29" hidden="1">
      <c r="A352" s="555">
        <v>338</v>
      </c>
      <c r="B352" s="1273"/>
      <c r="C352" s="1273"/>
      <c r="D352" s="1163"/>
      <c r="E352" s="1157"/>
      <c r="F352" s="1276"/>
      <c r="G352" s="1277"/>
      <c r="H352" s="1158"/>
      <c r="I352" s="1157"/>
      <c r="J352" s="1278"/>
      <c r="K352" s="1277"/>
      <c r="L352" s="1157"/>
      <c r="M352" s="1157"/>
      <c r="N352" s="1157"/>
      <c r="O352" s="1157"/>
      <c r="P352" s="1157"/>
      <c r="Q352" s="1276"/>
      <c r="R352" s="1277"/>
      <c r="S352" s="1276"/>
      <c r="T352" s="1276"/>
      <c r="U352" s="1277"/>
      <c r="V352" s="1247"/>
      <c r="W352" s="1248"/>
      <c r="X352" s="1157"/>
      <c r="Y352" s="1159"/>
      <c r="Z352" s="1156"/>
      <c r="AA352" s="1156"/>
      <c r="AB352" s="1157"/>
      <c r="AC352" s="41"/>
    </row>
    <row r="353" spans="1:29" hidden="1">
      <c r="A353" s="555">
        <v>339</v>
      </c>
      <c r="B353" s="1273"/>
      <c r="C353" s="1273"/>
      <c r="D353" s="1163"/>
      <c r="E353" s="1157"/>
      <c r="F353" s="1276"/>
      <c r="G353" s="1277"/>
      <c r="H353" s="1158"/>
      <c r="I353" s="1157"/>
      <c r="J353" s="1278"/>
      <c r="K353" s="1277"/>
      <c r="L353" s="1157"/>
      <c r="M353" s="1157"/>
      <c r="N353" s="1157"/>
      <c r="O353" s="1157"/>
      <c r="P353" s="1157"/>
      <c r="Q353" s="1276"/>
      <c r="R353" s="1277"/>
      <c r="S353" s="1276"/>
      <c r="T353" s="1276"/>
      <c r="U353" s="1277"/>
      <c r="V353" s="1247"/>
      <c r="W353" s="1248"/>
      <c r="X353" s="1157"/>
      <c r="Y353" s="1159"/>
      <c r="Z353" s="1156"/>
      <c r="AA353" s="1156"/>
      <c r="AB353" s="1157"/>
      <c r="AC353" s="41"/>
    </row>
    <row r="354" spans="1:29" hidden="1">
      <c r="A354" s="555">
        <v>340</v>
      </c>
      <c r="B354" s="1273"/>
      <c r="C354" s="1273"/>
      <c r="D354" s="1163"/>
      <c r="E354" s="1157"/>
      <c r="F354" s="1276"/>
      <c r="G354" s="1277"/>
      <c r="H354" s="1158"/>
      <c r="I354" s="1157"/>
      <c r="J354" s="1278"/>
      <c r="K354" s="1277"/>
      <c r="L354" s="1157"/>
      <c r="M354" s="1157"/>
      <c r="N354" s="1157"/>
      <c r="O354" s="1157"/>
      <c r="P354" s="1157"/>
      <c r="Q354" s="1276"/>
      <c r="R354" s="1277"/>
      <c r="S354" s="1276"/>
      <c r="T354" s="1276"/>
      <c r="U354" s="1277"/>
      <c r="V354" s="1247"/>
      <c r="W354" s="1248"/>
      <c r="X354" s="1157"/>
      <c r="Y354" s="1159"/>
      <c r="Z354" s="1156"/>
      <c r="AA354" s="1156"/>
      <c r="AB354" s="1157"/>
      <c r="AC354" s="41"/>
    </row>
    <row r="355" spans="1:29" hidden="1">
      <c r="A355" s="555">
        <v>341</v>
      </c>
      <c r="B355" s="1273"/>
      <c r="C355" s="1273"/>
      <c r="D355" s="1163"/>
      <c r="E355" s="1157"/>
      <c r="F355" s="1276"/>
      <c r="G355" s="1277"/>
      <c r="H355" s="1158"/>
      <c r="I355" s="1157"/>
      <c r="J355" s="1278"/>
      <c r="K355" s="1277"/>
      <c r="L355" s="1157"/>
      <c r="M355" s="1157"/>
      <c r="N355" s="1157"/>
      <c r="O355" s="1157"/>
      <c r="P355" s="1157"/>
      <c r="Q355" s="1276"/>
      <c r="R355" s="1277"/>
      <c r="S355" s="1276"/>
      <c r="T355" s="1276"/>
      <c r="U355" s="1277"/>
      <c r="V355" s="1247"/>
      <c r="W355" s="1248"/>
      <c r="X355" s="1157"/>
      <c r="Y355" s="1159"/>
      <c r="Z355" s="1156"/>
      <c r="AA355" s="1156"/>
      <c r="AB355" s="1157"/>
      <c r="AC355" s="41"/>
    </row>
    <row r="356" spans="1:29" hidden="1">
      <c r="A356" s="555">
        <v>342</v>
      </c>
      <c r="B356" s="1273"/>
      <c r="C356" s="1273"/>
      <c r="D356" s="1163"/>
      <c r="E356" s="1157"/>
      <c r="F356" s="1276"/>
      <c r="G356" s="1277"/>
      <c r="H356" s="1158"/>
      <c r="I356" s="1157"/>
      <c r="J356" s="1278"/>
      <c r="K356" s="1277"/>
      <c r="L356" s="1157"/>
      <c r="M356" s="1157"/>
      <c r="N356" s="1157"/>
      <c r="O356" s="1157"/>
      <c r="P356" s="1157"/>
      <c r="Q356" s="1276"/>
      <c r="R356" s="1277"/>
      <c r="S356" s="1276"/>
      <c r="T356" s="1276"/>
      <c r="U356" s="1277"/>
      <c r="V356" s="1247"/>
      <c r="W356" s="1248"/>
      <c r="X356" s="1157"/>
      <c r="Y356" s="1159"/>
      <c r="Z356" s="1156"/>
      <c r="AA356" s="1156"/>
      <c r="AB356" s="1157"/>
      <c r="AC356" s="41"/>
    </row>
    <row r="357" spans="1:29" hidden="1">
      <c r="A357" s="555">
        <v>343</v>
      </c>
      <c r="B357" s="1273"/>
      <c r="C357" s="1273"/>
      <c r="D357" s="1163"/>
      <c r="E357" s="1157"/>
      <c r="F357" s="1276"/>
      <c r="G357" s="1277"/>
      <c r="H357" s="1158"/>
      <c r="I357" s="1157"/>
      <c r="J357" s="1278"/>
      <c r="K357" s="1277"/>
      <c r="L357" s="1157"/>
      <c r="M357" s="1157"/>
      <c r="N357" s="1157"/>
      <c r="O357" s="1157"/>
      <c r="P357" s="1157"/>
      <c r="Q357" s="1276"/>
      <c r="R357" s="1277"/>
      <c r="S357" s="1276"/>
      <c r="T357" s="1276"/>
      <c r="U357" s="1277"/>
      <c r="V357" s="1247"/>
      <c r="W357" s="1248"/>
      <c r="X357" s="1157"/>
      <c r="Y357" s="1159"/>
      <c r="Z357" s="1156"/>
      <c r="AA357" s="1156"/>
      <c r="AB357" s="1157"/>
      <c r="AC357" s="41"/>
    </row>
    <row r="358" spans="1:29" hidden="1">
      <c r="A358" s="555">
        <v>344</v>
      </c>
      <c r="B358" s="1273"/>
      <c r="C358" s="1273"/>
      <c r="D358" s="1163"/>
      <c r="E358" s="1157"/>
      <c r="F358" s="1276"/>
      <c r="G358" s="1277"/>
      <c r="H358" s="1158"/>
      <c r="I358" s="1157"/>
      <c r="J358" s="1278"/>
      <c r="K358" s="1277"/>
      <c r="L358" s="1157"/>
      <c r="M358" s="1157"/>
      <c r="N358" s="1157"/>
      <c r="O358" s="1157"/>
      <c r="P358" s="1157"/>
      <c r="Q358" s="1276"/>
      <c r="R358" s="1277"/>
      <c r="S358" s="1276"/>
      <c r="T358" s="1276"/>
      <c r="U358" s="1277"/>
      <c r="V358" s="1247"/>
      <c r="W358" s="1248"/>
      <c r="X358" s="1157"/>
      <c r="Y358" s="1159"/>
      <c r="Z358" s="1156"/>
      <c r="AA358" s="1156"/>
      <c r="AB358" s="1157"/>
      <c r="AC358" s="41"/>
    </row>
    <row r="359" spans="1:29" hidden="1">
      <c r="A359" s="555">
        <v>345</v>
      </c>
      <c r="B359" s="1273"/>
      <c r="C359" s="1273"/>
      <c r="D359" s="1163"/>
      <c r="E359" s="1157"/>
      <c r="F359" s="1276"/>
      <c r="G359" s="1277"/>
      <c r="H359" s="1158"/>
      <c r="I359" s="1157"/>
      <c r="J359" s="1278"/>
      <c r="K359" s="1277"/>
      <c r="L359" s="1157"/>
      <c r="M359" s="1157"/>
      <c r="N359" s="1157"/>
      <c r="O359" s="1157"/>
      <c r="P359" s="1157"/>
      <c r="Q359" s="1276"/>
      <c r="R359" s="1277"/>
      <c r="S359" s="1276"/>
      <c r="T359" s="1276"/>
      <c r="U359" s="1277"/>
      <c r="V359" s="1247"/>
      <c r="W359" s="1248"/>
      <c r="X359" s="1157"/>
      <c r="Y359" s="1159"/>
      <c r="Z359" s="1156"/>
      <c r="AA359" s="1156"/>
      <c r="AB359" s="1157"/>
      <c r="AC359" s="41"/>
    </row>
    <row r="360" spans="1:29" hidden="1">
      <c r="A360" s="555">
        <v>346</v>
      </c>
      <c r="B360" s="1273"/>
      <c r="C360" s="1273"/>
      <c r="D360" s="1163"/>
      <c r="E360" s="1157"/>
      <c r="F360" s="1276"/>
      <c r="G360" s="1277"/>
      <c r="H360" s="1158"/>
      <c r="I360" s="1157"/>
      <c r="J360" s="1278"/>
      <c r="K360" s="1277"/>
      <c r="L360" s="1157"/>
      <c r="M360" s="1157"/>
      <c r="N360" s="1157"/>
      <c r="O360" s="1157"/>
      <c r="P360" s="1157"/>
      <c r="Q360" s="1276"/>
      <c r="R360" s="1277"/>
      <c r="S360" s="1276"/>
      <c r="T360" s="1276"/>
      <c r="U360" s="1277"/>
      <c r="V360" s="1247"/>
      <c r="W360" s="1248"/>
      <c r="X360" s="1157"/>
      <c r="Y360" s="1159"/>
      <c r="Z360" s="1156"/>
      <c r="AA360" s="1156"/>
      <c r="AB360" s="1157"/>
      <c r="AC360" s="41"/>
    </row>
    <row r="361" spans="1:29" hidden="1">
      <c r="A361" s="555">
        <v>347</v>
      </c>
      <c r="B361" s="1273"/>
      <c r="C361" s="1273"/>
      <c r="D361" s="1163"/>
      <c r="E361" s="1157"/>
      <c r="F361" s="1276"/>
      <c r="G361" s="1277"/>
      <c r="H361" s="1158"/>
      <c r="I361" s="1157"/>
      <c r="J361" s="1278"/>
      <c r="K361" s="1277"/>
      <c r="L361" s="1157"/>
      <c r="M361" s="1157"/>
      <c r="N361" s="1157"/>
      <c r="O361" s="1157"/>
      <c r="P361" s="1157"/>
      <c r="Q361" s="1276"/>
      <c r="R361" s="1277"/>
      <c r="S361" s="1276"/>
      <c r="T361" s="1276"/>
      <c r="U361" s="1277"/>
      <c r="V361" s="1247"/>
      <c r="W361" s="1248"/>
      <c r="X361" s="1157"/>
      <c r="Y361" s="1159"/>
      <c r="Z361" s="1156"/>
      <c r="AA361" s="1156"/>
      <c r="AB361" s="1157"/>
      <c r="AC361" s="41"/>
    </row>
    <row r="362" spans="1:29" hidden="1">
      <c r="A362" s="555">
        <v>348</v>
      </c>
      <c r="B362" s="1273"/>
      <c r="C362" s="1273"/>
      <c r="D362" s="1163"/>
      <c r="E362" s="1157"/>
      <c r="F362" s="1276"/>
      <c r="G362" s="1277"/>
      <c r="H362" s="1158"/>
      <c r="I362" s="1157"/>
      <c r="J362" s="1278"/>
      <c r="K362" s="1277"/>
      <c r="L362" s="1157"/>
      <c r="M362" s="1157"/>
      <c r="N362" s="1157"/>
      <c r="O362" s="1157"/>
      <c r="P362" s="1157"/>
      <c r="Q362" s="1276"/>
      <c r="R362" s="1277"/>
      <c r="S362" s="1276"/>
      <c r="T362" s="1276"/>
      <c r="U362" s="1277"/>
      <c r="V362" s="1247"/>
      <c r="W362" s="1248"/>
      <c r="X362" s="1157"/>
      <c r="Y362" s="1159"/>
      <c r="Z362" s="1156"/>
      <c r="AA362" s="1156"/>
      <c r="AB362" s="1157"/>
      <c r="AC362" s="41"/>
    </row>
    <row r="363" spans="1:29" hidden="1">
      <c r="A363" s="555">
        <v>349</v>
      </c>
      <c r="B363" s="1273"/>
      <c r="C363" s="1273"/>
      <c r="D363" s="1163"/>
      <c r="E363" s="1157"/>
      <c r="F363" s="1276"/>
      <c r="G363" s="1277"/>
      <c r="H363" s="1158"/>
      <c r="I363" s="1157"/>
      <c r="J363" s="1278"/>
      <c r="K363" s="1277"/>
      <c r="L363" s="1157"/>
      <c r="M363" s="1157"/>
      <c r="N363" s="1157"/>
      <c r="O363" s="1157"/>
      <c r="P363" s="1157"/>
      <c r="Q363" s="1276"/>
      <c r="R363" s="1277"/>
      <c r="S363" s="1276"/>
      <c r="T363" s="1276"/>
      <c r="U363" s="1277"/>
      <c r="V363" s="1247"/>
      <c r="W363" s="1248"/>
      <c r="X363" s="1157"/>
      <c r="Y363" s="1159"/>
      <c r="Z363" s="1156"/>
      <c r="AA363" s="1156"/>
      <c r="AB363" s="1157"/>
      <c r="AC363" s="41"/>
    </row>
    <row r="364" spans="1:29" hidden="1">
      <c r="A364" s="555">
        <v>350</v>
      </c>
      <c r="B364" s="1273"/>
      <c r="C364" s="1273"/>
      <c r="D364" s="1163"/>
      <c r="E364" s="1157"/>
      <c r="F364" s="1276"/>
      <c r="G364" s="1277"/>
      <c r="H364" s="1158"/>
      <c r="I364" s="1157"/>
      <c r="J364" s="1278"/>
      <c r="K364" s="1277"/>
      <c r="L364" s="1157"/>
      <c r="M364" s="1157"/>
      <c r="N364" s="1157"/>
      <c r="O364" s="1157"/>
      <c r="P364" s="1157"/>
      <c r="Q364" s="1276"/>
      <c r="R364" s="1277"/>
      <c r="S364" s="1276"/>
      <c r="T364" s="1276"/>
      <c r="U364" s="1277"/>
      <c r="V364" s="1247"/>
      <c r="W364" s="1248"/>
      <c r="X364" s="1157"/>
      <c r="Y364" s="1159"/>
      <c r="Z364" s="1156"/>
      <c r="AA364" s="1156"/>
      <c r="AB364" s="1157"/>
      <c r="AC364" s="41"/>
    </row>
    <row r="365" spans="1:29" hidden="1">
      <c r="A365" s="555">
        <v>351</v>
      </c>
      <c r="B365" s="1273"/>
      <c r="C365" s="1273"/>
      <c r="D365" s="1163"/>
      <c r="E365" s="1157"/>
      <c r="F365" s="1276"/>
      <c r="G365" s="1277"/>
      <c r="H365" s="1158"/>
      <c r="I365" s="1157"/>
      <c r="J365" s="1278"/>
      <c r="K365" s="1277"/>
      <c r="L365" s="1157"/>
      <c r="M365" s="1157"/>
      <c r="N365" s="1157"/>
      <c r="O365" s="1157"/>
      <c r="P365" s="1157"/>
      <c r="Q365" s="1276"/>
      <c r="R365" s="1277"/>
      <c r="S365" s="1276"/>
      <c r="T365" s="1276"/>
      <c r="U365" s="1277"/>
      <c r="V365" s="1247"/>
      <c r="W365" s="1248"/>
      <c r="X365" s="1157"/>
      <c r="Y365" s="1159"/>
      <c r="Z365" s="1156"/>
      <c r="AA365" s="1156"/>
      <c r="AB365" s="1157"/>
      <c r="AC365" s="41"/>
    </row>
    <row r="366" spans="1:29" hidden="1">
      <c r="A366" s="555">
        <v>352</v>
      </c>
      <c r="B366" s="1273"/>
      <c r="C366" s="1273"/>
      <c r="D366" s="1163"/>
      <c r="E366" s="1157"/>
      <c r="F366" s="1276"/>
      <c r="G366" s="1277"/>
      <c r="H366" s="1158"/>
      <c r="I366" s="1157"/>
      <c r="J366" s="1278"/>
      <c r="K366" s="1277"/>
      <c r="L366" s="1157"/>
      <c r="M366" s="1157"/>
      <c r="N366" s="1157"/>
      <c r="O366" s="1157"/>
      <c r="P366" s="1157"/>
      <c r="Q366" s="1276"/>
      <c r="R366" s="1277"/>
      <c r="S366" s="1276"/>
      <c r="T366" s="1276"/>
      <c r="U366" s="1277"/>
      <c r="V366" s="1247"/>
      <c r="W366" s="1248"/>
      <c r="X366" s="1157"/>
      <c r="Y366" s="1159"/>
      <c r="Z366" s="1156"/>
      <c r="AA366" s="1156"/>
      <c r="AB366" s="1157"/>
      <c r="AC366" s="41"/>
    </row>
    <row r="367" spans="1:29" hidden="1">
      <c r="A367" s="555">
        <v>353</v>
      </c>
      <c r="B367" s="1273"/>
      <c r="C367" s="1273"/>
      <c r="D367" s="1163"/>
      <c r="E367" s="1157"/>
      <c r="F367" s="1276"/>
      <c r="G367" s="1277"/>
      <c r="H367" s="1158"/>
      <c r="I367" s="1157"/>
      <c r="J367" s="1278"/>
      <c r="K367" s="1277"/>
      <c r="L367" s="1157"/>
      <c r="M367" s="1157"/>
      <c r="N367" s="1157"/>
      <c r="O367" s="1157"/>
      <c r="P367" s="1157"/>
      <c r="Q367" s="1276"/>
      <c r="R367" s="1277"/>
      <c r="S367" s="1276"/>
      <c r="T367" s="1276"/>
      <c r="U367" s="1277"/>
      <c r="V367" s="1247"/>
      <c r="W367" s="1248"/>
      <c r="X367" s="1157"/>
      <c r="Y367" s="1159"/>
      <c r="Z367" s="1156"/>
      <c r="AA367" s="1156"/>
      <c r="AB367" s="1157"/>
      <c r="AC367" s="41"/>
    </row>
    <row r="368" spans="1:29" hidden="1">
      <c r="A368" s="555">
        <v>354</v>
      </c>
      <c r="B368" s="1273"/>
      <c r="C368" s="1273"/>
      <c r="D368" s="1163"/>
      <c r="E368" s="1157"/>
      <c r="F368" s="1276"/>
      <c r="G368" s="1277"/>
      <c r="H368" s="1158"/>
      <c r="I368" s="1157"/>
      <c r="J368" s="1278"/>
      <c r="K368" s="1277"/>
      <c r="L368" s="1157"/>
      <c r="M368" s="1157"/>
      <c r="N368" s="1157"/>
      <c r="O368" s="1157"/>
      <c r="P368" s="1157"/>
      <c r="Q368" s="1276"/>
      <c r="R368" s="1277"/>
      <c r="S368" s="1276"/>
      <c r="T368" s="1276"/>
      <c r="U368" s="1277"/>
      <c r="V368" s="1247"/>
      <c r="W368" s="1248"/>
      <c r="X368" s="1157"/>
      <c r="Y368" s="1159"/>
      <c r="Z368" s="1156"/>
      <c r="AA368" s="1156"/>
      <c r="AB368" s="1157"/>
      <c r="AC368" s="41"/>
    </row>
    <row r="369" spans="1:29" hidden="1">
      <c r="A369" s="555">
        <v>355</v>
      </c>
      <c r="B369" s="1273"/>
      <c r="C369" s="1273"/>
      <c r="D369" s="1163"/>
      <c r="E369" s="1157"/>
      <c r="F369" s="1276"/>
      <c r="G369" s="1277"/>
      <c r="H369" s="1158"/>
      <c r="I369" s="1157"/>
      <c r="J369" s="1278"/>
      <c r="K369" s="1277"/>
      <c r="L369" s="1157"/>
      <c r="M369" s="1157"/>
      <c r="N369" s="1157"/>
      <c r="O369" s="1157"/>
      <c r="P369" s="1157"/>
      <c r="Q369" s="1276"/>
      <c r="R369" s="1277"/>
      <c r="S369" s="1276"/>
      <c r="T369" s="1276"/>
      <c r="U369" s="1277"/>
      <c r="V369" s="1247"/>
      <c r="W369" s="1248"/>
      <c r="X369" s="1157"/>
      <c r="Y369" s="1159"/>
      <c r="Z369" s="1156"/>
      <c r="AA369" s="1156"/>
      <c r="AB369" s="1157"/>
      <c r="AC369" s="41"/>
    </row>
    <row r="370" spans="1:29" hidden="1">
      <c r="A370" s="555">
        <v>356</v>
      </c>
      <c r="B370" s="1273"/>
      <c r="C370" s="1273"/>
      <c r="D370" s="1163"/>
      <c r="E370" s="1157"/>
      <c r="F370" s="1276"/>
      <c r="G370" s="1277"/>
      <c r="H370" s="1158"/>
      <c r="I370" s="1157"/>
      <c r="J370" s="1278"/>
      <c r="K370" s="1277"/>
      <c r="L370" s="1157"/>
      <c r="M370" s="1157"/>
      <c r="N370" s="1157"/>
      <c r="O370" s="1157"/>
      <c r="P370" s="1157"/>
      <c r="Q370" s="1276"/>
      <c r="R370" s="1277"/>
      <c r="S370" s="1276"/>
      <c r="T370" s="1276"/>
      <c r="U370" s="1277"/>
      <c r="V370" s="1247"/>
      <c r="W370" s="1248"/>
      <c r="X370" s="1157"/>
      <c r="Y370" s="1159"/>
      <c r="Z370" s="1156"/>
      <c r="AA370" s="1156"/>
      <c r="AB370" s="1157"/>
      <c r="AC370" s="41"/>
    </row>
    <row r="371" spans="1:29" hidden="1">
      <c r="A371" s="555">
        <v>357</v>
      </c>
      <c r="B371" s="1273"/>
      <c r="C371" s="1273"/>
      <c r="D371" s="1163"/>
      <c r="E371" s="1157"/>
      <c r="F371" s="1276"/>
      <c r="G371" s="1277"/>
      <c r="H371" s="1158"/>
      <c r="I371" s="1157"/>
      <c r="J371" s="1278"/>
      <c r="K371" s="1277"/>
      <c r="L371" s="1157"/>
      <c r="M371" s="1157"/>
      <c r="N371" s="1157"/>
      <c r="O371" s="1157"/>
      <c r="P371" s="1157"/>
      <c r="Q371" s="1276"/>
      <c r="R371" s="1277"/>
      <c r="S371" s="1276"/>
      <c r="T371" s="1276"/>
      <c r="U371" s="1277"/>
      <c r="V371" s="1247"/>
      <c r="W371" s="1248"/>
      <c r="X371" s="1157"/>
      <c r="Y371" s="1159"/>
      <c r="Z371" s="1156"/>
      <c r="AA371" s="1156"/>
      <c r="AB371" s="1157"/>
      <c r="AC371" s="41"/>
    </row>
    <row r="372" spans="1:29" hidden="1">
      <c r="A372" s="555">
        <v>358</v>
      </c>
      <c r="B372" s="1273"/>
      <c r="C372" s="1273"/>
      <c r="D372" s="1163"/>
      <c r="E372" s="1157"/>
      <c r="F372" s="1276"/>
      <c r="G372" s="1277"/>
      <c r="H372" s="1158"/>
      <c r="I372" s="1157"/>
      <c r="J372" s="1278"/>
      <c r="K372" s="1277"/>
      <c r="L372" s="1157"/>
      <c r="M372" s="1157"/>
      <c r="N372" s="1157"/>
      <c r="O372" s="1157"/>
      <c r="P372" s="1157"/>
      <c r="Q372" s="1276"/>
      <c r="R372" s="1277"/>
      <c r="S372" s="1276"/>
      <c r="T372" s="1276"/>
      <c r="U372" s="1277"/>
      <c r="V372" s="1247"/>
      <c r="W372" s="1248"/>
      <c r="X372" s="1157"/>
      <c r="Y372" s="1159"/>
      <c r="Z372" s="1156"/>
      <c r="AA372" s="1156"/>
      <c r="AB372" s="1157"/>
      <c r="AC372" s="41"/>
    </row>
    <row r="373" spans="1:29" hidden="1">
      <c r="A373" s="555">
        <v>359</v>
      </c>
      <c r="B373" s="1273"/>
      <c r="C373" s="1273"/>
      <c r="D373" s="1163"/>
      <c r="E373" s="1157"/>
      <c r="F373" s="1276"/>
      <c r="G373" s="1277"/>
      <c r="H373" s="1158"/>
      <c r="I373" s="1157"/>
      <c r="J373" s="1278"/>
      <c r="K373" s="1277"/>
      <c r="L373" s="1157"/>
      <c r="M373" s="1157"/>
      <c r="N373" s="1157"/>
      <c r="O373" s="1157"/>
      <c r="P373" s="1157"/>
      <c r="Q373" s="1276"/>
      <c r="R373" s="1277"/>
      <c r="S373" s="1276"/>
      <c r="T373" s="1276"/>
      <c r="U373" s="1277"/>
      <c r="V373" s="1247"/>
      <c r="W373" s="1248"/>
      <c r="X373" s="1157"/>
      <c r="Y373" s="1159"/>
      <c r="Z373" s="1156"/>
      <c r="AA373" s="1156"/>
      <c r="AB373" s="1157"/>
      <c r="AC373" s="41"/>
    </row>
    <row r="374" spans="1:29" hidden="1">
      <c r="A374" s="555">
        <v>360</v>
      </c>
      <c r="B374" s="1273"/>
      <c r="C374" s="1273"/>
      <c r="D374" s="1163"/>
      <c r="E374" s="1157"/>
      <c r="F374" s="1276"/>
      <c r="G374" s="1277"/>
      <c r="H374" s="1158"/>
      <c r="I374" s="1157"/>
      <c r="J374" s="1278"/>
      <c r="K374" s="1277"/>
      <c r="L374" s="1157"/>
      <c r="M374" s="1157"/>
      <c r="N374" s="1157"/>
      <c r="O374" s="1157"/>
      <c r="P374" s="1157"/>
      <c r="Q374" s="1276"/>
      <c r="R374" s="1277"/>
      <c r="S374" s="1276"/>
      <c r="T374" s="1276"/>
      <c r="U374" s="1277"/>
      <c r="V374" s="1247"/>
      <c r="W374" s="1248"/>
      <c r="X374" s="1157"/>
      <c r="Y374" s="1159"/>
      <c r="Z374" s="1156"/>
      <c r="AA374" s="1156"/>
      <c r="AB374" s="1157"/>
      <c r="AC374" s="41"/>
    </row>
    <row r="375" spans="1:29" hidden="1">
      <c r="A375" s="555">
        <v>361</v>
      </c>
      <c r="B375" s="1273"/>
      <c r="C375" s="1273"/>
      <c r="D375" s="1163"/>
      <c r="E375" s="1157"/>
      <c r="F375" s="1276"/>
      <c r="G375" s="1277"/>
      <c r="H375" s="1158"/>
      <c r="I375" s="1157"/>
      <c r="J375" s="1278"/>
      <c r="K375" s="1277"/>
      <c r="L375" s="1157"/>
      <c r="M375" s="1157"/>
      <c r="N375" s="1157"/>
      <c r="O375" s="1157"/>
      <c r="P375" s="1157"/>
      <c r="Q375" s="1276"/>
      <c r="R375" s="1277"/>
      <c r="S375" s="1276"/>
      <c r="T375" s="1276"/>
      <c r="U375" s="1277"/>
      <c r="V375" s="1247"/>
      <c r="W375" s="1248"/>
      <c r="X375" s="1157"/>
      <c r="Y375" s="1159"/>
      <c r="Z375" s="1156"/>
      <c r="AA375" s="1156"/>
      <c r="AB375" s="1157"/>
      <c r="AC375" s="41"/>
    </row>
    <row r="376" spans="1:29" hidden="1">
      <c r="A376" s="555">
        <v>362</v>
      </c>
      <c r="B376" s="1273"/>
      <c r="C376" s="1273"/>
      <c r="D376" s="1163"/>
      <c r="E376" s="1157"/>
      <c r="F376" s="1276"/>
      <c r="G376" s="1277"/>
      <c r="H376" s="1158"/>
      <c r="I376" s="1157"/>
      <c r="J376" s="1278"/>
      <c r="K376" s="1277"/>
      <c r="L376" s="1157"/>
      <c r="M376" s="1157"/>
      <c r="N376" s="1157"/>
      <c r="O376" s="1157"/>
      <c r="P376" s="1157"/>
      <c r="Q376" s="1276"/>
      <c r="R376" s="1277"/>
      <c r="S376" s="1276"/>
      <c r="T376" s="1276"/>
      <c r="U376" s="1277"/>
      <c r="V376" s="1247"/>
      <c r="W376" s="1248"/>
      <c r="X376" s="1157"/>
      <c r="Y376" s="1159"/>
      <c r="Z376" s="1156"/>
      <c r="AA376" s="1156"/>
      <c r="AB376" s="1157"/>
      <c r="AC376" s="41"/>
    </row>
    <row r="377" spans="1:29" hidden="1">
      <c r="A377" s="555">
        <v>363</v>
      </c>
      <c r="B377" s="1273"/>
      <c r="C377" s="1273"/>
      <c r="D377" s="1163"/>
      <c r="E377" s="1157"/>
      <c r="F377" s="1276"/>
      <c r="G377" s="1277"/>
      <c r="H377" s="1158"/>
      <c r="I377" s="1157"/>
      <c r="J377" s="1278"/>
      <c r="K377" s="1277"/>
      <c r="L377" s="1157"/>
      <c r="M377" s="1157"/>
      <c r="N377" s="1157"/>
      <c r="O377" s="1157"/>
      <c r="P377" s="1157"/>
      <c r="Q377" s="1276"/>
      <c r="R377" s="1277"/>
      <c r="S377" s="1276"/>
      <c r="T377" s="1276"/>
      <c r="U377" s="1277"/>
      <c r="V377" s="1247"/>
      <c r="W377" s="1248"/>
      <c r="X377" s="1157"/>
      <c r="Y377" s="1159"/>
      <c r="Z377" s="1156"/>
      <c r="AA377" s="1156"/>
      <c r="AB377" s="1157"/>
      <c r="AC377" s="41"/>
    </row>
    <row r="378" spans="1:29" hidden="1">
      <c r="A378" s="555">
        <v>364</v>
      </c>
      <c r="B378" s="1273"/>
      <c r="C378" s="1273"/>
      <c r="D378" s="1163"/>
      <c r="E378" s="1157"/>
      <c r="F378" s="1276"/>
      <c r="G378" s="1277"/>
      <c r="H378" s="1158"/>
      <c r="I378" s="1157"/>
      <c r="J378" s="1278"/>
      <c r="K378" s="1277"/>
      <c r="L378" s="1157"/>
      <c r="M378" s="1157"/>
      <c r="N378" s="1157"/>
      <c r="O378" s="1157"/>
      <c r="P378" s="1157"/>
      <c r="Q378" s="1276"/>
      <c r="R378" s="1277"/>
      <c r="S378" s="1276"/>
      <c r="T378" s="1276"/>
      <c r="U378" s="1277"/>
      <c r="V378" s="1247"/>
      <c r="W378" s="1248"/>
      <c r="X378" s="1157"/>
      <c r="Y378" s="1159"/>
      <c r="Z378" s="1156"/>
      <c r="AA378" s="1156"/>
      <c r="AB378" s="1157"/>
      <c r="AC378" s="41"/>
    </row>
    <row r="379" spans="1:29" hidden="1">
      <c r="A379" s="555">
        <v>365</v>
      </c>
      <c r="B379" s="1273"/>
      <c r="C379" s="1273"/>
      <c r="D379" s="1163"/>
      <c r="E379" s="1157"/>
      <c r="F379" s="1276"/>
      <c r="G379" s="1277"/>
      <c r="H379" s="1158"/>
      <c r="I379" s="1157"/>
      <c r="J379" s="1278"/>
      <c r="K379" s="1277"/>
      <c r="L379" s="1157"/>
      <c r="M379" s="1157"/>
      <c r="N379" s="1157"/>
      <c r="O379" s="1157"/>
      <c r="P379" s="1157"/>
      <c r="Q379" s="1276"/>
      <c r="R379" s="1277"/>
      <c r="S379" s="1276"/>
      <c r="T379" s="1276"/>
      <c r="U379" s="1277"/>
      <c r="V379" s="1247"/>
      <c r="W379" s="1248"/>
      <c r="X379" s="1157"/>
      <c r="Y379" s="1159"/>
      <c r="Z379" s="1156"/>
      <c r="AA379" s="1156"/>
      <c r="AB379" s="1157"/>
      <c r="AC379" s="41"/>
    </row>
    <row r="380" spans="1:29" hidden="1">
      <c r="A380" s="555">
        <v>366</v>
      </c>
      <c r="B380" s="1273"/>
      <c r="C380" s="1273"/>
      <c r="D380" s="1163"/>
      <c r="E380" s="1157"/>
      <c r="F380" s="1276"/>
      <c r="G380" s="1277"/>
      <c r="H380" s="1158"/>
      <c r="I380" s="1157"/>
      <c r="J380" s="1278"/>
      <c r="K380" s="1277"/>
      <c r="L380" s="1157"/>
      <c r="M380" s="1157"/>
      <c r="N380" s="1157"/>
      <c r="O380" s="1157"/>
      <c r="P380" s="1157"/>
      <c r="Q380" s="1276"/>
      <c r="R380" s="1277"/>
      <c r="S380" s="1276"/>
      <c r="T380" s="1276"/>
      <c r="U380" s="1277"/>
      <c r="V380" s="1247"/>
      <c r="W380" s="1248"/>
      <c r="X380" s="1157"/>
      <c r="Y380" s="1159"/>
      <c r="Z380" s="1156"/>
      <c r="AA380" s="1156"/>
      <c r="AB380" s="1157"/>
      <c r="AC380" s="41"/>
    </row>
    <row r="381" spans="1:29" hidden="1">
      <c r="A381" s="555">
        <v>367</v>
      </c>
      <c r="B381" s="1273"/>
      <c r="C381" s="1273"/>
      <c r="D381" s="1163"/>
      <c r="E381" s="1157"/>
      <c r="F381" s="1276"/>
      <c r="G381" s="1277"/>
      <c r="H381" s="1158"/>
      <c r="I381" s="1157"/>
      <c r="J381" s="1278"/>
      <c r="K381" s="1277"/>
      <c r="L381" s="1157"/>
      <c r="M381" s="1157"/>
      <c r="N381" s="1157"/>
      <c r="O381" s="1157"/>
      <c r="P381" s="1157"/>
      <c r="Q381" s="1276"/>
      <c r="R381" s="1277"/>
      <c r="S381" s="1276"/>
      <c r="T381" s="1276"/>
      <c r="U381" s="1277"/>
      <c r="V381" s="1247"/>
      <c r="W381" s="1248"/>
      <c r="X381" s="1157"/>
      <c r="Y381" s="1159"/>
      <c r="Z381" s="1156"/>
      <c r="AA381" s="1156"/>
      <c r="AB381" s="1157"/>
      <c r="AC381" s="41"/>
    </row>
    <row r="382" spans="1:29" hidden="1">
      <c r="A382" s="555">
        <v>368</v>
      </c>
      <c r="B382" s="1273"/>
      <c r="C382" s="1273"/>
      <c r="D382" s="1163"/>
      <c r="E382" s="1157"/>
      <c r="F382" s="1276"/>
      <c r="G382" s="1277"/>
      <c r="H382" s="1158"/>
      <c r="I382" s="1157"/>
      <c r="J382" s="1278"/>
      <c r="K382" s="1277"/>
      <c r="L382" s="1157"/>
      <c r="M382" s="1157"/>
      <c r="N382" s="1157"/>
      <c r="O382" s="1157"/>
      <c r="P382" s="1157"/>
      <c r="Q382" s="1276"/>
      <c r="R382" s="1277"/>
      <c r="S382" s="1276"/>
      <c r="T382" s="1276"/>
      <c r="U382" s="1277"/>
      <c r="V382" s="1247"/>
      <c r="W382" s="1248"/>
      <c r="X382" s="1157"/>
      <c r="Y382" s="1159"/>
      <c r="Z382" s="1156"/>
      <c r="AA382" s="1156"/>
      <c r="AB382" s="1157"/>
      <c r="AC382" s="41"/>
    </row>
    <row r="383" spans="1:29" hidden="1">
      <c r="A383" s="555">
        <v>369</v>
      </c>
      <c r="B383" s="1273"/>
      <c r="C383" s="1273"/>
      <c r="D383" s="1163"/>
      <c r="E383" s="1157"/>
      <c r="F383" s="1276"/>
      <c r="G383" s="1277"/>
      <c r="H383" s="1158"/>
      <c r="I383" s="1157"/>
      <c r="J383" s="1278"/>
      <c r="K383" s="1277"/>
      <c r="L383" s="1157"/>
      <c r="M383" s="1157"/>
      <c r="N383" s="1157"/>
      <c r="O383" s="1157"/>
      <c r="P383" s="1157"/>
      <c r="Q383" s="1276"/>
      <c r="R383" s="1277"/>
      <c r="S383" s="1276"/>
      <c r="T383" s="1276"/>
      <c r="U383" s="1277"/>
      <c r="V383" s="1247"/>
      <c r="W383" s="1248"/>
      <c r="X383" s="1157"/>
      <c r="Y383" s="1159"/>
      <c r="Z383" s="1156"/>
      <c r="AA383" s="1156"/>
      <c r="AB383" s="1157"/>
      <c r="AC383" s="41"/>
    </row>
    <row r="384" spans="1:29" hidden="1">
      <c r="A384" s="555">
        <v>370</v>
      </c>
      <c r="B384" s="1273"/>
      <c r="C384" s="1273"/>
      <c r="D384" s="1163"/>
      <c r="E384" s="1157"/>
      <c r="F384" s="1276"/>
      <c r="G384" s="1277"/>
      <c r="H384" s="1158"/>
      <c r="I384" s="1157"/>
      <c r="J384" s="1278"/>
      <c r="K384" s="1277"/>
      <c r="L384" s="1157"/>
      <c r="M384" s="1157"/>
      <c r="N384" s="1157"/>
      <c r="O384" s="1157"/>
      <c r="P384" s="1157"/>
      <c r="Q384" s="1276"/>
      <c r="R384" s="1277"/>
      <c r="S384" s="1276"/>
      <c r="T384" s="1276"/>
      <c r="U384" s="1277"/>
      <c r="V384" s="1247"/>
      <c r="W384" s="1248"/>
      <c r="X384" s="1157"/>
      <c r="Y384" s="1159"/>
      <c r="Z384" s="1156"/>
      <c r="AA384" s="1156"/>
      <c r="AB384" s="1157"/>
      <c r="AC384" s="41"/>
    </row>
    <row r="385" spans="1:29" hidden="1">
      <c r="A385" s="555">
        <v>371</v>
      </c>
      <c r="B385" s="1273"/>
      <c r="C385" s="1273"/>
      <c r="D385" s="1163"/>
      <c r="E385" s="1157"/>
      <c r="F385" s="1276"/>
      <c r="G385" s="1277"/>
      <c r="H385" s="1158"/>
      <c r="I385" s="1157"/>
      <c r="J385" s="1278"/>
      <c r="K385" s="1277"/>
      <c r="L385" s="1157"/>
      <c r="M385" s="1157"/>
      <c r="N385" s="1157"/>
      <c r="O385" s="1157"/>
      <c r="P385" s="1157"/>
      <c r="Q385" s="1276"/>
      <c r="R385" s="1277"/>
      <c r="S385" s="1276"/>
      <c r="T385" s="1276"/>
      <c r="U385" s="1277"/>
      <c r="V385" s="1247"/>
      <c r="W385" s="1248"/>
      <c r="X385" s="1157"/>
      <c r="Y385" s="1159"/>
      <c r="Z385" s="1156"/>
      <c r="AA385" s="1156"/>
      <c r="AB385" s="1157"/>
      <c r="AC385" s="41"/>
    </row>
    <row r="386" spans="1:29" hidden="1">
      <c r="A386" s="555">
        <v>372</v>
      </c>
      <c r="B386" s="1273"/>
      <c r="C386" s="1273"/>
      <c r="D386" s="1163"/>
      <c r="E386" s="1157"/>
      <c r="F386" s="1276"/>
      <c r="G386" s="1277"/>
      <c r="H386" s="1158"/>
      <c r="I386" s="1157"/>
      <c r="J386" s="1278"/>
      <c r="K386" s="1277"/>
      <c r="L386" s="1157"/>
      <c r="M386" s="1157"/>
      <c r="N386" s="1157"/>
      <c r="O386" s="1157"/>
      <c r="P386" s="1157"/>
      <c r="Q386" s="1276"/>
      <c r="R386" s="1277"/>
      <c r="S386" s="1276"/>
      <c r="T386" s="1276"/>
      <c r="U386" s="1277"/>
      <c r="V386" s="1247"/>
      <c r="W386" s="1248"/>
      <c r="X386" s="1157"/>
      <c r="Y386" s="1159"/>
      <c r="Z386" s="1156"/>
      <c r="AA386" s="1156"/>
      <c r="AB386" s="1157"/>
      <c r="AC386" s="41"/>
    </row>
    <row r="387" spans="1:29" hidden="1">
      <c r="A387" s="555">
        <v>373</v>
      </c>
      <c r="B387" s="1273"/>
      <c r="C387" s="1273"/>
      <c r="D387" s="1163"/>
      <c r="E387" s="1157"/>
      <c r="F387" s="1276"/>
      <c r="G387" s="1277"/>
      <c r="H387" s="1158"/>
      <c r="I387" s="1157"/>
      <c r="J387" s="1278"/>
      <c r="K387" s="1277"/>
      <c r="L387" s="1157"/>
      <c r="M387" s="1157"/>
      <c r="N387" s="1157"/>
      <c r="O387" s="1157"/>
      <c r="P387" s="1157"/>
      <c r="Q387" s="1276"/>
      <c r="R387" s="1277"/>
      <c r="S387" s="1276"/>
      <c r="T387" s="1276"/>
      <c r="U387" s="1277"/>
      <c r="V387" s="1247"/>
      <c r="W387" s="1248"/>
      <c r="X387" s="1157"/>
      <c r="Y387" s="1159"/>
      <c r="Z387" s="1156"/>
      <c r="AA387" s="1156"/>
      <c r="AB387" s="1157"/>
      <c r="AC387" s="41"/>
    </row>
    <row r="388" spans="1:29" hidden="1">
      <c r="A388" s="555">
        <v>374</v>
      </c>
      <c r="B388" s="1273"/>
      <c r="C388" s="1273"/>
      <c r="D388" s="1163"/>
      <c r="E388" s="1157"/>
      <c r="F388" s="1276"/>
      <c r="G388" s="1277"/>
      <c r="H388" s="1158"/>
      <c r="I388" s="1157"/>
      <c r="J388" s="1278"/>
      <c r="K388" s="1277"/>
      <c r="L388" s="1157"/>
      <c r="M388" s="1157"/>
      <c r="N388" s="1157"/>
      <c r="O388" s="1157"/>
      <c r="P388" s="1157"/>
      <c r="Q388" s="1276"/>
      <c r="R388" s="1277"/>
      <c r="S388" s="1276"/>
      <c r="T388" s="1276"/>
      <c r="U388" s="1277"/>
      <c r="V388" s="1247"/>
      <c r="W388" s="1248"/>
      <c r="X388" s="1157"/>
      <c r="Y388" s="1159"/>
      <c r="Z388" s="1156"/>
      <c r="AA388" s="1156"/>
      <c r="AB388" s="1157"/>
      <c r="AC388" s="41"/>
    </row>
    <row r="389" spans="1:29" hidden="1">
      <c r="A389" s="555">
        <v>375</v>
      </c>
      <c r="B389" s="1273"/>
      <c r="C389" s="1273"/>
      <c r="D389" s="1163"/>
      <c r="E389" s="1157"/>
      <c r="F389" s="1276"/>
      <c r="G389" s="1277"/>
      <c r="H389" s="1158"/>
      <c r="I389" s="1157"/>
      <c r="J389" s="1278"/>
      <c r="K389" s="1277"/>
      <c r="L389" s="1157"/>
      <c r="M389" s="1157"/>
      <c r="N389" s="1157"/>
      <c r="O389" s="1157"/>
      <c r="P389" s="1157"/>
      <c r="Q389" s="1276"/>
      <c r="R389" s="1277"/>
      <c r="S389" s="1276"/>
      <c r="T389" s="1276"/>
      <c r="U389" s="1277"/>
      <c r="V389" s="1247"/>
      <c r="W389" s="1248"/>
      <c r="X389" s="1157"/>
      <c r="Y389" s="1159"/>
      <c r="Z389" s="1156"/>
      <c r="AA389" s="1156"/>
      <c r="AB389" s="1157"/>
      <c r="AC389" s="41"/>
    </row>
    <row r="390" spans="1:29" hidden="1">
      <c r="A390" s="555">
        <v>376</v>
      </c>
      <c r="B390" s="1273"/>
      <c r="C390" s="1273"/>
      <c r="D390" s="1163"/>
      <c r="E390" s="1157"/>
      <c r="F390" s="1276"/>
      <c r="G390" s="1277"/>
      <c r="H390" s="1158"/>
      <c r="I390" s="1157"/>
      <c r="J390" s="1278"/>
      <c r="K390" s="1277"/>
      <c r="L390" s="1157"/>
      <c r="M390" s="1157"/>
      <c r="N390" s="1157"/>
      <c r="O390" s="1157"/>
      <c r="P390" s="1157"/>
      <c r="Q390" s="1276"/>
      <c r="R390" s="1277"/>
      <c r="S390" s="1276"/>
      <c r="T390" s="1276"/>
      <c r="U390" s="1277"/>
      <c r="V390" s="1247"/>
      <c r="W390" s="1248"/>
      <c r="X390" s="1157"/>
      <c r="Y390" s="1159"/>
      <c r="Z390" s="1156"/>
      <c r="AA390" s="1156"/>
      <c r="AB390" s="1157"/>
      <c r="AC390" s="41"/>
    </row>
    <row r="391" spans="1:29" hidden="1">
      <c r="A391" s="555">
        <v>377</v>
      </c>
      <c r="B391" s="1273"/>
      <c r="C391" s="1273"/>
      <c r="D391" s="1163"/>
      <c r="E391" s="1157"/>
      <c r="F391" s="1276"/>
      <c r="G391" s="1277"/>
      <c r="H391" s="1158"/>
      <c r="I391" s="1157"/>
      <c r="J391" s="1278"/>
      <c r="K391" s="1277"/>
      <c r="L391" s="1157"/>
      <c r="M391" s="1157"/>
      <c r="N391" s="1157"/>
      <c r="O391" s="1157"/>
      <c r="P391" s="1157"/>
      <c r="Q391" s="1276"/>
      <c r="R391" s="1277"/>
      <c r="S391" s="1276"/>
      <c r="T391" s="1276"/>
      <c r="U391" s="1277"/>
      <c r="V391" s="1247"/>
      <c r="W391" s="1248"/>
      <c r="X391" s="1157"/>
      <c r="Y391" s="1159"/>
      <c r="Z391" s="1156"/>
      <c r="AA391" s="1156"/>
      <c r="AB391" s="1157"/>
      <c r="AC391" s="41"/>
    </row>
    <row r="392" spans="1:29" hidden="1">
      <c r="A392" s="555">
        <v>378</v>
      </c>
      <c r="B392" s="1273"/>
      <c r="C392" s="1273"/>
      <c r="D392" s="1163"/>
      <c r="E392" s="1157"/>
      <c r="F392" s="1276"/>
      <c r="G392" s="1277"/>
      <c r="H392" s="1158"/>
      <c r="I392" s="1157"/>
      <c r="J392" s="1278"/>
      <c r="K392" s="1277"/>
      <c r="L392" s="1157"/>
      <c r="M392" s="1157"/>
      <c r="N392" s="1157"/>
      <c r="O392" s="1157"/>
      <c r="P392" s="1157"/>
      <c r="Q392" s="1276"/>
      <c r="R392" s="1277"/>
      <c r="S392" s="1276"/>
      <c r="T392" s="1276"/>
      <c r="U392" s="1277"/>
      <c r="V392" s="1247"/>
      <c r="W392" s="1248"/>
      <c r="X392" s="1157"/>
      <c r="Y392" s="1159"/>
      <c r="Z392" s="1156"/>
      <c r="AA392" s="1156"/>
      <c r="AB392" s="1157"/>
      <c r="AC392" s="41"/>
    </row>
    <row r="393" spans="1:29" hidden="1">
      <c r="A393" s="555">
        <v>379</v>
      </c>
      <c r="B393" s="1273"/>
      <c r="C393" s="1273"/>
      <c r="D393" s="1163"/>
      <c r="E393" s="1157"/>
      <c r="F393" s="1276"/>
      <c r="G393" s="1277"/>
      <c r="H393" s="1158"/>
      <c r="I393" s="1157"/>
      <c r="J393" s="1278"/>
      <c r="K393" s="1277"/>
      <c r="L393" s="1157"/>
      <c r="M393" s="1157"/>
      <c r="N393" s="1157"/>
      <c r="O393" s="1157"/>
      <c r="P393" s="1157"/>
      <c r="Q393" s="1276"/>
      <c r="R393" s="1277"/>
      <c r="S393" s="1276"/>
      <c r="T393" s="1276"/>
      <c r="U393" s="1277"/>
      <c r="V393" s="1247"/>
      <c r="W393" s="1248"/>
      <c r="X393" s="1157"/>
      <c r="Y393" s="1159"/>
      <c r="Z393" s="1156"/>
      <c r="AA393" s="1156"/>
      <c r="AB393" s="1157"/>
      <c r="AC393" s="41"/>
    </row>
    <row r="394" spans="1:29" hidden="1">
      <c r="A394" s="555">
        <v>380</v>
      </c>
      <c r="B394" s="1273"/>
      <c r="C394" s="1273"/>
      <c r="D394" s="1163"/>
      <c r="E394" s="1157"/>
      <c r="F394" s="1276"/>
      <c r="G394" s="1277"/>
      <c r="H394" s="1158"/>
      <c r="I394" s="1157"/>
      <c r="J394" s="1278"/>
      <c r="K394" s="1277"/>
      <c r="L394" s="1157"/>
      <c r="M394" s="1157"/>
      <c r="N394" s="1157"/>
      <c r="O394" s="1157"/>
      <c r="P394" s="1157"/>
      <c r="Q394" s="1276"/>
      <c r="R394" s="1277"/>
      <c r="S394" s="1276"/>
      <c r="T394" s="1276"/>
      <c r="U394" s="1277"/>
      <c r="V394" s="1247"/>
      <c r="W394" s="1248"/>
      <c r="X394" s="1157"/>
      <c r="Y394" s="1159"/>
      <c r="Z394" s="1156"/>
      <c r="AA394" s="1156"/>
      <c r="AB394" s="1157"/>
      <c r="AC394" s="41"/>
    </row>
    <row r="395" spans="1:29" hidden="1">
      <c r="A395" s="555">
        <v>381</v>
      </c>
      <c r="B395" s="1273"/>
      <c r="C395" s="1273"/>
      <c r="D395" s="1163"/>
      <c r="E395" s="1157"/>
      <c r="F395" s="1276"/>
      <c r="G395" s="1277"/>
      <c r="H395" s="1158"/>
      <c r="I395" s="1157"/>
      <c r="J395" s="1278"/>
      <c r="K395" s="1277"/>
      <c r="L395" s="1157"/>
      <c r="M395" s="1157"/>
      <c r="N395" s="1157"/>
      <c r="O395" s="1157"/>
      <c r="P395" s="1157"/>
      <c r="Q395" s="1276"/>
      <c r="R395" s="1277"/>
      <c r="S395" s="1276"/>
      <c r="T395" s="1276"/>
      <c r="U395" s="1277"/>
      <c r="V395" s="1247"/>
      <c r="W395" s="1248"/>
      <c r="X395" s="1157"/>
      <c r="Y395" s="1159"/>
      <c r="Z395" s="1156"/>
      <c r="AA395" s="1156"/>
      <c r="AB395" s="1157"/>
      <c r="AC395" s="41"/>
    </row>
    <row r="396" spans="1:29" hidden="1">
      <c r="A396" s="555">
        <v>382</v>
      </c>
      <c r="B396" s="1273"/>
      <c r="C396" s="1273"/>
      <c r="D396" s="1163"/>
      <c r="E396" s="1157"/>
      <c r="F396" s="1276"/>
      <c r="G396" s="1277"/>
      <c r="H396" s="1158"/>
      <c r="I396" s="1157"/>
      <c r="J396" s="1278"/>
      <c r="K396" s="1277"/>
      <c r="L396" s="1157"/>
      <c r="M396" s="1157"/>
      <c r="N396" s="1157"/>
      <c r="O396" s="1157"/>
      <c r="P396" s="1157"/>
      <c r="Q396" s="1276"/>
      <c r="R396" s="1277"/>
      <c r="S396" s="1276"/>
      <c r="T396" s="1276"/>
      <c r="U396" s="1277"/>
      <c r="V396" s="1247"/>
      <c r="W396" s="1248"/>
      <c r="X396" s="1157"/>
      <c r="Y396" s="1159"/>
      <c r="Z396" s="1156"/>
      <c r="AA396" s="1156"/>
      <c r="AB396" s="1157"/>
      <c r="AC396" s="41"/>
    </row>
    <row r="397" spans="1:29" hidden="1">
      <c r="A397" s="555">
        <v>383</v>
      </c>
      <c r="B397" s="1273"/>
      <c r="C397" s="1273"/>
      <c r="D397" s="1163"/>
      <c r="E397" s="1157"/>
      <c r="F397" s="1276"/>
      <c r="G397" s="1277"/>
      <c r="H397" s="1158"/>
      <c r="I397" s="1157"/>
      <c r="J397" s="1278"/>
      <c r="K397" s="1277"/>
      <c r="L397" s="1157"/>
      <c r="M397" s="1157"/>
      <c r="N397" s="1157"/>
      <c r="O397" s="1157"/>
      <c r="P397" s="1157"/>
      <c r="Q397" s="1276"/>
      <c r="R397" s="1277"/>
      <c r="S397" s="1276"/>
      <c r="T397" s="1276"/>
      <c r="U397" s="1277"/>
      <c r="V397" s="1247"/>
      <c r="W397" s="1248"/>
      <c r="X397" s="1157"/>
      <c r="Y397" s="1159"/>
      <c r="Z397" s="1156"/>
      <c r="AA397" s="1156"/>
      <c r="AB397" s="1157"/>
      <c r="AC397" s="41"/>
    </row>
    <row r="398" spans="1:29" hidden="1">
      <c r="A398" s="555">
        <v>384</v>
      </c>
      <c r="B398" s="1273"/>
      <c r="C398" s="1273"/>
      <c r="D398" s="1163"/>
      <c r="E398" s="1157"/>
      <c r="F398" s="1276"/>
      <c r="G398" s="1277"/>
      <c r="H398" s="1158"/>
      <c r="I398" s="1157"/>
      <c r="J398" s="1278"/>
      <c r="K398" s="1277"/>
      <c r="L398" s="1157"/>
      <c r="M398" s="1157"/>
      <c r="N398" s="1157"/>
      <c r="O398" s="1157"/>
      <c r="P398" s="1157"/>
      <c r="Q398" s="1276"/>
      <c r="R398" s="1277"/>
      <c r="S398" s="1276"/>
      <c r="T398" s="1276"/>
      <c r="U398" s="1277"/>
      <c r="V398" s="1247"/>
      <c r="W398" s="1248"/>
      <c r="X398" s="1157"/>
      <c r="Y398" s="1159"/>
      <c r="Z398" s="1156"/>
      <c r="AA398" s="1156"/>
      <c r="AB398" s="1157"/>
      <c r="AC398" s="41"/>
    </row>
    <row r="399" spans="1:29" hidden="1">
      <c r="A399" s="555">
        <v>385</v>
      </c>
      <c r="B399" s="1273"/>
      <c r="C399" s="1273"/>
      <c r="D399" s="1163"/>
      <c r="E399" s="1157"/>
      <c r="F399" s="1276"/>
      <c r="G399" s="1277"/>
      <c r="H399" s="1158"/>
      <c r="I399" s="1157"/>
      <c r="J399" s="1278"/>
      <c r="K399" s="1277"/>
      <c r="L399" s="1157"/>
      <c r="M399" s="1157"/>
      <c r="N399" s="1157"/>
      <c r="O399" s="1157"/>
      <c r="P399" s="1157"/>
      <c r="Q399" s="1276"/>
      <c r="R399" s="1277"/>
      <c r="S399" s="1276"/>
      <c r="T399" s="1276"/>
      <c r="U399" s="1277"/>
      <c r="V399" s="1247"/>
      <c r="W399" s="1248"/>
      <c r="X399" s="1157"/>
      <c r="Y399" s="1159"/>
      <c r="Z399" s="1156"/>
      <c r="AA399" s="1156"/>
      <c r="AB399" s="1157"/>
      <c r="AC399" s="41"/>
    </row>
    <row r="400" spans="1:29" hidden="1">
      <c r="A400" s="555">
        <v>386</v>
      </c>
      <c r="B400" s="1273"/>
      <c r="C400" s="1273"/>
      <c r="D400" s="1163"/>
      <c r="E400" s="1157"/>
      <c r="F400" s="1276"/>
      <c r="G400" s="1277"/>
      <c r="H400" s="1158"/>
      <c r="I400" s="1157"/>
      <c r="J400" s="1278"/>
      <c r="K400" s="1277"/>
      <c r="L400" s="1157"/>
      <c r="M400" s="1157"/>
      <c r="N400" s="1157"/>
      <c r="O400" s="1157"/>
      <c r="P400" s="1157"/>
      <c r="Q400" s="1276"/>
      <c r="R400" s="1277"/>
      <c r="S400" s="1276"/>
      <c r="T400" s="1276"/>
      <c r="U400" s="1277"/>
      <c r="V400" s="1247"/>
      <c r="W400" s="1248"/>
      <c r="X400" s="1157"/>
      <c r="Y400" s="1159"/>
      <c r="Z400" s="1156"/>
      <c r="AA400" s="1156"/>
      <c r="AB400" s="1157"/>
      <c r="AC400" s="41"/>
    </row>
    <row r="401" spans="1:29" hidden="1">
      <c r="A401" s="555">
        <v>387</v>
      </c>
      <c r="B401" s="1273"/>
      <c r="C401" s="1273"/>
      <c r="D401" s="1163"/>
      <c r="E401" s="1157"/>
      <c r="F401" s="1276"/>
      <c r="G401" s="1277"/>
      <c r="H401" s="1158"/>
      <c r="I401" s="1157"/>
      <c r="J401" s="1278"/>
      <c r="K401" s="1277"/>
      <c r="L401" s="1157"/>
      <c r="M401" s="1157"/>
      <c r="N401" s="1157"/>
      <c r="O401" s="1157"/>
      <c r="P401" s="1157"/>
      <c r="Q401" s="1276"/>
      <c r="R401" s="1277"/>
      <c r="S401" s="1276"/>
      <c r="T401" s="1276"/>
      <c r="U401" s="1277"/>
      <c r="V401" s="1247"/>
      <c r="W401" s="1248"/>
      <c r="X401" s="1157"/>
      <c r="Y401" s="1159"/>
      <c r="Z401" s="1156"/>
      <c r="AA401" s="1156"/>
      <c r="AB401" s="1157"/>
      <c r="AC401" s="41"/>
    </row>
    <row r="402" spans="1:29" hidden="1">
      <c r="A402" s="555">
        <v>388</v>
      </c>
      <c r="B402" s="1273"/>
      <c r="C402" s="1273"/>
      <c r="D402" s="1163"/>
      <c r="E402" s="1157"/>
      <c r="F402" s="1276"/>
      <c r="G402" s="1277"/>
      <c r="H402" s="1158"/>
      <c r="I402" s="1157"/>
      <c r="J402" s="1278"/>
      <c r="K402" s="1277"/>
      <c r="L402" s="1157"/>
      <c r="M402" s="1157"/>
      <c r="N402" s="1157"/>
      <c r="O402" s="1157"/>
      <c r="P402" s="1157"/>
      <c r="Q402" s="1276"/>
      <c r="R402" s="1277"/>
      <c r="S402" s="1276"/>
      <c r="T402" s="1276"/>
      <c r="U402" s="1277"/>
      <c r="V402" s="1247"/>
      <c r="W402" s="1248"/>
      <c r="X402" s="1157"/>
      <c r="Y402" s="1159"/>
      <c r="Z402" s="1156"/>
      <c r="AA402" s="1156"/>
      <c r="AB402" s="1157"/>
      <c r="AC402" s="41"/>
    </row>
    <row r="403" spans="1:29" hidden="1">
      <c r="A403" s="555">
        <v>389</v>
      </c>
      <c r="B403" s="1273"/>
      <c r="C403" s="1273"/>
      <c r="D403" s="1163"/>
      <c r="E403" s="1157"/>
      <c r="F403" s="1276"/>
      <c r="G403" s="1277"/>
      <c r="H403" s="1158"/>
      <c r="I403" s="1157"/>
      <c r="J403" s="1278"/>
      <c r="K403" s="1277"/>
      <c r="L403" s="1157"/>
      <c r="M403" s="1157"/>
      <c r="N403" s="1157"/>
      <c r="O403" s="1157"/>
      <c r="P403" s="1157"/>
      <c r="Q403" s="1276"/>
      <c r="R403" s="1277"/>
      <c r="S403" s="1276"/>
      <c r="T403" s="1276"/>
      <c r="U403" s="1277"/>
      <c r="V403" s="1247"/>
      <c r="W403" s="1248"/>
      <c r="X403" s="1157"/>
      <c r="Y403" s="1159"/>
      <c r="Z403" s="1156"/>
      <c r="AA403" s="1156"/>
      <c r="AB403" s="1157"/>
      <c r="AC403" s="41"/>
    </row>
    <row r="404" spans="1:29" hidden="1">
      <c r="A404" s="555">
        <v>390</v>
      </c>
      <c r="B404" s="1273"/>
      <c r="C404" s="1273"/>
      <c r="D404" s="1163"/>
      <c r="E404" s="1157"/>
      <c r="F404" s="1276"/>
      <c r="G404" s="1277"/>
      <c r="H404" s="1158"/>
      <c r="I404" s="1157"/>
      <c r="J404" s="1278"/>
      <c r="K404" s="1277"/>
      <c r="L404" s="1157"/>
      <c r="M404" s="1157"/>
      <c r="N404" s="1157"/>
      <c r="O404" s="1157"/>
      <c r="P404" s="1157"/>
      <c r="Q404" s="1276"/>
      <c r="R404" s="1277"/>
      <c r="S404" s="1276"/>
      <c r="T404" s="1276"/>
      <c r="U404" s="1277"/>
      <c r="V404" s="1247"/>
      <c r="W404" s="1248"/>
      <c r="X404" s="1157"/>
      <c r="Y404" s="1159"/>
      <c r="Z404" s="1156"/>
      <c r="AA404" s="1156"/>
      <c r="AB404" s="1157"/>
      <c r="AC404" s="41"/>
    </row>
    <row r="405" spans="1:29" hidden="1">
      <c r="A405" s="555">
        <v>391</v>
      </c>
      <c r="B405" s="1273"/>
      <c r="C405" s="1273"/>
      <c r="D405" s="1163"/>
      <c r="E405" s="1157"/>
      <c r="F405" s="1276"/>
      <c r="G405" s="1277"/>
      <c r="H405" s="1158"/>
      <c r="I405" s="1157"/>
      <c r="J405" s="1278"/>
      <c r="K405" s="1277"/>
      <c r="L405" s="1157"/>
      <c r="M405" s="1157"/>
      <c r="N405" s="1157"/>
      <c r="O405" s="1157"/>
      <c r="P405" s="1157"/>
      <c r="Q405" s="1276"/>
      <c r="R405" s="1277"/>
      <c r="S405" s="1276"/>
      <c r="T405" s="1276"/>
      <c r="U405" s="1277"/>
      <c r="V405" s="1247"/>
      <c r="W405" s="1248"/>
      <c r="X405" s="1157"/>
      <c r="Y405" s="1159"/>
      <c r="Z405" s="1156"/>
      <c r="AA405" s="1156"/>
      <c r="AB405" s="1157"/>
      <c r="AC405" s="41"/>
    </row>
    <row r="406" spans="1:29" hidden="1">
      <c r="A406" s="555">
        <v>392</v>
      </c>
      <c r="B406" s="1273"/>
      <c r="C406" s="1273"/>
      <c r="D406" s="1163"/>
      <c r="E406" s="1157"/>
      <c r="F406" s="1276"/>
      <c r="G406" s="1277"/>
      <c r="H406" s="1158"/>
      <c r="I406" s="1157"/>
      <c r="J406" s="1278"/>
      <c r="K406" s="1277"/>
      <c r="L406" s="1157"/>
      <c r="M406" s="1157"/>
      <c r="N406" s="1157"/>
      <c r="O406" s="1157"/>
      <c r="P406" s="1157"/>
      <c r="Q406" s="1276"/>
      <c r="R406" s="1277"/>
      <c r="S406" s="1276"/>
      <c r="T406" s="1276"/>
      <c r="U406" s="1277"/>
      <c r="V406" s="1247"/>
      <c r="W406" s="1248"/>
      <c r="X406" s="1157"/>
      <c r="Y406" s="1159"/>
      <c r="Z406" s="1156"/>
      <c r="AA406" s="1156"/>
      <c r="AB406" s="1157"/>
      <c r="AC406" s="41"/>
    </row>
    <row r="407" spans="1:29" hidden="1">
      <c r="A407" s="555">
        <v>393</v>
      </c>
      <c r="B407" s="1273"/>
      <c r="C407" s="1273"/>
      <c r="D407" s="1163"/>
      <c r="E407" s="1157"/>
      <c r="F407" s="1276"/>
      <c r="G407" s="1277"/>
      <c r="H407" s="1158"/>
      <c r="I407" s="1157"/>
      <c r="J407" s="1278"/>
      <c r="K407" s="1277"/>
      <c r="L407" s="1157"/>
      <c r="M407" s="1157"/>
      <c r="N407" s="1157"/>
      <c r="O407" s="1157"/>
      <c r="P407" s="1157"/>
      <c r="Q407" s="1276"/>
      <c r="R407" s="1277"/>
      <c r="S407" s="1276"/>
      <c r="T407" s="1276"/>
      <c r="U407" s="1277"/>
      <c r="V407" s="1247"/>
      <c r="W407" s="1248"/>
      <c r="X407" s="1157"/>
      <c r="Y407" s="1159"/>
      <c r="Z407" s="1156"/>
      <c r="AA407" s="1156"/>
      <c r="AB407" s="1157"/>
      <c r="AC407" s="41"/>
    </row>
    <row r="408" spans="1:29" hidden="1">
      <c r="A408" s="555">
        <v>394</v>
      </c>
      <c r="B408" s="1273"/>
      <c r="C408" s="1273"/>
      <c r="D408" s="1163"/>
      <c r="E408" s="1157"/>
      <c r="F408" s="1276"/>
      <c r="G408" s="1277"/>
      <c r="H408" s="1158"/>
      <c r="I408" s="1157"/>
      <c r="J408" s="1278"/>
      <c r="K408" s="1277"/>
      <c r="L408" s="1157"/>
      <c r="M408" s="1157"/>
      <c r="N408" s="1157"/>
      <c r="O408" s="1157"/>
      <c r="P408" s="1157"/>
      <c r="Q408" s="1276"/>
      <c r="R408" s="1277"/>
      <c r="S408" s="1276"/>
      <c r="T408" s="1276"/>
      <c r="U408" s="1277"/>
      <c r="V408" s="1247"/>
      <c r="W408" s="1248"/>
      <c r="X408" s="1157"/>
      <c r="Y408" s="1159"/>
      <c r="Z408" s="1156"/>
      <c r="AA408" s="1156"/>
      <c r="AB408" s="1157"/>
      <c r="AC408" s="41"/>
    </row>
    <row r="409" spans="1:29" hidden="1">
      <c r="A409" s="555">
        <v>395</v>
      </c>
      <c r="B409" s="1273"/>
      <c r="C409" s="1273"/>
      <c r="D409" s="1163"/>
      <c r="E409" s="1157"/>
      <c r="F409" s="1276"/>
      <c r="G409" s="1277"/>
      <c r="H409" s="1158"/>
      <c r="I409" s="1157"/>
      <c r="J409" s="1278"/>
      <c r="K409" s="1277"/>
      <c r="L409" s="1157"/>
      <c r="M409" s="1157"/>
      <c r="N409" s="1157"/>
      <c r="O409" s="1157"/>
      <c r="P409" s="1157"/>
      <c r="Q409" s="1276"/>
      <c r="R409" s="1277"/>
      <c r="S409" s="1276"/>
      <c r="T409" s="1276"/>
      <c r="U409" s="1277"/>
      <c r="V409" s="1247"/>
      <c r="W409" s="1248"/>
      <c r="X409" s="1157"/>
      <c r="Y409" s="1159"/>
      <c r="Z409" s="1156"/>
      <c r="AA409" s="1156"/>
      <c r="AB409" s="1157"/>
      <c r="AC409" s="41"/>
    </row>
    <row r="410" spans="1:29" hidden="1">
      <c r="A410" s="555">
        <v>396</v>
      </c>
      <c r="B410" s="1273"/>
      <c r="C410" s="1273"/>
      <c r="D410" s="1163"/>
      <c r="E410" s="1157"/>
      <c r="F410" s="1276"/>
      <c r="G410" s="1277"/>
      <c r="H410" s="1158"/>
      <c r="I410" s="1157"/>
      <c r="J410" s="1278"/>
      <c r="K410" s="1277"/>
      <c r="L410" s="1157"/>
      <c r="M410" s="1157"/>
      <c r="N410" s="1157"/>
      <c r="O410" s="1157"/>
      <c r="P410" s="1157"/>
      <c r="Q410" s="1276"/>
      <c r="R410" s="1277"/>
      <c r="S410" s="1276"/>
      <c r="T410" s="1276"/>
      <c r="U410" s="1277"/>
      <c r="V410" s="1247"/>
      <c r="W410" s="1248"/>
      <c r="X410" s="1157"/>
      <c r="Y410" s="1159"/>
      <c r="Z410" s="1156"/>
      <c r="AA410" s="1156"/>
      <c r="AB410" s="1157"/>
      <c r="AC410" s="41"/>
    </row>
    <row r="411" spans="1:29" hidden="1">
      <c r="A411" s="555">
        <v>397</v>
      </c>
      <c r="B411" s="1273"/>
      <c r="C411" s="1273"/>
      <c r="D411" s="1163"/>
      <c r="E411" s="1157"/>
      <c r="F411" s="1276"/>
      <c r="G411" s="1277"/>
      <c r="H411" s="1158"/>
      <c r="I411" s="1157"/>
      <c r="J411" s="1278"/>
      <c r="K411" s="1277"/>
      <c r="L411" s="1157"/>
      <c r="M411" s="1157"/>
      <c r="N411" s="1157"/>
      <c r="O411" s="1157"/>
      <c r="P411" s="1157"/>
      <c r="Q411" s="1276"/>
      <c r="R411" s="1277"/>
      <c r="S411" s="1276"/>
      <c r="T411" s="1276"/>
      <c r="U411" s="1277"/>
      <c r="V411" s="1247"/>
      <c r="W411" s="1248"/>
      <c r="X411" s="1157"/>
      <c r="Y411" s="1159"/>
      <c r="Z411" s="1156"/>
      <c r="AA411" s="1156"/>
      <c r="AB411" s="1157"/>
      <c r="AC411" s="41"/>
    </row>
    <row r="412" spans="1:29" hidden="1">
      <c r="A412" s="555">
        <v>398</v>
      </c>
      <c r="B412" s="1273"/>
      <c r="C412" s="1273"/>
      <c r="D412" s="1163"/>
      <c r="E412" s="1157"/>
      <c r="F412" s="1276"/>
      <c r="G412" s="1277"/>
      <c r="H412" s="1158"/>
      <c r="I412" s="1157"/>
      <c r="J412" s="1278"/>
      <c r="K412" s="1277"/>
      <c r="L412" s="1157"/>
      <c r="M412" s="1157"/>
      <c r="N412" s="1157"/>
      <c r="O412" s="1157"/>
      <c r="P412" s="1157"/>
      <c r="Q412" s="1276"/>
      <c r="R412" s="1277"/>
      <c r="S412" s="1276"/>
      <c r="T412" s="1276"/>
      <c r="U412" s="1277"/>
      <c r="V412" s="1247"/>
      <c r="W412" s="1248"/>
      <c r="X412" s="1157"/>
      <c r="Y412" s="1159"/>
      <c r="Z412" s="1156"/>
      <c r="AA412" s="1156"/>
      <c r="AB412" s="1157"/>
      <c r="AC412" s="41"/>
    </row>
    <row r="413" spans="1:29" hidden="1">
      <c r="A413" s="555">
        <v>399</v>
      </c>
      <c r="B413" s="1273"/>
      <c r="C413" s="1273"/>
      <c r="D413" s="1163"/>
      <c r="E413" s="1157"/>
      <c r="F413" s="1276"/>
      <c r="G413" s="1277"/>
      <c r="H413" s="1158"/>
      <c r="I413" s="1157"/>
      <c r="J413" s="1278"/>
      <c r="K413" s="1277"/>
      <c r="L413" s="1157"/>
      <c r="M413" s="1157"/>
      <c r="N413" s="1157"/>
      <c r="O413" s="1157"/>
      <c r="P413" s="1157"/>
      <c r="Q413" s="1276"/>
      <c r="R413" s="1277"/>
      <c r="S413" s="1276"/>
      <c r="T413" s="1276"/>
      <c r="U413" s="1277"/>
      <c r="V413" s="1247"/>
      <c r="W413" s="1248"/>
      <c r="X413" s="1157"/>
      <c r="Y413" s="1159"/>
      <c r="Z413" s="1156"/>
      <c r="AA413" s="1156"/>
      <c r="AB413" s="115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53"/>
      <c r="F416" s="1453"/>
      <c r="G416" s="1453"/>
      <c r="H416" s="1453"/>
      <c r="I416" s="1453"/>
      <c r="J416" s="1316"/>
      <c r="K416" s="1316"/>
      <c r="L416" s="1316"/>
      <c r="M416" s="1316"/>
      <c r="N416" s="1316"/>
      <c r="O416" s="1316"/>
      <c r="Q416" s="1316"/>
      <c r="R416" s="1316"/>
      <c r="S416" s="1316"/>
      <c r="T416" s="1316"/>
      <c r="U416" s="1316"/>
      <c r="V416" s="1316"/>
      <c r="W416" s="1316"/>
      <c r="X416" s="1316"/>
      <c r="Y416" s="1316"/>
    </row>
    <row r="417" spans="2:29" ht="13.5" thickBot="1">
      <c r="E417" s="1452"/>
      <c r="F417" s="1452"/>
      <c r="G417" s="1452"/>
      <c r="H417" s="1452"/>
      <c r="I417" s="1452"/>
      <c r="J417" s="1452"/>
      <c r="K417" s="1452"/>
      <c r="L417" s="1452"/>
      <c r="M417" s="1452"/>
      <c r="N417" s="1452"/>
      <c r="O417" s="1452"/>
      <c r="Q417" s="1452"/>
      <c r="R417" s="1452"/>
      <c r="S417" s="1452"/>
      <c r="T417" s="1452"/>
      <c r="U417" s="1452"/>
      <c r="V417" s="1452"/>
      <c r="W417" s="1452"/>
      <c r="X417" s="1452"/>
      <c r="Y417" s="1452"/>
      <c r="AA417" s="558"/>
      <c r="AB417" s="558"/>
    </row>
    <row r="418" spans="2:29">
      <c r="B418" s="41"/>
      <c r="C418" s="41"/>
      <c r="D418" s="1455" t="s">
        <v>972</v>
      </c>
      <c r="E418" s="1455"/>
      <c r="F418" s="1455"/>
      <c r="G418" s="1455"/>
      <c r="H418" s="1455"/>
      <c r="I418" s="1455"/>
      <c r="J418" s="1455"/>
      <c r="K418" s="1455"/>
      <c r="L418" s="1455"/>
      <c r="M418" s="1455"/>
      <c r="N418" s="1455"/>
      <c r="O418" s="1455"/>
      <c r="P418" s="1455"/>
      <c r="Q418" s="1455"/>
      <c r="R418" s="1455"/>
      <c r="S418" s="1455"/>
      <c r="T418" s="1455"/>
      <c r="U418" s="1455"/>
      <c r="V418" s="1455"/>
      <c r="W418" s="1455"/>
      <c r="X418" s="1455"/>
      <c r="Y418" s="1455"/>
      <c r="Z418" s="1455"/>
      <c r="AA418" s="1455"/>
      <c r="AB418" s="1455"/>
      <c r="AC418" s="41"/>
    </row>
    <row r="419" spans="2:29">
      <c r="B419" s="41"/>
      <c r="C419" s="41"/>
      <c r="D419" s="1456" t="s">
        <v>973</v>
      </c>
      <c r="E419" s="1456"/>
      <c r="F419" s="1456"/>
      <c r="G419" s="1456"/>
      <c r="H419" s="1456"/>
      <c r="I419" s="1456"/>
      <c r="J419" s="1456"/>
      <c r="K419" s="1456"/>
      <c r="L419" s="1456"/>
      <c r="M419" s="1456"/>
      <c r="N419" s="1456"/>
      <c r="O419" s="1456"/>
      <c r="P419" s="1456"/>
      <c r="Q419" s="1456"/>
      <c r="R419" s="1456"/>
      <c r="S419" s="1456"/>
      <c r="T419" s="1456"/>
      <c r="U419" s="1456"/>
      <c r="V419" s="1456"/>
      <c r="W419" s="1456"/>
      <c r="X419" s="1456"/>
      <c r="Y419" s="1456"/>
      <c r="Z419" s="1456"/>
      <c r="AA419" s="1456"/>
      <c r="AB419" s="1456"/>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4" t="s">
        <v>832</v>
      </c>
      <c r="G429" s="1354"/>
      <c r="H429" s="8" t="s">
        <v>833</v>
      </c>
    </row>
    <row r="430" spans="2:29">
      <c r="D430" s="91"/>
      <c r="F430" s="1354"/>
      <c r="G430" s="1354"/>
      <c r="H430" s="8"/>
    </row>
    <row r="431" spans="2:29">
      <c r="D431" s="214" t="s">
        <v>758</v>
      </c>
      <c r="F431" s="1354" t="s">
        <v>834</v>
      </c>
      <c r="G431" s="1354"/>
      <c r="H431" s="8" t="s">
        <v>835</v>
      </c>
    </row>
    <row r="432" spans="2:29">
      <c r="D432" s="91"/>
      <c r="F432" s="1354"/>
      <c r="G432" s="1354"/>
      <c r="H432" s="8"/>
    </row>
    <row r="433" spans="4:8">
      <c r="D433" s="214" t="s">
        <v>836</v>
      </c>
      <c r="F433" s="1354" t="s">
        <v>832</v>
      </c>
      <c r="G433" s="1354"/>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 ref="F433:G433"/>
    <mergeCell ref="D418:AB418"/>
    <mergeCell ref="D419:AB419"/>
    <mergeCell ref="F429:G429"/>
    <mergeCell ref="F430:G430"/>
    <mergeCell ref="F431:G431"/>
    <mergeCell ref="W417:Y417"/>
    <mergeCell ref="S11:U11"/>
    <mergeCell ref="K10:M10"/>
    <mergeCell ref="Q10:U10"/>
    <mergeCell ref="E416:I416"/>
    <mergeCell ref="J416:O416"/>
    <mergeCell ref="Q416:T416"/>
    <mergeCell ref="U416:V416"/>
    <mergeCell ref="L11:L12"/>
    <mergeCell ref="M11:M12"/>
    <mergeCell ref="V11:V12"/>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1" t="s">
        <v>753</v>
      </c>
      <c r="B1" s="1461"/>
      <c r="C1" s="1461"/>
      <c r="D1" s="40"/>
    </row>
    <row r="2" spans="1:4" s="23" customFormat="1" ht="15" customHeight="1">
      <c r="B2" s="40"/>
      <c r="C2" s="40"/>
      <c r="D2" s="40"/>
    </row>
    <row r="3" spans="1:4" s="23" customFormat="1" ht="25.5" customHeight="1">
      <c r="A3" s="1460" t="str">
        <f>+i.04108!A7</f>
        <v>Даатгагчийн нэр:</v>
      </c>
      <c r="B3" s="1460"/>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2" t="s">
        <v>754</v>
      </c>
      <c r="B1" s="1462"/>
      <c r="C1" s="1462"/>
    </row>
    <row r="2" spans="1:4" ht="15" customHeight="1">
      <c r="A2" s="293"/>
      <c r="B2" s="293"/>
      <c r="C2" s="293"/>
    </row>
    <row r="3" spans="1:4" ht="15" customHeight="1">
      <c r="A3" s="1463" t="str">
        <f>+i.04108!A7</f>
        <v>Даатгагчийн нэр:</v>
      </c>
      <c r="B3" s="1463"/>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72"/>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72"/>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64" t="s">
        <v>998</v>
      </c>
      <c r="C1" s="1464"/>
      <c r="D1" s="1464"/>
      <c r="E1" s="1464"/>
      <c r="F1" s="1464"/>
      <c r="G1" s="1464"/>
      <c r="H1" s="561"/>
      <c r="I1" s="561"/>
      <c r="J1" s="1464" t="s">
        <v>999</v>
      </c>
      <c r="K1" s="1464"/>
      <c r="L1" s="1464"/>
      <c r="M1" s="1464"/>
      <c r="N1" s="1464"/>
      <c r="O1" s="1464"/>
      <c r="P1" s="1464"/>
      <c r="Q1" s="561"/>
      <c r="R1" s="561"/>
    </row>
    <row r="2" spans="1:22">
      <c r="B2" s="1465" t="s">
        <v>1000</v>
      </c>
      <c r="C2" s="1465"/>
      <c r="D2" s="1465"/>
      <c r="E2" s="1465"/>
    </row>
    <row r="3" spans="1:22" ht="76.5">
      <c r="A3" s="295" t="s">
        <v>1001</v>
      </c>
      <c r="B3" s="562" t="s">
        <v>617</v>
      </c>
      <c r="C3" s="562" t="s">
        <v>1002</v>
      </c>
      <c r="D3" s="562" t="s">
        <v>619</v>
      </c>
      <c r="E3" s="562" t="s">
        <v>1003</v>
      </c>
      <c r="F3" s="563" t="s">
        <v>651</v>
      </c>
      <c r="G3" s="563" t="s">
        <v>1879</v>
      </c>
      <c r="H3" s="563" t="s">
        <v>1004</v>
      </c>
      <c r="I3" s="563" t="s">
        <v>1005</v>
      </c>
      <c r="J3" s="564" t="s">
        <v>1915</v>
      </c>
      <c r="K3" s="565"/>
      <c r="L3" s="565" t="s">
        <v>1006</v>
      </c>
      <c r="M3" s="563" t="s">
        <v>1007</v>
      </c>
      <c r="N3" s="563" t="s">
        <v>358</v>
      </c>
      <c r="O3" s="563" t="s">
        <v>1890</v>
      </c>
      <c r="P3" s="565" t="s">
        <v>1008</v>
      </c>
      <c r="Q3" s="565" t="s">
        <v>1009</v>
      </c>
      <c r="R3" s="565" t="s">
        <v>1880</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1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813"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64"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05"/>
      <c r="C1" s="1305"/>
      <c r="D1" s="1305"/>
      <c r="E1" s="1305"/>
      <c r="F1" s="1305"/>
      <c r="G1" s="1305"/>
      <c r="H1" s="1305"/>
      <c r="I1" s="1305"/>
      <c r="J1" s="1305"/>
      <c r="K1" s="1305"/>
      <c r="L1" s="1305"/>
      <c r="M1" s="1305"/>
      <c r="N1" s="1305"/>
      <c r="O1" s="1305"/>
      <c r="P1" s="1305"/>
      <c r="Q1" s="1305"/>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1392</v>
      </c>
    </row>
    <row r="3" spans="1:36" ht="15" customHeight="1">
      <c r="A3" s="1306" t="s">
        <v>1936</v>
      </c>
      <c r="B3" s="1306"/>
      <c r="C3" s="1306"/>
      <c r="D3" s="1306"/>
      <c r="E3" s="1306"/>
      <c r="F3" s="1306"/>
      <c r="G3" s="1306"/>
      <c r="H3" s="1306"/>
      <c r="I3" s="1306"/>
      <c r="J3" s="1306"/>
      <c r="K3" s="1306"/>
      <c r="L3" s="1306"/>
      <c r="M3" s="1306"/>
      <c r="N3" s="1306"/>
      <c r="O3" s="1306"/>
      <c r="P3" s="1306"/>
      <c r="Q3" s="1306"/>
      <c r="R3" s="844"/>
      <c r="S3" s="3"/>
      <c r="T3" s="3"/>
      <c r="U3" s="3"/>
      <c r="V3" s="3"/>
      <c r="W3" s="3"/>
      <c r="Y3" s="3" t="s">
        <v>1393</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8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67" t="s">
        <v>1744</v>
      </c>
      <c r="B7" s="1469" t="s">
        <v>5</v>
      </c>
      <c r="C7" s="1469" t="s">
        <v>4</v>
      </c>
      <c r="D7" s="1469" t="s">
        <v>1343</v>
      </c>
      <c r="E7" s="1469" t="s">
        <v>1344</v>
      </c>
      <c r="F7" s="1469" t="s">
        <v>1615</v>
      </c>
      <c r="G7" s="1471" t="s">
        <v>1946</v>
      </c>
      <c r="H7" s="1473" t="s">
        <v>1396</v>
      </c>
      <c r="I7" s="1473"/>
      <c r="J7" s="1473"/>
      <c r="K7" s="1473"/>
      <c r="L7" s="1471" t="s">
        <v>1345</v>
      </c>
      <c r="M7" s="1469" t="s">
        <v>1511</v>
      </c>
      <c r="N7" s="1476" t="s">
        <v>506</v>
      </c>
      <c r="O7" s="1476" t="s">
        <v>1926</v>
      </c>
      <c r="P7" s="1476" t="s">
        <v>1927</v>
      </c>
      <c r="Q7" s="1474" t="s">
        <v>1929</v>
      </c>
      <c r="R7" s="844"/>
      <c r="S7" s="26"/>
      <c r="T7" s="26"/>
      <c r="U7" s="26"/>
      <c r="V7" s="26"/>
      <c r="W7" s="26"/>
      <c r="X7" s="26"/>
      <c r="Y7" s="26"/>
      <c r="Z7" s="687"/>
      <c r="AA7" s="687"/>
      <c r="AB7" s="687"/>
      <c r="AC7" s="687"/>
      <c r="AD7" s="687"/>
      <c r="AE7" s="687"/>
      <c r="AF7" s="687"/>
      <c r="AG7" s="687"/>
      <c r="AH7" s="687"/>
      <c r="AI7" s="687"/>
      <c r="AJ7" s="687"/>
    </row>
    <row r="8" spans="1:36" ht="42" customHeight="1">
      <c r="A8" s="1468"/>
      <c r="B8" s="1470"/>
      <c r="C8" s="1470"/>
      <c r="D8" s="1470"/>
      <c r="E8" s="1470"/>
      <c r="F8" s="1470"/>
      <c r="G8" s="1472"/>
      <c r="H8" s="333" t="s">
        <v>1327</v>
      </c>
      <c r="I8" s="333" t="s">
        <v>1397</v>
      </c>
      <c r="J8" s="333" t="s">
        <v>1928</v>
      </c>
      <c r="K8" s="718" t="s">
        <v>1329</v>
      </c>
      <c r="L8" s="1472"/>
      <c r="M8" s="1470"/>
      <c r="N8" s="1477"/>
      <c r="O8" s="1477"/>
      <c r="P8" s="1477"/>
      <c r="Q8" s="1475"/>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1273</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63" t="str">
        <f>IF(K10=i.04101a!D12,"",K10-i.04101a!D12)</f>
        <v/>
      </c>
      <c r="S10" s="3"/>
      <c r="T10" s="3"/>
      <c r="U10" s="3"/>
      <c r="V10" s="3"/>
      <c r="W10" s="3"/>
      <c r="Y10" s="3" t="s">
        <v>1274</v>
      </c>
    </row>
    <row r="11" spans="1:36" outlineLevel="1">
      <c r="A11" s="701" t="str">
        <f>"Ариг банк"</f>
        <v>Ариг банк</v>
      </c>
      <c r="B11" s="1478"/>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1284</v>
      </c>
    </row>
    <row r="12" spans="1:36" outlineLevel="1">
      <c r="A12" s="701" t="str">
        <f>"Богд банк"</f>
        <v>Богд банк</v>
      </c>
      <c r="B12" s="1479"/>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1275</v>
      </c>
    </row>
    <row r="13" spans="1:36" outlineLevel="1">
      <c r="A13" s="701" t="str">
        <f>"Голомт банк"</f>
        <v>Голомт банк</v>
      </c>
      <c r="B13" s="1479"/>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1293</v>
      </c>
    </row>
    <row r="14" spans="1:36" outlineLevel="1">
      <c r="A14" s="701" t="str">
        <f>"Капитрон банк"</f>
        <v>Капитрон банк</v>
      </c>
      <c r="B14" s="1479"/>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1302</v>
      </c>
    </row>
    <row r="15" spans="1:36" outlineLevel="1">
      <c r="A15" s="701" t="str">
        <f>"M банк"</f>
        <v>M банк</v>
      </c>
      <c r="B15" s="1479"/>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1311</v>
      </c>
    </row>
    <row r="16" spans="1:36" outlineLevel="1">
      <c r="A16" s="701" t="str">
        <f>"Төрийн банк"</f>
        <v>Төрийн банк</v>
      </c>
      <c r="B16" s="1479"/>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1598</v>
      </c>
    </row>
    <row r="17" spans="1:25" outlineLevel="1">
      <c r="A17" s="701" t="str">
        <f>"Тээвэр Хөгжлийн банк"</f>
        <v>Тээвэр Хөгжлийн банк</v>
      </c>
      <c r="B17" s="1479"/>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1326</v>
      </c>
    </row>
    <row r="18" spans="1:25" outlineLevel="1">
      <c r="A18" s="701" t="str">
        <f>"Үндэсний хөрөнгө оруулалтын банк"</f>
        <v>Үндэсний хөрөнгө оруулалтын банк</v>
      </c>
      <c r="B18" s="1479"/>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79"/>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1360</v>
      </c>
    </row>
    <row r="20" spans="1:25" outlineLevel="1">
      <c r="A20" s="701" t="str">
        <f>"Хас банк"</f>
        <v>Хас банк</v>
      </c>
      <c r="B20" s="1479"/>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1361</v>
      </c>
    </row>
    <row r="21" spans="1:25" outlineLevel="1">
      <c r="A21" s="701" t="str">
        <f>"Худалдаа хөгжлийн банк"</f>
        <v>Худалдаа хөгжлийн банк</v>
      </c>
      <c r="B21" s="1479"/>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79"/>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1921</v>
      </c>
    </row>
    <row r="23" spans="1:25" outlineLevel="1">
      <c r="A23" s="702"/>
      <c r="B23" s="1480"/>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1922</v>
      </c>
    </row>
    <row r="24" spans="1:25" ht="25.5">
      <c r="A24" s="112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63" t="str">
        <f>IF(K24=i.04101a!D15,"",K24-i.04101a!D15)</f>
        <v/>
      </c>
      <c r="S24" s="3"/>
      <c r="T24" s="3"/>
      <c r="U24" s="3"/>
      <c r="V24" s="3"/>
      <c r="W24" s="3"/>
      <c r="Y24" s="3" t="s">
        <v>1923</v>
      </c>
    </row>
    <row r="25" spans="1:25" outlineLevel="1">
      <c r="A25" s="701" t="str">
        <f>"Ариг банк"</f>
        <v>Ариг банк</v>
      </c>
      <c r="B25" s="1478"/>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1925</v>
      </c>
    </row>
    <row r="26" spans="1:25" outlineLevel="1">
      <c r="A26" s="701" t="str">
        <f>"Богд банк"</f>
        <v>Богд банк</v>
      </c>
      <c r="B26" s="1479"/>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79"/>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79"/>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1599</v>
      </c>
    </row>
    <row r="29" spans="1:25" outlineLevel="1">
      <c r="A29" s="701" t="str">
        <f>"M банк"</f>
        <v>M банк</v>
      </c>
      <c r="B29" s="1479"/>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1600</v>
      </c>
    </row>
    <row r="30" spans="1:25" outlineLevel="1">
      <c r="A30" s="701" t="str">
        <f>"Төрийн банк"</f>
        <v>Төрийн банк</v>
      </c>
      <c r="B30" s="1479"/>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1601</v>
      </c>
    </row>
    <row r="31" spans="1:25" outlineLevel="1">
      <c r="A31" s="701" t="str">
        <f>"Тээвэр Хөгжлийн банк"</f>
        <v>Тээвэр Хөгжлийн банк</v>
      </c>
      <c r="B31" s="1479"/>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1602</v>
      </c>
    </row>
    <row r="32" spans="1:25" outlineLevel="1">
      <c r="A32" s="701" t="str">
        <f>"Үндэсний хөрөнгө оруулалтын банк"</f>
        <v>Үндэсний хөрөнгө оруулалтын банк</v>
      </c>
      <c r="B32" s="1479"/>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1924</v>
      </c>
    </row>
    <row r="33" spans="1:23" outlineLevel="1">
      <c r="A33" s="701" t="str">
        <f>"Хаан банк"</f>
        <v>Хаан банк</v>
      </c>
      <c r="B33" s="1479"/>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79"/>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79"/>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79"/>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80"/>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1394</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13"/>
      <c r="P51" s="111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13"/>
      <c r="P52" s="111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13"/>
      <c r="P53" s="111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13"/>
      <c r="P54" s="111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13"/>
      <c r="P55" s="111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13"/>
      <c r="P56" s="111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13"/>
      <c r="P57" s="111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13"/>
      <c r="P58" s="111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13"/>
      <c r="P59" s="111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13"/>
      <c r="P60" s="111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13"/>
      <c r="P62" s="111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13"/>
      <c r="P63" s="111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13"/>
      <c r="P64" s="111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13"/>
      <c r="P65" s="111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13"/>
      <c r="P66" s="111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13"/>
      <c r="P67" s="111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13"/>
      <c r="P68" s="111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13"/>
      <c r="P69" s="111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13"/>
      <c r="P70" s="111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13"/>
      <c r="P71" s="111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13"/>
      <c r="P73" s="111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13"/>
      <c r="P74" s="111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13"/>
      <c r="P75" s="111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13"/>
      <c r="P76" s="111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13"/>
      <c r="P77" s="111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13"/>
      <c r="P78" s="111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13"/>
      <c r="P79" s="111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13"/>
      <c r="P80" s="111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13"/>
      <c r="P81" s="111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13"/>
      <c r="P82" s="111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13"/>
      <c r="P84" s="111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13"/>
      <c r="P85" s="111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13"/>
      <c r="P86" s="111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13"/>
      <c r="P87" s="111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13"/>
      <c r="P88" s="111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13"/>
      <c r="P89" s="111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13"/>
      <c r="P90" s="111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13"/>
      <c r="P91" s="111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13"/>
      <c r="P92" s="111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13"/>
      <c r="P93" s="111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13"/>
      <c r="P95" s="111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13"/>
      <c r="P96" s="111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13"/>
      <c r="P97" s="111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13"/>
      <c r="P98" s="111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13"/>
      <c r="P99" s="111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13"/>
      <c r="P100" s="111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13"/>
      <c r="P101" s="111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13"/>
      <c r="P102" s="111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13"/>
      <c r="P103" s="111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13"/>
      <c r="P104" s="111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13"/>
      <c r="P105" s="111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13"/>
      <c r="P106" s="111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13"/>
      <c r="P107" s="111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13"/>
      <c r="P108" s="111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13"/>
      <c r="P109" s="111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13"/>
      <c r="P110" s="111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13"/>
      <c r="P111" s="111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13"/>
      <c r="P112" s="111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13"/>
      <c r="P113" s="111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13"/>
      <c r="P114" s="111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13"/>
      <c r="P115" s="111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13"/>
      <c r="P116" s="111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13"/>
      <c r="P117" s="111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13"/>
      <c r="P118" s="111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13"/>
      <c r="P119" s="111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13"/>
      <c r="P120" s="111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13"/>
      <c r="P121" s="111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13"/>
      <c r="P122" s="111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13"/>
      <c r="P123" s="111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13"/>
      <c r="P124" s="111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13"/>
      <c r="P125" s="111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13"/>
      <c r="P126" s="111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13"/>
      <c r="P127" s="111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13"/>
      <c r="P128" s="111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13"/>
      <c r="P129" s="111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13"/>
      <c r="P130" s="111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13"/>
      <c r="P131" s="111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13"/>
      <c r="P132" s="111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13"/>
      <c r="P133" s="111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13"/>
      <c r="P134" s="111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13"/>
      <c r="P135" s="111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13"/>
      <c r="P136" s="111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13"/>
      <c r="P137" s="111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13"/>
      <c r="P138" s="111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13"/>
      <c r="P139" s="111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13"/>
      <c r="P140" s="111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13"/>
      <c r="P141" s="111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13"/>
      <c r="P142" s="111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13"/>
      <c r="P143" s="111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13"/>
      <c r="P144" s="111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13"/>
      <c r="P145" s="111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13"/>
      <c r="P146" s="111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13"/>
      <c r="P147" s="111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13"/>
      <c r="P148" s="111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13"/>
      <c r="P149" s="111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13"/>
      <c r="P150" s="111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13"/>
      <c r="P151" s="111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13"/>
      <c r="P152" s="111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13"/>
      <c r="P153" s="111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13"/>
      <c r="P154" s="111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13"/>
      <c r="P155" s="111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13"/>
      <c r="P157" s="111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13"/>
      <c r="P158" s="111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13"/>
      <c r="P159" s="111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13"/>
      <c r="P160" s="111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13"/>
      <c r="P161" s="111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13"/>
      <c r="P162" s="111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13"/>
      <c r="P163" s="111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13"/>
      <c r="P164" s="111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13"/>
      <c r="P165" s="111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13"/>
      <c r="P166" s="111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13"/>
      <c r="P168" s="111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13"/>
      <c r="P169" s="111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13"/>
      <c r="P170" s="111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13"/>
      <c r="P171" s="111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13"/>
      <c r="P172" s="111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13"/>
      <c r="P173" s="111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13"/>
      <c r="P174" s="111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13"/>
      <c r="P175" s="111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13"/>
      <c r="P176" s="111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13"/>
      <c r="P177" s="111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13"/>
      <c r="P179" s="111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13"/>
      <c r="P180" s="111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13"/>
      <c r="P181" s="111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13"/>
      <c r="P182" s="111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13"/>
      <c r="P183" s="111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13"/>
      <c r="P184" s="111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13"/>
      <c r="P185" s="111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13"/>
      <c r="P186" s="111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13"/>
      <c r="P187" s="111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13"/>
      <c r="P188" s="111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13"/>
      <c r="P190" s="111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13"/>
      <c r="P191" s="111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13"/>
      <c r="P192" s="111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13"/>
      <c r="P193" s="111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13"/>
      <c r="P194" s="111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13"/>
      <c r="P195" s="111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13"/>
      <c r="P196" s="111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13"/>
      <c r="P197" s="111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13"/>
      <c r="P198" s="111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13"/>
      <c r="P199" s="111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13"/>
      <c r="P201" s="111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13"/>
      <c r="P202" s="111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13"/>
      <c r="P203" s="111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13"/>
      <c r="P204" s="111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13"/>
      <c r="P205" s="111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13"/>
      <c r="P206" s="111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13"/>
      <c r="P207" s="111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13"/>
      <c r="P208" s="111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13"/>
      <c r="P209" s="111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13"/>
      <c r="P210" s="111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13"/>
      <c r="P212" s="111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13"/>
      <c r="P213" s="111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13"/>
      <c r="P214" s="111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13"/>
      <c r="P215" s="111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13"/>
      <c r="P216" s="111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13"/>
      <c r="P217" s="111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13"/>
      <c r="P218" s="111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13"/>
      <c r="P219" s="111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13"/>
      <c r="P220" s="111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13"/>
      <c r="P221" s="111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13"/>
      <c r="P223" s="111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13"/>
      <c r="P224" s="111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13"/>
      <c r="P225" s="111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13"/>
      <c r="P226" s="111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13"/>
      <c r="P227" s="111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13"/>
      <c r="P228" s="111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13"/>
      <c r="P229" s="111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13"/>
      <c r="P230" s="111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13"/>
      <c r="P231" s="111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13"/>
      <c r="P232" s="1113"/>
      <c r="Q232" s="712">
        <f t="shared" si="58"/>
        <v>0</v>
      </c>
      <c r="R232" s="844"/>
      <c r="S232" s="3"/>
      <c r="T232" s="3"/>
      <c r="U232" s="3"/>
      <c r="V232" s="3"/>
      <c r="W232" s="3"/>
    </row>
    <row r="233" spans="1:23" ht="28.5" customHeight="1">
      <c r="A233" s="596" t="s">
        <v>1398</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14"/>
      <c r="P233" s="111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16">
        <f>O11</f>
        <v>0</v>
      </c>
      <c r="P234" s="111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17"/>
      <c r="P235" s="111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17"/>
      <c r="P236" s="111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17"/>
      <c r="P237" s="111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17"/>
      <c r="P238" s="111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17"/>
      <c r="P239" s="111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17"/>
      <c r="P240" s="111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17"/>
      <c r="P241" s="111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17"/>
      <c r="P242" s="111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17"/>
      <c r="P243" s="111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17"/>
      <c r="P244" s="111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16">
        <f>O12</f>
        <v>0</v>
      </c>
      <c r="P245" s="111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18"/>
      <c r="P246" s="111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18"/>
      <c r="P247" s="111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18"/>
      <c r="P248" s="111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18"/>
      <c r="P249" s="111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18"/>
      <c r="P250" s="111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18"/>
      <c r="P251" s="111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18"/>
      <c r="P252" s="111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18"/>
      <c r="P253" s="111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18"/>
      <c r="P254" s="111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18"/>
      <c r="P255" s="111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16">
        <f>O13</f>
        <v>0</v>
      </c>
      <c r="P256" s="111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18"/>
      <c r="P257" s="111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18"/>
      <c r="P258" s="111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18"/>
      <c r="P259" s="111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18"/>
      <c r="P260" s="111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18"/>
      <c r="P261" s="111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18"/>
      <c r="P262" s="111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18"/>
      <c r="P263" s="111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18"/>
      <c r="P264" s="111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18"/>
      <c r="P265" s="111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18"/>
      <c r="P266" s="111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16">
        <f>O14</f>
        <v>0</v>
      </c>
      <c r="P267" s="111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18"/>
      <c r="P268" s="111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18"/>
      <c r="P269" s="111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18"/>
      <c r="P270" s="111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18"/>
      <c r="P271" s="111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18"/>
      <c r="P272" s="111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18"/>
      <c r="P273" s="111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18"/>
      <c r="P274" s="111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18"/>
      <c r="P275" s="111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18"/>
      <c r="P276" s="111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18"/>
      <c r="P277" s="111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16">
        <f>O15</f>
        <v>0</v>
      </c>
      <c r="P278" s="111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18"/>
      <c r="P279" s="111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18"/>
      <c r="P280" s="111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18"/>
      <c r="P281" s="111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18"/>
      <c r="P282" s="111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18"/>
      <c r="P283" s="111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18"/>
      <c r="P284" s="111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18"/>
      <c r="P285" s="111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18"/>
      <c r="P286" s="111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18"/>
      <c r="P287" s="111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18"/>
      <c r="P288" s="111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19"/>
      <c r="P290" s="111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19"/>
      <c r="P291" s="111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19"/>
      <c r="P292" s="111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19"/>
      <c r="P293" s="111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19"/>
      <c r="P294" s="111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19"/>
      <c r="P295" s="111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19"/>
      <c r="P296" s="111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19"/>
      <c r="P297" s="111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19"/>
      <c r="P298" s="111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19"/>
      <c r="P299" s="111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16">
        <f>O17</f>
        <v>0</v>
      </c>
      <c r="P300" s="111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18"/>
      <c r="P301" s="111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18"/>
      <c r="P302" s="111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18"/>
      <c r="P303" s="111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18"/>
      <c r="P304" s="111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18"/>
      <c r="P305" s="111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18"/>
      <c r="P306" s="111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18"/>
      <c r="P307" s="111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18"/>
      <c r="P308" s="111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18"/>
      <c r="P309" s="111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18"/>
      <c r="P310" s="111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16">
        <f>O18</f>
        <v>0</v>
      </c>
      <c r="P311" s="111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18"/>
      <c r="P312" s="111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18"/>
      <c r="P313" s="111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18"/>
      <c r="P314" s="111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18"/>
      <c r="P315" s="111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18"/>
      <c r="P316" s="111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18"/>
      <c r="P317" s="111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18"/>
      <c r="P318" s="111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18"/>
      <c r="P319" s="111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18"/>
      <c r="P320" s="111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18"/>
      <c r="P321" s="111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16">
        <f>O19</f>
        <v>0</v>
      </c>
      <c r="P322" s="111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18"/>
      <c r="P323" s="111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18"/>
      <c r="P324" s="111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18"/>
      <c r="P325" s="111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18"/>
      <c r="P326" s="111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18"/>
      <c r="P327" s="111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18"/>
      <c r="P328" s="111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18"/>
      <c r="P329" s="111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18"/>
      <c r="P330" s="111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18"/>
      <c r="P331" s="111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18"/>
      <c r="P332" s="111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16">
        <f>O20</f>
        <v>0</v>
      </c>
      <c r="P333" s="111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18"/>
      <c r="P334" s="111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18"/>
      <c r="P335" s="111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18"/>
      <c r="P336" s="111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18"/>
      <c r="P337" s="111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18"/>
      <c r="P338" s="111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18"/>
      <c r="P339" s="111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18"/>
      <c r="P340" s="111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18"/>
      <c r="P341" s="111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18"/>
      <c r="P342" s="111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18"/>
      <c r="P343" s="111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16">
        <f>O21</f>
        <v>0</v>
      </c>
      <c r="P344" s="111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18"/>
      <c r="P345" s="111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18"/>
      <c r="P346" s="111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18"/>
      <c r="P347" s="111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18"/>
      <c r="P348" s="111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18"/>
      <c r="P349" s="111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18"/>
      <c r="P350" s="111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18"/>
      <c r="P351" s="111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18"/>
      <c r="P352" s="111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18"/>
      <c r="P353" s="111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18"/>
      <c r="P354" s="111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16">
        <f>O22</f>
        <v>0</v>
      </c>
      <c r="P355" s="111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18"/>
      <c r="P356" s="111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18"/>
      <c r="P357" s="111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18"/>
      <c r="P358" s="111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18"/>
      <c r="P359" s="111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18"/>
      <c r="P360" s="111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18"/>
      <c r="P361" s="111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18"/>
      <c r="P362" s="111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18"/>
      <c r="P363" s="111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18"/>
      <c r="P364" s="111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18"/>
      <c r="P365" s="111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16">
        <f>O23</f>
        <v>0</v>
      </c>
      <c r="P366" s="111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18"/>
      <c r="P367" s="111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18"/>
      <c r="P368" s="111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18"/>
      <c r="P369" s="111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18"/>
      <c r="P370" s="111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18"/>
      <c r="P371" s="111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18"/>
      <c r="P372" s="111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18"/>
      <c r="P373" s="111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18"/>
      <c r="P374" s="111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18"/>
      <c r="P375" s="111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18"/>
      <c r="P376" s="111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15"/>
      <c r="P377" s="1115"/>
      <c r="Q377" s="711">
        <f>SUM(Q378,Q388,Q398,Q408,Q418,Q428,Q438,Q448,Q458,Q468,Q478,Q488,Q498)</f>
        <v>0</v>
      </c>
      <c r="R377" s="1063"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1273</v>
      </c>
      <c r="B379" s="708"/>
      <c r="C379" s="613">
        <v>370</v>
      </c>
      <c r="D379" s="614"/>
      <c r="E379" s="614"/>
      <c r="F379" s="614"/>
      <c r="G379" s="614"/>
      <c r="H379" s="1249"/>
      <c r="I379" s="635" t="s">
        <v>1273</v>
      </c>
      <c r="J379" s="725">
        <f>i.04155е!$E$10</f>
        <v>0</v>
      </c>
      <c r="K379" s="641">
        <f>H379*J379</f>
        <v>0</v>
      </c>
      <c r="L379" s="950"/>
      <c r="M379" s="950"/>
      <c r="N379" s="641">
        <f>K379+L379+M379</f>
        <v>0</v>
      </c>
      <c r="O379" s="1113"/>
      <c r="P379" s="111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1274</v>
      </c>
      <c r="B380" s="708"/>
      <c r="C380" s="613">
        <v>371</v>
      </c>
      <c r="D380" s="614"/>
      <c r="E380" s="614"/>
      <c r="F380" s="614"/>
      <c r="G380" s="614"/>
      <c r="H380" s="1249"/>
      <c r="I380" s="635" t="s">
        <v>1274</v>
      </c>
      <c r="J380" s="725">
        <f>i.04155е!$E$11</f>
        <v>0</v>
      </c>
      <c r="K380" s="641">
        <f t="shared" ref="K380:K386" si="112">H380*J380</f>
        <v>0</v>
      </c>
      <c r="L380" s="950"/>
      <c r="M380" s="950"/>
      <c r="N380" s="641">
        <f t="shared" ref="N380:N387" si="113">K380+L380+M380</f>
        <v>0</v>
      </c>
      <c r="O380" s="1113"/>
      <c r="P380" s="111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1284</v>
      </c>
      <c r="B381" s="708"/>
      <c r="C381" s="613">
        <v>372</v>
      </c>
      <c r="D381" s="614"/>
      <c r="E381" s="614"/>
      <c r="F381" s="614"/>
      <c r="G381" s="614"/>
      <c r="H381" s="1249"/>
      <c r="I381" s="635" t="s">
        <v>1284</v>
      </c>
      <c r="J381" s="725">
        <f>i.04155е!$E$12</f>
        <v>0</v>
      </c>
      <c r="K381" s="641">
        <f t="shared" si="112"/>
        <v>0</v>
      </c>
      <c r="L381" s="950"/>
      <c r="M381" s="950"/>
      <c r="N381" s="641">
        <f t="shared" si="113"/>
        <v>0</v>
      </c>
      <c r="O381" s="1113"/>
      <c r="P381" s="111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1275</v>
      </c>
      <c r="B382" s="708"/>
      <c r="C382" s="613">
        <v>373</v>
      </c>
      <c r="D382" s="614"/>
      <c r="E382" s="614"/>
      <c r="F382" s="614"/>
      <c r="G382" s="614"/>
      <c r="H382" s="1249"/>
      <c r="I382" s="635" t="s">
        <v>1275</v>
      </c>
      <c r="J382" s="725">
        <f>i.04155е!$E$13</f>
        <v>0</v>
      </c>
      <c r="K382" s="641">
        <f t="shared" si="112"/>
        <v>0</v>
      </c>
      <c r="L382" s="950"/>
      <c r="M382" s="950"/>
      <c r="N382" s="641">
        <f t="shared" si="113"/>
        <v>0</v>
      </c>
      <c r="O382" s="1113"/>
      <c r="P382" s="111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1293</v>
      </c>
      <c r="B383" s="708"/>
      <c r="C383" s="613">
        <v>374</v>
      </c>
      <c r="D383" s="614"/>
      <c r="E383" s="614"/>
      <c r="F383" s="614"/>
      <c r="G383" s="614"/>
      <c r="H383" s="1249"/>
      <c r="I383" s="697" t="s">
        <v>1293</v>
      </c>
      <c r="J383" s="725">
        <f>i.04155е!$E$14</f>
        <v>0</v>
      </c>
      <c r="K383" s="641">
        <f t="shared" si="112"/>
        <v>0</v>
      </c>
      <c r="L383" s="950"/>
      <c r="M383" s="950"/>
      <c r="N383" s="641">
        <f t="shared" si="113"/>
        <v>0</v>
      </c>
      <c r="O383" s="1113"/>
      <c r="P383" s="111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1302</v>
      </c>
      <c r="B384" s="708"/>
      <c r="C384" s="613">
        <v>375</v>
      </c>
      <c r="D384" s="614"/>
      <c r="E384" s="614"/>
      <c r="F384" s="614"/>
      <c r="G384" s="614"/>
      <c r="H384" s="1249"/>
      <c r="I384" s="697" t="s">
        <v>1302</v>
      </c>
      <c r="J384" s="725">
        <f>i.04155е!$E$15</f>
        <v>0</v>
      </c>
      <c r="K384" s="641">
        <f t="shared" si="112"/>
        <v>0</v>
      </c>
      <c r="L384" s="950"/>
      <c r="M384" s="950"/>
      <c r="N384" s="641">
        <f t="shared" si="113"/>
        <v>0</v>
      </c>
      <c r="O384" s="1113"/>
      <c r="P384" s="111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1311</v>
      </c>
      <c r="B385" s="708"/>
      <c r="C385" s="613">
        <v>376</v>
      </c>
      <c r="D385" s="614"/>
      <c r="E385" s="614"/>
      <c r="F385" s="614"/>
      <c r="G385" s="614"/>
      <c r="H385" s="1249"/>
      <c r="I385" s="697" t="s">
        <v>1311</v>
      </c>
      <c r="J385" s="725">
        <f>i.04155е!$E$16</f>
        <v>0</v>
      </c>
      <c r="K385" s="641">
        <f t="shared" si="112"/>
        <v>0</v>
      </c>
      <c r="L385" s="950"/>
      <c r="M385" s="950"/>
      <c r="N385" s="641">
        <f t="shared" si="113"/>
        <v>0</v>
      </c>
      <c r="O385" s="1113"/>
      <c r="P385" s="111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1598</v>
      </c>
      <c r="B386" s="708"/>
      <c r="C386" s="613">
        <v>377</v>
      </c>
      <c r="D386" s="614"/>
      <c r="E386" s="614"/>
      <c r="F386" s="614"/>
      <c r="G386" s="614"/>
      <c r="H386" s="1249"/>
      <c r="I386" s="635" t="s">
        <v>1598</v>
      </c>
      <c r="J386" s="725">
        <f>i.04155е!$E$17</f>
        <v>0</v>
      </c>
      <c r="K386" s="641">
        <f t="shared" si="112"/>
        <v>0</v>
      </c>
      <c r="L386" s="950"/>
      <c r="M386" s="950"/>
      <c r="N386" s="641">
        <f t="shared" si="113"/>
        <v>0</v>
      </c>
      <c r="O386" s="1113"/>
      <c r="P386" s="111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1326</v>
      </c>
      <c r="B387" s="708"/>
      <c r="C387" s="613">
        <v>378</v>
      </c>
      <c r="D387" s="614"/>
      <c r="E387" s="614"/>
      <c r="F387" s="614"/>
      <c r="G387" s="614"/>
      <c r="H387" s="1249"/>
      <c r="I387" s="697" t="s">
        <v>1326</v>
      </c>
      <c r="J387" s="549"/>
      <c r="K387" s="726"/>
      <c r="L387" s="950"/>
      <c r="M387" s="950"/>
      <c r="N387" s="641">
        <f t="shared" si="113"/>
        <v>0</v>
      </c>
      <c r="O387" s="1113"/>
      <c r="P387" s="111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5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1273</v>
      </c>
      <c r="B389" s="612"/>
      <c r="C389" s="613">
        <v>380</v>
      </c>
      <c r="D389" s="614"/>
      <c r="E389" s="614"/>
      <c r="F389" s="614"/>
      <c r="G389" s="614"/>
      <c r="H389" s="1249"/>
      <c r="I389" s="635" t="s">
        <v>1273</v>
      </c>
      <c r="J389" s="725">
        <f>i.04155е!$E$10</f>
        <v>0</v>
      </c>
      <c r="K389" s="641">
        <f>H389*J389</f>
        <v>0</v>
      </c>
      <c r="L389" s="950"/>
      <c r="M389" s="950"/>
      <c r="N389" s="641">
        <f>K389+L389+M389</f>
        <v>0</v>
      </c>
      <c r="O389" s="1113"/>
      <c r="P389" s="111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1274</v>
      </c>
      <c r="B390" s="612"/>
      <c r="C390" s="613">
        <v>381</v>
      </c>
      <c r="D390" s="614"/>
      <c r="E390" s="614"/>
      <c r="F390" s="614"/>
      <c r="G390" s="614"/>
      <c r="H390" s="1249"/>
      <c r="I390" s="635" t="s">
        <v>1274</v>
      </c>
      <c r="J390" s="725">
        <f>i.04155е!$E$11</f>
        <v>0</v>
      </c>
      <c r="K390" s="641">
        <f t="shared" ref="K390:K396" si="115">H390*J390</f>
        <v>0</v>
      </c>
      <c r="L390" s="950"/>
      <c r="M390" s="950"/>
      <c r="N390" s="641">
        <f t="shared" ref="N390:N397" si="116">K390+L390+M390</f>
        <v>0</v>
      </c>
      <c r="O390" s="1113"/>
      <c r="P390" s="111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1284</v>
      </c>
      <c r="B391" s="612"/>
      <c r="C391" s="613">
        <v>382</v>
      </c>
      <c r="D391" s="614"/>
      <c r="E391" s="614"/>
      <c r="F391" s="614"/>
      <c r="G391" s="614"/>
      <c r="H391" s="1249"/>
      <c r="I391" s="635" t="s">
        <v>1284</v>
      </c>
      <c r="J391" s="725">
        <f>i.04155е!$E$12</f>
        <v>0</v>
      </c>
      <c r="K391" s="641">
        <f t="shared" si="115"/>
        <v>0</v>
      </c>
      <c r="L391" s="950"/>
      <c r="M391" s="950"/>
      <c r="N391" s="641">
        <f t="shared" si="116"/>
        <v>0</v>
      </c>
      <c r="O391" s="1113"/>
      <c r="P391" s="111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1275</v>
      </c>
      <c r="B392" s="612"/>
      <c r="C392" s="613">
        <v>383</v>
      </c>
      <c r="D392" s="614"/>
      <c r="E392" s="614"/>
      <c r="F392" s="614"/>
      <c r="G392" s="614"/>
      <c r="H392" s="1249"/>
      <c r="I392" s="635" t="s">
        <v>1275</v>
      </c>
      <c r="J392" s="725">
        <f>i.04155е!$E$13</f>
        <v>0</v>
      </c>
      <c r="K392" s="641">
        <f t="shared" si="115"/>
        <v>0</v>
      </c>
      <c r="L392" s="950"/>
      <c r="M392" s="950"/>
      <c r="N392" s="641">
        <f t="shared" si="116"/>
        <v>0</v>
      </c>
      <c r="O392" s="1113"/>
      <c r="P392" s="111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1293</v>
      </c>
      <c r="B393" s="612"/>
      <c r="C393" s="613">
        <v>384</v>
      </c>
      <c r="D393" s="614"/>
      <c r="E393" s="614"/>
      <c r="F393" s="614"/>
      <c r="G393" s="614"/>
      <c r="H393" s="1249"/>
      <c r="I393" s="697" t="s">
        <v>1293</v>
      </c>
      <c r="J393" s="725">
        <f>i.04155е!$E$14</f>
        <v>0</v>
      </c>
      <c r="K393" s="641">
        <f t="shared" si="115"/>
        <v>0</v>
      </c>
      <c r="L393" s="950"/>
      <c r="M393" s="950"/>
      <c r="N393" s="641">
        <f t="shared" si="116"/>
        <v>0</v>
      </c>
      <c r="O393" s="1113"/>
      <c r="P393" s="111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1302</v>
      </c>
      <c r="B394" s="612"/>
      <c r="C394" s="613">
        <v>385</v>
      </c>
      <c r="D394" s="614"/>
      <c r="E394" s="614"/>
      <c r="F394" s="614"/>
      <c r="G394" s="614"/>
      <c r="H394" s="1249"/>
      <c r="I394" s="697" t="s">
        <v>1302</v>
      </c>
      <c r="J394" s="725">
        <f>i.04155е!$E$15</f>
        <v>0</v>
      </c>
      <c r="K394" s="641">
        <f t="shared" si="115"/>
        <v>0</v>
      </c>
      <c r="L394" s="950"/>
      <c r="M394" s="950"/>
      <c r="N394" s="641">
        <f t="shared" si="116"/>
        <v>0</v>
      </c>
      <c r="O394" s="1113"/>
      <c r="P394" s="111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1311</v>
      </c>
      <c r="B395" s="612"/>
      <c r="C395" s="613">
        <v>386</v>
      </c>
      <c r="D395" s="614"/>
      <c r="E395" s="614"/>
      <c r="F395" s="614"/>
      <c r="G395" s="614"/>
      <c r="H395" s="1249"/>
      <c r="I395" s="697" t="s">
        <v>1311</v>
      </c>
      <c r="J395" s="725">
        <f>i.04155е!$E$16</f>
        <v>0</v>
      </c>
      <c r="K395" s="641">
        <f t="shared" si="115"/>
        <v>0</v>
      </c>
      <c r="L395" s="950"/>
      <c r="M395" s="950"/>
      <c r="N395" s="641">
        <f t="shared" si="116"/>
        <v>0</v>
      </c>
      <c r="O395" s="1113"/>
      <c r="P395" s="111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1598</v>
      </c>
      <c r="B396" s="612"/>
      <c r="C396" s="613">
        <v>387</v>
      </c>
      <c r="D396" s="614"/>
      <c r="E396" s="614"/>
      <c r="F396" s="614"/>
      <c r="G396" s="614"/>
      <c r="H396" s="1249"/>
      <c r="I396" s="635" t="s">
        <v>1598</v>
      </c>
      <c r="J396" s="725">
        <f>i.04155е!$E$17</f>
        <v>0</v>
      </c>
      <c r="K396" s="641">
        <f t="shared" si="115"/>
        <v>0</v>
      </c>
      <c r="L396" s="950"/>
      <c r="M396" s="950"/>
      <c r="N396" s="641">
        <f t="shared" si="116"/>
        <v>0</v>
      </c>
      <c r="O396" s="1113"/>
      <c r="P396" s="111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1326</v>
      </c>
      <c r="B397" s="612"/>
      <c r="C397" s="613">
        <v>388</v>
      </c>
      <c r="D397" s="614"/>
      <c r="E397" s="614"/>
      <c r="F397" s="614"/>
      <c r="G397" s="614"/>
      <c r="H397" s="1249"/>
      <c r="I397" s="697" t="s">
        <v>1326</v>
      </c>
      <c r="J397" s="549"/>
      <c r="K397" s="726"/>
      <c r="L397" s="950"/>
      <c r="M397" s="950"/>
      <c r="N397" s="641">
        <f t="shared" si="116"/>
        <v>0</v>
      </c>
      <c r="O397" s="1113"/>
      <c r="P397" s="111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5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1273</v>
      </c>
      <c r="B399" s="612"/>
      <c r="C399" s="613">
        <v>390</v>
      </c>
      <c r="D399" s="614"/>
      <c r="E399" s="614"/>
      <c r="F399" s="614"/>
      <c r="G399" s="614"/>
      <c r="H399" s="1249"/>
      <c r="I399" s="635" t="s">
        <v>1273</v>
      </c>
      <c r="J399" s="725">
        <f>i.04155е!$E$10</f>
        <v>0</v>
      </c>
      <c r="K399" s="641">
        <f>H399*J399</f>
        <v>0</v>
      </c>
      <c r="L399" s="950"/>
      <c r="M399" s="950"/>
      <c r="N399" s="641">
        <f>K399+L399+M399</f>
        <v>0</v>
      </c>
      <c r="O399" s="1113"/>
      <c r="P399" s="111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1274</v>
      </c>
      <c r="B400" s="612"/>
      <c r="C400" s="613">
        <v>391</v>
      </c>
      <c r="D400" s="614"/>
      <c r="E400" s="614"/>
      <c r="F400" s="614"/>
      <c r="G400" s="614"/>
      <c r="H400" s="1249"/>
      <c r="I400" s="635" t="s">
        <v>1274</v>
      </c>
      <c r="J400" s="725">
        <f>i.04155е!$E$11</f>
        <v>0</v>
      </c>
      <c r="K400" s="641">
        <f t="shared" ref="K400:K406" si="118">H400*J400</f>
        <v>0</v>
      </c>
      <c r="L400" s="950"/>
      <c r="M400" s="950"/>
      <c r="N400" s="641">
        <f t="shared" ref="N400:N407" si="119">K400+L400+M400</f>
        <v>0</v>
      </c>
      <c r="O400" s="1113"/>
      <c r="P400" s="111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1284</v>
      </c>
      <c r="B401" s="612"/>
      <c r="C401" s="613">
        <v>392</v>
      </c>
      <c r="D401" s="614"/>
      <c r="E401" s="614"/>
      <c r="F401" s="614"/>
      <c r="G401" s="614"/>
      <c r="H401" s="1249"/>
      <c r="I401" s="635" t="s">
        <v>1284</v>
      </c>
      <c r="J401" s="725">
        <f>i.04155е!$E$12</f>
        <v>0</v>
      </c>
      <c r="K401" s="641">
        <f t="shared" si="118"/>
        <v>0</v>
      </c>
      <c r="L401" s="950"/>
      <c r="M401" s="950"/>
      <c r="N401" s="641">
        <f t="shared" si="119"/>
        <v>0</v>
      </c>
      <c r="O401" s="1113"/>
      <c r="P401" s="111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1275</v>
      </c>
      <c r="B402" s="612"/>
      <c r="C402" s="613">
        <v>393</v>
      </c>
      <c r="D402" s="614"/>
      <c r="E402" s="614"/>
      <c r="F402" s="614"/>
      <c r="G402" s="614"/>
      <c r="H402" s="1249"/>
      <c r="I402" s="635" t="s">
        <v>1275</v>
      </c>
      <c r="J402" s="725">
        <f>i.04155е!$E$13</f>
        <v>0</v>
      </c>
      <c r="K402" s="641">
        <f t="shared" si="118"/>
        <v>0</v>
      </c>
      <c r="L402" s="950"/>
      <c r="M402" s="950"/>
      <c r="N402" s="641">
        <f t="shared" si="119"/>
        <v>0</v>
      </c>
      <c r="O402" s="1113"/>
      <c r="P402" s="111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1293</v>
      </c>
      <c r="B403" s="612"/>
      <c r="C403" s="613">
        <v>394</v>
      </c>
      <c r="D403" s="614"/>
      <c r="E403" s="614"/>
      <c r="F403" s="614"/>
      <c r="G403" s="614"/>
      <c r="H403" s="1249"/>
      <c r="I403" s="697" t="s">
        <v>1293</v>
      </c>
      <c r="J403" s="725">
        <f>i.04155е!$E$14</f>
        <v>0</v>
      </c>
      <c r="K403" s="641">
        <f t="shared" si="118"/>
        <v>0</v>
      </c>
      <c r="L403" s="950"/>
      <c r="M403" s="950"/>
      <c r="N403" s="641">
        <f t="shared" si="119"/>
        <v>0</v>
      </c>
      <c r="O403" s="1113"/>
      <c r="P403" s="111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1302</v>
      </c>
      <c r="B404" s="612"/>
      <c r="C404" s="613">
        <v>395</v>
      </c>
      <c r="D404" s="614"/>
      <c r="E404" s="614"/>
      <c r="F404" s="614"/>
      <c r="G404" s="614"/>
      <c r="H404" s="1249"/>
      <c r="I404" s="697" t="s">
        <v>1302</v>
      </c>
      <c r="J404" s="725">
        <f>i.04155е!$E$15</f>
        <v>0</v>
      </c>
      <c r="K404" s="641">
        <f t="shared" si="118"/>
        <v>0</v>
      </c>
      <c r="L404" s="950"/>
      <c r="M404" s="950"/>
      <c r="N404" s="641">
        <f t="shared" si="119"/>
        <v>0</v>
      </c>
      <c r="O404" s="1113"/>
      <c r="P404" s="111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1311</v>
      </c>
      <c r="B405" s="612"/>
      <c r="C405" s="613">
        <v>396</v>
      </c>
      <c r="D405" s="614"/>
      <c r="E405" s="614"/>
      <c r="F405" s="614"/>
      <c r="G405" s="614"/>
      <c r="H405" s="1249"/>
      <c r="I405" s="697" t="s">
        <v>1311</v>
      </c>
      <c r="J405" s="725">
        <f>i.04155е!$E$16</f>
        <v>0</v>
      </c>
      <c r="K405" s="641">
        <f t="shared" si="118"/>
        <v>0</v>
      </c>
      <c r="L405" s="950"/>
      <c r="M405" s="950"/>
      <c r="N405" s="641">
        <f t="shared" si="119"/>
        <v>0</v>
      </c>
      <c r="O405" s="1113"/>
      <c r="P405" s="111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1598</v>
      </c>
      <c r="B406" s="612"/>
      <c r="C406" s="613">
        <v>397</v>
      </c>
      <c r="D406" s="614"/>
      <c r="E406" s="614"/>
      <c r="F406" s="614"/>
      <c r="G406" s="614"/>
      <c r="H406" s="1249"/>
      <c r="I406" s="635" t="s">
        <v>1598</v>
      </c>
      <c r="J406" s="725">
        <f>i.04155е!$E$17</f>
        <v>0</v>
      </c>
      <c r="K406" s="641">
        <f t="shared" si="118"/>
        <v>0</v>
      </c>
      <c r="L406" s="950"/>
      <c r="M406" s="950"/>
      <c r="N406" s="641">
        <f t="shared" si="119"/>
        <v>0</v>
      </c>
      <c r="O406" s="1113"/>
      <c r="P406" s="111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1326</v>
      </c>
      <c r="B407" s="612"/>
      <c r="C407" s="613">
        <v>398</v>
      </c>
      <c r="D407" s="614"/>
      <c r="E407" s="614"/>
      <c r="F407" s="614"/>
      <c r="G407" s="614"/>
      <c r="H407" s="1249"/>
      <c r="I407" s="697" t="s">
        <v>1326</v>
      </c>
      <c r="J407" s="549"/>
      <c r="K407" s="726"/>
      <c r="L407" s="950"/>
      <c r="M407" s="950"/>
      <c r="N407" s="641">
        <f t="shared" si="119"/>
        <v>0</v>
      </c>
      <c r="O407" s="1113"/>
      <c r="P407" s="111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5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1273</v>
      </c>
      <c r="B409" s="612"/>
      <c r="C409" s="613">
        <v>400</v>
      </c>
      <c r="D409" s="614"/>
      <c r="E409" s="614"/>
      <c r="F409" s="614"/>
      <c r="G409" s="614"/>
      <c r="H409" s="1249"/>
      <c r="I409" s="635" t="s">
        <v>1273</v>
      </c>
      <c r="J409" s="725">
        <f>i.04155е!$E$10</f>
        <v>0</v>
      </c>
      <c r="K409" s="641">
        <f>H409*J409</f>
        <v>0</v>
      </c>
      <c r="L409" s="950"/>
      <c r="M409" s="950"/>
      <c r="N409" s="641">
        <f>K409+L409+M409</f>
        <v>0</v>
      </c>
      <c r="O409" s="1113"/>
      <c r="P409" s="111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1274</v>
      </c>
      <c r="B410" s="612"/>
      <c r="C410" s="613">
        <v>401</v>
      </c>
      <c r="D410" s="614"/>
      <c r="E410" s="614"/>
      <c r="F410" s="614"/>
      <c r="G410" s="614"/>
      <c r="H410" s="1249"/>
      <c r="I410" s="635" t="s">
        <v>1274</v>
      </c>
      <c r="J410" s="725">
        <f>i.04155е!$E$11</f>
        <v>0</v>
      </c>
      <c r="K410" s="641">
        <f t="shared" ref="K410:K416" si="121">H410*J410</f>
        <v>0</v>
      </c>
      <c r="L410" s="950"/>
      <c r="M410" s="950"/>
      <c r="N410" s="641">
        <f t="shared" ref="N410:N417" si="122">K410+L410+M410</f>
        <v>0</v>
      </c>
      <c r="O410" s="1113"/>
      <c r="P410" s="111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1284</v>
      </c>
      <c r="B411" s="612"/>
      <c r="C411" s="613">
        <v>402</v>
      </c>
      <c r="D411" s="614"/>
      <c r="E411" s="614"/>
      <c r="F411" s="614"/>
      <c r="G411" s="614"/>
      <c r="H411" s="1249"/>
      <c r="I411" s="635" t="s">
        <v>1284</v>
      </c>
      <c r="J411" s="725">
        <f>i.04155е!$E$12</f>
        <v>0</v>
      </c>
      <c r="K411" s="641">
        <f t="shared" si="121"/>
        <v>0</v>
      </c>
      <c r="L411" s="950"/>
      <c r="M411" s="950"/>
      <c r="N411" s="641">
        <f t="shared" si="122"/>
        <v>0</v>
      </c>
      <c r="O411" s="1113"/>
      <c r="P411" s="111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1275</v>
      </c>
      <c r="B412" s="612"/>
      <c r="C412" s="613">
        <v>403</v>
      </c>
      <c r="D412" s="614"/>
      <c r="E412" s="614"/>
      <c r="F412" s="614"/>
      <c r="G412" s="614"/>
      <c r="H412" s="1249"/>
      <c r="I412" s="635" t="s">
        <v>1275</v>
      </c>
      <c r="J412" s="725">
        <f>i.04155е!$E$13</f>
        <v>0</v>
      </c>
      <c r="K412" s="641">
        <f t="shared" si="121"/>
        <v>0</v>
      </c>
      <c r="L412" s="950"/>
      <c r="M412" s="950"/>
      <c r="N412" s="641">
        <f t="shared" si="122"/>
        <v>0</v>
      </c>
      <c r="O412" s="1113"/>
      <c r="P412" s="111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1293</v>
      </c>
      <c r="B413" s="612"/>
      <c r="C413" s="613">
        <v>404</v>
      </c>
      <c r="D413" s="614"/>
      <c r="E413" s="614"/>
      <c r="F413" s="614"/>
      <c r="G413" s="614"/>
      <c r="H413" s="1249"/>
      <c r="I413" s="697" t="s">
        <v>1293</v>
      </c>
      <c r="J413" s="725">
        <f>i.04155е!$E$14</f>
        <v>0</v>
      </c>
      <c r="K413" s="641">
        <f t="shared" si="121"/>
        <v>0</v>
      </c>
      <c r="L413" s="950"/>
      <c r="M413" s="950"/>
      <c r="N413" s="641">
        <f t="shared" si="122"/>
        <v>0</v>
      </c>
      <c r="O413" s="1113"/>
      <c r="P413" s="111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1302</v>
      </c>
      <c r="B414" s="612"/>
      <c r="C414" s="613">
        <v>405</v>
      </c>
      <c r="D414" s="614"/>
      <c r="E414" s="614"/>
      <c r="F414" s="614"/>
      <c r="G414" s="614"/>
      <c r="H414" s="1249"/>
      <c r="I414" s="697" t="s">
        <v>1302</v>
      </c>
      <c r="J414" s="725">
        <f>i.04155е!$E$15</f>
        <v>0</v>
      </c>
      <c r="K414" s="641">
        <f t="shared" si="121"/>
        <v>0</v>
      </c>
      <c r="L414" s="950"/>
      <c r="M414" s="950"/>
      <c r="N414" s="641">
        <f t="shared" si="122"/>
        <v>0</v>
      </c>
      <c r="O414" s="1113"/>
      <c r="P414" s="111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1311</v>
      </c>
      <c r="B415" s="612"/>
      <c r="C415" s="613">
        <v>406</v>
      </c>
      <c r="D415" s="614"/>
      <c r="E415" s="614"/>
      <c r="F415" s="614"/>
      <c r="G415" s="614"/>
      <c r="H415" s="1249"/>
      <c r="I415" s="697" t="s">
        <v>1311</v>
      </c>
      <c r="J415" s="725">
        <f>i.04155е!$E$16</f>
        <v>0</v>
      </c>
      <c r="K415" s="641">
        <f t="shared" si="121"/>
        <v>0</v>
      </c>
      <c r="L415" s="950"/>
      <c r="M415" s="950"/>
      <c r="N415" s="641">
        <f t="shared" si="122"/>
        <v>0</v>
      </c>
      <c r="O415" s="1113"/>
      <c r="P415" s="111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1598</v>
      </c>
      <c r="B416" s="612"/>
      <c r="C416" s="613">
        <v>407</v>
      </c>
      <c r="D416" s="614"/>
      <c r="E416" s="614"/>
      <c r="F416" s="614"/>
      <c r="G416" s="614"/>
      <c r="H416" s="1249"/>
      <c r="I416" s="635" t="s">
        <v>1598</v>
      </c>
      <c r="J416" s="725">
        <f>i.04155е!$E$17</f>
        <v>0</v>
      </c>
      <c r="K416" s="641">
        <f t="shared" si="121"/>
        <v>0</v>
      </c>
      <c r="L416" s="950"/>
      <c r="M416" s="950"/>
      <c r="N416" s="641">
        <f t="shared" si="122"/>
        <v>0</v>
      </c>
      <c r="O416" s="1113"/>
      <c r="P416" s="111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1326</v>
      </c>
      <c r="B417" s="612"/>
      <c r="C417" s="613">
        <v>408</v>
      </c>
      <c r="D417" s="614"/>
      <c r="E417" s="614"/>
      <c r="F417" s="614"/>
      <c r="G417" s="614"/>
      <c r="H417" s="1249"/>
      <c r="I417" s="697" t="s">
        <v>1326</v>
      </c>
      <c r="J417" s="549"/>
      <c r="K417" s="726"/>
      <c r="L417" s="950"/>
      <c r="M417" s="950"/>
      <c r="N417" s="641">
        <f t="shared" si="122"/>
        <v>0</v>
      </c>
      <c r="O417" s="1113"/>
      <c r="P417" s="111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5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1273</v>
      </c>
      <c r="B419" s="612"/>
      <c r="C419" s="613">
        <v>410</v>
      </c>
      <c r="D419" s="614"/>
      <c r="E419" s="614"/>
      <c r="F419" s="614"/>
      <c r="G419" s="614"/>
      <c r="H419" s="1249"/>
      <c r="I419" s="635" t="s">
        <v>1273</v>
      </c>
      <c r="J419" s="725">
        <f>i.04155е!$E$10</f>
        <v>0</v>
      </c>
      <c r="K419" s="641">
        <f>H419*J419</f>
        <v>0</v>
      </c>
      <c r="L419" s="950"/>
      <c r="M419" s="950"/>
      <c r="N419" s="641">
        <f>K419+L419+M419</f>
        <v>0</v>
      </c>
      <c r="O419" s="1113"/>
      <c r="P419" s="111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1274</v>
      </c>
      <c r="B420" s="612"/>
      <c r="C420" s="613">
        <v>411</v>
      </c>
      <c r="D420" s="614"/>
      <c r="E420" s="614"/>
      <c r="F420" s="614"/>
      <c r="G420" s="614"/>
      <c r="H420" s="1249"/>
      <c r="I420" s="635" t="s">
        <v>1274</v>
      </c>
      <c r="J420" s="725">
        <f>i.04155е!$E$11</f>
        <v>0</v>
      </c>
      <c r="K420" s="641">
        <f t="shared" ref="K420:K426" si="124">H420*J420</f>
        <v>0</v>
      </c>
      <c r="L420" s="950"/>
      <c r="M420" s="950"/>
      <c r="N420" s="641">
        <f t="shared" ref="N420:N427" si="125">K420+L420+M420</f>
        <v>0</v>
      </c>
      <c r="O420" s="1113"/>
      <c r="P420" s="111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1284</v>
      </c>
      <c r="B421" s="612"/>
      <c r="C421" s="613">
        <v>412</v>
      </c>
      <c r="D421" s="614"/>
      <c r="E421" s="614"/>
      <c r="F421" s="614"/>
      <c r="G421" s="614"/>
      <c r="H421" s="1249"/>
      <c r="I421" s="635" t="s">
        <v>1284</v>
      </c>
      <c r="J421" s="725">
        <f>i.04155е!$E$12</f>
        <v>0</v>
      </c>
      <c r="K421" s="641">
        <f t="shared" si="124"/>
        <v>0</v>
      </c>
      <c r="L421" s="950"/>
      <c r="M421" s="950"/>
      <c r="N421" s="641">
        <f t="shared" si="125"/>
        <v>0</v>
      </c>
      <c r="O421" s="1113"/>
      <c r="P421" s="111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1275</v>
      </c>
      <c r="B422" s="612"/>
      <c r="C422" s="613">
        <v>413</v>
      </c>
      <c r="D422" s="614"/>
      <c r="E422" s="614"/>
      <c r="F422" s="614"/>
      <c r="G422" s="614"/>
      <c r="H422" s="1249"/>
      <c r="I422" s="635" t="s">
        <v>1275</v>
      </c>
      <c r="J422" s="725">
        <f>i.04155е!$E$13</f>
        <v>0</v>
      </c>
      <c r="K422" s="641">
        <f t="shared" si="124"/>
        <v>0</v>
      </c>
      <c r="L422" s="950"/>
      <c r="M422" s="950"/>
      <c r="N422" s="641">
        <f t="shared" si="125"/>
        <v>0</v>
      </c>
      <c r="O422" s="1113"/>
      <c r="P422" s="111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1293</v>
      </c>
      <c r="B423" s="612"/>
      <c r="C423" s="613">
        <v>414</v>
      </c>
      <c r="D423" s="614"/>
      <c r="E423" s="614"/>
      <c r="F423" s="614"/>
      <c r="G423" s="614"/>
      <c r="H423" s="1249"/>
      <c r="I423" s="697" t="s">
        <v>1293</v>
      </c>
      <c r="J423" s="725">
        <f>i.04155е!$E$14</f>
        <v>0</v>
      </c>
      <c r="K423" s="641">
        <f t="shared" si="124"/>
        <v>0</v>
      </c>
      <c r="L423" s="950"/>
      <c r="M423" s="950"/>
      <c r="N423" s="641">
        <f t="shared" si="125"/>
        <v>0</v>
      </c>
      <c r="O423" s="1113"/>
      <c r="P423" s="111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1302</v>
      </c>
      <c r="B424" s="612"/>
      <c r="C424" s="613">
        <v>415</v>
      </c>
      <c r="D424" s="614"/>
      <c r="E424" s="614"/>
      <c r="F424" s="614"/>
      <c r="G424" s="614"/>
      <c r="H424" s="1249"/>
      <c r="I424" s="697" t="s">
        <v>1302</v>
      </c>
      <c r="J424" s="725">
        <f>i.04155е!$E$15</f>
        <v>0</v>
      </c>
      <c r="K424" s="641">
        <f t="shared" si="124"/>
        <v>0</v>
      </c>
      <c r="L424" s="950"/>
      <c r="M424" s="950"/>
      <c r="N424" s="641">
        <f t="shared" si="125"/>
        <v>0</v>
      </c>
      <c r="O424" s="1113"/>
      <c r="P424" s="111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1311</v>
      </c>
      <c r="B425" s="612"/>
      <c r="C425" s="613">
        <v>416</v>
      </c>
      <c r="D425" s="614"/>
      <c r="E425" s="614"/>
      <c r="F425" s="614"/>
      <c r="G425" s="614"/>
      <c r="H425" s="1249"/>
      <c r="I425" s="697" t="s">
        <v>1311</v>
      </c>
      <c r="J425" s="725">
        <f>i.04155е!$E$16</f>
        <v>0</v>
      </c>
      <c r="K425" s="641">
        <f t="shared" si="124"/>
        <v>0</v>
      </c>
      <c r="L425" s="950"/>
      <c r="M425" s="950"/>
      <c r="N425" s="641">
        <f t="shared" si="125"/>
        <v>0</v>
      </c>
      <c r="O425" s="1113"/>
      <c r="P425" s="111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1598</v>
      </c>
      <c r="B426" s="612"/>
      <c r="C426" s="613">
        <v>417</v>
      </c>
      <c r="D426" s="614"/>
      <c r="E426" s="614"/>
      <c r="F426" s="614"/>
      <c r="G426" s="614"/>
      <c r="H426" s="1249"/>
      <c r="I426" s="635" t="s">
        <v>1598</v>
      </c>
      <c r="J426" s="725">
        <f>i.04155е!$E$17</f>
        <v>0</v>
      </c>
      <c r="K426" s="641">
        <f t="shared" si="124"/>
        <v>0</v>
      </c>
      <c r="L426" s="950"/>
      <c r="M426" s="950"/>
      <c r="N426" s="641">
        <f t="shared" si="125"/>
        <v>0</v>
      </c>
      <c r="O426" s="1113"/>
      <c r="P426" s="111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1326</v>
      </c>
      <c r="B427" s="612"/>
      <c r="C427" s="613">
        <v>418</v>
      </c>
      <c r="D427" s="614"/>
      <c r="E427" s="614"/>
      <c r="F427" s="614"/>
      <c r="G427" s="614"/>
      <c r="H427" s="1249"/>
      <c r="I427" s="697" t="s">
        <v>1326</v>
      </c>
      <c r="J427" s="549"/>
      <c r="K427" s="726"/>
      <c r="L427" s="950"/>
      <c r="M427" s="950"/>
      <c r="N427" s="641">
        <f t="shared" si="125"/>
        <v>0</v>
      </c>
      <c r="O427" s="1113"/>
      <c r="P427" s="111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5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1273</v>
      </c>
      <c r="B429" s="612"/>
      <c r="C429" s="613">
        <v>420</v>
      </c>
      <c r="D429" s="614"/>
      <c r="E429" s="614"/>
      <c r="F429" s="614"/>
      <c r="G429" s="614"/>
      <c r="H429" s="1249"/>
      <c r="I429" s="635" t="s">
        <v>1273</v>
      </c>
      <c r="J429" s="725">
        <f>i.04155е!$E$10</f>
        <v>0</v>
      </c>
      <c r="K429" s="641">
        <f>H429*J429</f>
        <v>0</v>
      </c>
      <c r="L429" s="950"/>
      <c r="M429" s="950"/>
      <c r="N429" s="641">
        <f>K429+L429+M429</f>
        <v>0</v>
      </c>
      <c r="O429" s="1113"/>
      <c r="P429" s="111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1274</v>
      </c>
      <c r="B430" s="612"/>
      <c r="C430" s="613">
        <v>421</v>
      </c>
      <c r="D430" s="614"/>
      <c r="E430" s="614"/>
      <c r="F430" s="614"/>
      <c r="G430" s="614"/>
      <c r="H430" s="1249"/>
      <c r="I430" s="635" t="s">
        <v>1274</v>
      </c>
      <c r="J430" s="725">
        <f>i.04155е!$E$11</f>
        <v>0</v>
      </c>
      <c r="K430" s="641">
        <f t="shared" ref="K430:K436" si="127">H430*J430</f>
        <v>0</v>
      </c>
      <c r="L430" s="950"/>
      <c r="M430" s="950"/>
      <c r="N430" s="641">
        <f t="shared" ref="N430:N437" si="128">K430+L430+M430</f>
        <v>0</v>
      </c>
      <c r="O430" s="1113"/>
      <c r="P430" s="111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1284</v>
      </c>
      <c r="B431" s="612"/>
      <c r="C431" s="613">
        <v>422</v>
      </c>
      <c r="D431" s="614"/>
      <c r="E431" s="614"/>
      <c r="F431" s="614"/>
      <c r="G431" s="614"/>
      <c r="H431" s="1249"/>
      <c r="I431" s="635" t="s">
        <v>1284</v>
      </c>
      <c r="J431" s="725">
        <f>i.04155е!$E$12</f>
        <v>0</v>
      </c>
      <c r="K431" s="641">
        <f t="shared" si="127"/>
        <v>0</v>
      </c>
      <c r="L431" s="950"/>
      <c r="M431" s="950"/>
      <c r="N431" s="641">
        <f t="shared" si="128"/>
        <v>0</v>
      </c>
      <c r="O431" s="1113"/>
      <c r="P431" s="111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1275</v>
      </c>
      <c r="B432" s="612"/>
      <c r="C432" s="613">
        <v>423</v>
      </c>
      <c r="D432" s="614"/>
      <c r="E432" s="614"/>
      <c r="F432" s="614"/>
      <c r="G432" s="614"/>
      <c r="H432" s="1249"/>
      <c r="I432" s="635" t="s">
        <v>1275</v>
      </c>
      <c r="J432" s="725">
        <f>i.04155е!$E$13</f>
        <v>0</v>
      </c>
      <c r="K432" s="641">
        <f t="shared" si="127"/>
        <v>0</v>
      </c>
      <c r="L432" s="950"/>
      <c r="M432" s="950"/>
      <c r="N432" s="641">
        <f t="shared" si="128"/>
        <v>0</v>
      </c>
      <c r="O432" s="1113"/>
      <c r="P432" s="111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1293</v>
      </c>
      <c r="B433" s="612"/>
      <c r="C433" s="613">
        <v>424</v>
      </c>
      <c r="D433" s="614"/>
      <c r="E433" s="614"/>
      <c r="F433" s="614"/>
      <c r="G433" s="614"/>
      <c r="H433" s="1249"/>
      <c r="I433" s="697" t="s">
        <v>1293</v>
      </c>
      <c r="J433" s="725">
        <f>i.04155е!$E$14</f>
        <v>0</v>
      </c>
      <c r="K433" s="641">
        <f t="shared" si="127"/>
        <v>0</v>
      </c>
      <c r="L433" s="950"/>
      <c r="M433" s="950"/>
      <c r="N433" s="641">
        <f t="shared" si="128"/>
        <v>0</v>
      </c>
      <c r="O433" s="1113"/>
      <c r="P433" s="111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1302</v>
      </c>
      <c r="B434" s="612"/>
      <c r="C434" s="613">
        <v>425</v>
      </c>
      <c r="D434" s="614"/>
      <c r="E434" s="614"/>
      <c r="F434" s="614"/>
      <c r="G434" s="614"/>
      <c r="H434" s="1249"/>
      <c r="I434" s="697" t="s">
        <v>1302</v>
      </c>
      <c r="J434" s="725">
        <f>i.04155е!$E$15</f>
        <v>0</v>
      </c>
      <c r="K434" s="641">
        <f t="shared" si="127"/>
        <v>0</v>
      </c>
      <c r="L434" s="950"/>
      <c r="M434" s="950"/>
      <c r="N434" s="641">
        <f t="shared" si="128"/>
        <v>0</v>
      </c>
      <c r="O434" s="1113"/>
      <c r="P434" s="111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1311</v>
      </c>
      <c r="B435" s="612"/>
      <c r="C435" s="613">
        <v>426</v>
      </c>
      <c r="D435" s="614"/>
      <c r="E435" s="614"/>
      <c r="F435" s="614"/>
      <c r="G435" s="614"/>
      <c r="H435" s="1249"/>
      <c r="I435" s="697" t="s">
        <v>1311</v>
      </c>
      <c r="J435" s="725">
        <f>i.04155е!$E$16</f>
        <v>0</v>
      </c>
      <c r="K435" s="641">
        <f t="shared" si="127"/>
        <v>0</v>
      </c>
      <c r="L435" s="950"/>
      <c r="M435" s="950"/>
      <c r="N435" s="641">
        <f t="shared" si="128"/>
        <v>0</v>
      </c>
      <c r="O435" s="1113"/>
      <c r="P435" s="111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1598</v>
      </c>
      <c r="B436" s="612"/>
      <c r="C436" s="613">
        <v>427</v>
      </c>
      <c r="D436" s="614"/>
      <c r="E436" s="614"/>
      <c r="F436" s="614"/>
      <c r="G436" s="614"/>
      <c r="H436" s="1249"/>
      <c r="I436" s="635" t="s">
        <v>1598</v>
      </c>
      <c r="J436" s="725">
        <f>i.04155е!$E$17</f>
        <v>0</v>
      </c>
      <c r="K436" s="641">
        <f t="shared" si="127"/>
        <v>0</v>
      </c>
      <c r="L436" s="950"/>
      <c r="M436" s="950"/>
      <c r="N436" s="641">
        <f t="shared" si="128"/>
        <v>0</v>
      </c>
      <c r="O436" s="1113"/>
      <c r="P436" s="111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1326</v>
      </c>
      <c r="B437" s="612"/>
      <c r="C437" s="613">
        <v>428</v>
      </c>
      <c r="D437" s="614"/>
      <c r="E437" s="614"/>
      <c r="F437" s="614"/>
      <c r="G437" s="614"/>
      <c r="H437" s="1249"/>
      <c r="I437" s="697" t="s">
        <v>1326</v>
      </c>
      <c r="J437" s="549"/>
      <c r="K437" s="726"/>
      <c r="L437" s="950"/>
      <c r="M437" s="950"/>
      <c r="N437" s="641">
        <f t="shared" si="128"/>
        <v>0</v>
      </c>
      <c r="O437" s="1113"/>
      <c r="P437" s="111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5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1273</v>
      </c>
      <c r="B439" s="612"/>
      <c r="C439" s="613">
        <v>430</v>
      </c>
      <c r="D439" s="614"/>
      <c r="E439" s="614"/>
      <c r="F439" s="614"/>
      <c r="G439" s="614"/>
      <c r="H439" s="1249"/>
      <c r="I439" s="635" t="s">
        <v>1273</v>
      </c>
      <c r="J439" s="725">
        <f>i.04155е!$E$10</f>
        <v>0</v>
      </c>
      <c r="K439" s="641">
        <f>H439*J439</f>
        <v>0</v>
      </c>
      <c r="L439" s="950"/>
      <c r="M439" s="950"/>
      <c r="N439" s="641">
        <f>K439+L439+M439</f>
        <v>0</v>
      </c>
      <c r="O439" s="1113"/>
      <c r="P439" s="111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1274</v>
      </c>
      <c r="B440" s="612"/>
      <c r="C440" s="613">
        <v>431</v>
      </c>
      <c r="D440" s="614"/>
      <c r="E440" s="614"/>
      <c r="F440" s="614"/>
      <c r="G440" s="614"/>
      <c r="H440" s="1249"/>
      <c r="I440" s="635" t="s">
        <v>1274</v>
      </c>
      <c r="J440" s="725">
        <f>i.04155е!$E$11</f>
        <v>0</v>
      </c>
      <c r="K440" s="641">
        <f t="shared" ref="K440:K446" si="130">H440*J440</f>
        <v>0</v>
      </c>
      <c r="L440" s="950"/>
      <c r="M440" s="950"/>
      <c r="N440" s="641">
        <f t="shared" ref="N440:N447" si="131">K440+L440+M440</f>
        <v>0</v>
      </c>
      <c r="O440" s="1113"/>
      <c r="P440" s="111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1284</v>
      </c>
      <c r="B441" s="612"/>
      <c r="C441" s="613">
        <v>432</v>
      </c>
      <c r="D441" s="614"/>
      <c r="E441" s="614"/>
      <c r="F441" s="614"/>
      <c r="G441" s="614"/>
      <c r="H441" s="1249"/>
      <c r="I441" s="635" t="s">
        <v>1284</v>
      </c>
      <c r="J441" s="725">
        <f>i.04155е!$E$12</f>
        <v>0</v>
      </c>
      <c r="K441" s="641">
        <f t="shared" si="130"/>
        <v>0</v>
      </c>
      <c r="L441" s="950"/>
      <c r="M441" s="950"/>
      <c r="N441" s="641">
        <f t="shared" si="131"/>
        <v>0</v>
      </c>
      <c r="O441" s="1113"/>
      <c r="P441" s="111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1275</v>
      </c>
      <c r="B442" s="612"/>
      <c r="C442" s="613">
        <v>433</v>
      </c>
      <c r="D442" s="614"/>
      <c r="E442" s="614"/>
      <c r="F442" s="614"/>
      <c r="G442" s="614"/>
      <c r="H442" s="1249"/>
      <c r="I442" s="635" t="s">
        <v>1275</v>
      </c>
      <c r="J442" s="725">
        <f>i.04155е!$E$13</f>
        <v>0</v>
      </c>
      <c r="K442" s="641">
        <f t="shared" si="130"/>
        <v>0</v>
      </c>
      <c r="L442" s="950"/>
      <c r="M442" s="950"/>
      <c r="N442" s="641">
        <f t="shared" si="131"/>
        <v>0</v>
      </c>
      <c r="O442" s="1113"/>
      <c r="P442" s="111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1293</v>
      </c>
      <c r="B443" s="612"/>
      <c r="C443" s="613">
        <v>434</v>
      </c>
      <c r="D443" s="614"/>
      <c r="E443" s="614"/>
      <c r="F443" s="614"/>
      <c r="G443" s="614"/>
      <c r="H443" s="1249"/>
      <c r="I443" s="697" t="s">
        <v>1293</v>
      </c>
      <c r="J443" s="725">
        <f>i.04155е!$E$14</f>
        <v>0</v>
      </c>
      <c r="K443" s="641">
        <f t="shared" si="130"/>
        <v>0</v>
      </c>
      <c r="L443" s="950"/>
      <c r="M443" s="950"/>
      <c r="N443" s="641">
        <f t="shared" si="131"/>
        <v>0</v>
      </c>
      <c r="O443" s="1113"/>
      <c r="P443" s="111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1302</v>
      </c>
      <c r="B444" s="612"/>
      <c r="C444" s="613">
        <v>435</v>
      </c>
      <c r="D444" s="614"/>
      <c r="E444" s="614"/>
      <c r="F444" s="614"/>
      <c r="G444" s="614"/>
      <c r="H444" s="1249"/>
      <c r="I444" s="697" t="s">
        <v>1302</v>
      </c>
      <c r="J444" s="725">
        <f>i.04155е!$E$15</f>
        <v>0</v>
      </c>
      <c r="K444" s="641">
        <f t="shared" si="130"/>
        <v>0</v>
      </c>
      <c r="L444" s="950"/>
      <c r="M444" s="950"/>
      <c r="N444" s="641">
        <f t="shared" si="131"/>
        <v>0</v>
      </c>
      <c r="O444" s="1113"/>
      <c r="P444" s="111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1311</v>
      </c>
      <c r="B445" s="612"/>
      <c r="C445" s="613">
        <v>436</v>
      </c>
      <c r="D445" s="614"/>
      <c r="E445" s="614"/>
      <c r="F445" s="614"/>
      <c r="G445" s="614"/>
      <c r="H445" s="1249"/>
      <c r="I445" s="697" t="s">
        <v>1311</v>
      </c>
      <c r="J445" s="725">
        <f>i.04155е!$E$16</f>
        <v>0</v>
      </c>
      <c r="K445" s="641">
        <f t="shared" si="130"/>
        <v>0</v>
      </c>
      <c r="L445" s="950"/>
      <c r="M445" s="950"/>
      <c r="N445" s="641">
        <f t="shared" si="131"/>
        <v>0</v>
      </c>
      <c r="O445" s="1113"/>
      <c r="P445" s="111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1598</v>
      </c>
      <c r="B446" s="612"/>
      <c r="C446" s="613">
        <v>437</v>
      </c>
      <c r="D446" s="614"/>
      <c r="E446" s="614"/>
      <c r="F446" s="614"/>
      <c r="G446" s="614"/>
      <c r="H446" s="1249"/>
      <c r="I446" s="635" t="s">
        <v>1598</v>
      </c>
      <c r="J446" s="725">
        <f>i.04155е!$E$17</f>
        <v>0</v>
      </c>
      <c r="K446" s="641">
        <f t="shared" si="130"/>
        <v>0</v>
      </c>
      <c r="L446" s="950"/>
      <c r="M446" s="950"/>
      <c r="N446" s="641">
        <f t="shared" si="131"/>
        <v>0</v>
      </c>
      <c r="O446" s="1113"/>
      <c r="P446" s="111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1326</v>
      </c>
      <c r="B447" s="612"/>
      <c r="C447" s="613">
        <v>438</v>
      </c>
      <c r="D447" s="614"/>
      <c r="E447" s="614"/>
      <c r="F447" s="614"/>
      <c r="G447" s="614"/>
      <c r="H447" s="1249"/>
      <c r="I447" s="697" t="s">
        <v>1326</v>
      </c>
      <c r="J447" s="549"/>
      <c r="K447" s="726"/>
      <c r="L447" s="950"/>
      <c r="M447" s="950"/>
      <c r="N447" s="641">
        <f t="shared" si="131"/>
        <v>0</v>
      </c>
      <c r="O447" s="1113"/>
      <c r="P447" s="111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5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1273</v>
      </c>
      <c r="B449" s="612"/>
      <c r="C449" s="613">
        <v>440</v>
      </c>
      <c r="D449" s="614"/>
      <c r="E449" s="614"/>
      <c r="F449" s="614"/>
      <c r="G449" s="614"/>
      <c r="H449" s="1249"/>
      <c r="I449" s="635" t="s">
        <v>1273</v>
      </c>
      <c r="J449" s="725">
        <f>i.04155е!$E$10</f>
        <v>0</v>
      </c>
      <c r="K449" s="641">
        <f>H449*J449</f>
        <v>0</v>
      </c>
      <c r="L449" s="950"/>
      <c r="M449" s="950"/>
      <c r="N449" s="641">
        <f>K449+L449+M449</f>
        <v>0</v>
      </c>
      <c r="O449" s="1113"/>
      <c r="P449" s="111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1274</v>
      </c>
      <c r="B450" s="612"/>
      <c r="C450" s="613">
        <v>441</v>
      </c>
      <c r="D450" s="614"/>
      <c r="E450" s="614"/>
      <c r="F450" s="614"/>
      <c r="G450" s="614"/>
      <c r="H450" s="1249"/>
      <c r="I450" s="635" t="s">
        <v>1274</v>
      </c>
      <c r="J450" s="725">
        <f>i.04155е!$E$11</f>
        <v>0</v>
      </c>
      <c r="K450" s="641">
        <f t="shared" ref="K450:K456" si="133">H450*J450</f>
        <v>0</v>
      </c>
      <c r="L450" s="950"/>
      <c r="M450" s="950"/>
      <c r="N450" s="641">
        <f t="shared" ref="N450:N457" si="134">K450+L450+M450</f>
        <v>0</v>
      </c>
      <c r="O450" s="1113"/>
      <c r="P450" s="111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1284</v>
      </c>
      <c r="B451" s="612"/>
      <c r="C451" s="613">
        <v>442</v>
      </c>
      <c r="D451" s="614"/>
      <c r="E451" s="614"/>
      <c r="F451" s="614"/>
      <c r="G451" s="614"/>
      <c r="H451" s="1249"/>
      <c r="I451" s="635" t="s">
        <v>1284</v>
      </c>
      <c r="J451" s="725">
        <f>i.04155е!$E$12</f>
        <v>0</v>
      </c>
      <c r="K451" s="641">
        <f t="shared" si="133"/>
        <v>0</v>
      </c>
      <c r="L451" s="950"/>
      <c r="M451" s="950"/>
      <c r="N451" s="641">
        <f t="shared" si="134"/>
        <v>0</v>
      </c>
      <c r="O451" s="1113"/>
      <c r="P451" s="111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1275</v>
      </c>
      <c r="B452" s="612"/>
      <c r="C452" s="613">
        <v>443</v>
      </c>
      <c r="D452" s="614"/>
      <c r="E452" s="614"/>
      <c r="F452" s="614"/>
      <c r="G452" s="614"/>
      <c r="H452" s="1249"/>
      <c r="I452" s="635" t="s">
        <v>1275</v>
      </c>
      <c r="J452" s="725">
        <f>i.04155е!$E$13</f>
        <v>0</v>
      </c>
      <c r="K452" s="641">
        <f t="shared" si="133"/>
        <v>0</v>
      </c>
      <c r="L452" s="950"/>
      <c r="M452" s="950"/>
      <c r="N452" s="641">
        <f t="shared" si="134"/>
        <v>0</v>
      </c>
      <c r="O452" s="1113"/>
      <c r="P452" s="111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1293</v>
      </c>
      <c r="B453" s="612"/>
      <c r="C453" s="613">
        <v>444</v>
      </c>
      <c r="D453" s="614"/>
      <c r="E453" s="614"/>
      <c r="F453" s="614"/>
      <c r="G453" s="614"/>
      <c r="H453" s="1249"/>
      <c r="I453" s="697" t="s">
        <v>1293</v>
      </c>
      <c r="J453" s="725">
        <f>i.04155е!$E$14</f>
        <v>0</v>
      </c>
      <c r="K453" s="641">
        <f t="shared" si="133"/>
        <v>0</v>
      </c>
      <c r="L453" s="950"/>
      <c r="M453" s="950"/>
      <c r="N453" s="641">
        <f t="shared" si="134"/>
        <v>0</v>
      </c>
      <c r="O453" s="1113"/>
      <c r="P453" s="111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1302</v>
      </c>
      <c r="B454" s="612"/>
      <c r="C454" s="613">
        <v>445</v>
      </c>
      <c r="D454" s="614"/>
      <c r="E454" s="614"/>
      <c r="F454" s="614"/>
      <c r="G454" s="614"/>
      <c r="H454" s="1249"/>
      <c r="I454" s="697" t="s">
        <v>1302</v>
      </c>
      <c r="J454" s="725">
        <f>i.04155е!$E$15</f>
        <v>0</v>
      </c>
      <c r="K454" s="641">
        <f t="shared" si="133"/>
        <v>0</v>
      </c>
      <c r="L454" s="950"/>
      <c r="M454" s="950"/>
      <c r="N454" s="641">
        <f t="shared" si="134"/>
        <v>0</v>
      </c>
      <c r="O454" s="1113"/>
      <c r="P454" s="111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1311</v>
      </c>
      <c r="B455" s="612"/>
      <c r="C455" s="613">
        <v>446</v>
      </c>
      <c r="D455" s="614"/>
      <c r="E455" s="614"/>
      <c r="F455" s="614"/>
      <c r="G455" s="614"/>
      <c r="H455" s="1249"/>
      <c r="I455" s="697" t="s">
        <v>1311</v>
      </c>
      <c r="J455" s="725">
        <f>i.04155е!$E$16</f>
        <v>0</v>
      </c>
      <c r="K455" s="641">
        <f t="shared" si="133"/>
        <v>0</v>
      </c>
      <c r="L455" s="950"/>
      <c r="M455" s="950"/>
      <c r="N455" s="641">
        <f t="shared" si="134"/>
        <v>0</v>
      </c>
      <c r="O455" s="1113"/>
      <c r="P455" s="111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1598</v>
      </c>
      <c r="B456" s="612"/>
      <c r="C456" s="613">
        <v>447</v>
      </c>
      <c r="D456" s="614"/>
      <c r="E456" s="614"/>
      <c r="F456" s="614"/>
      <c r="G456" s="614"/>
      <c r="H456" s="1249"/>
      <c r="I456" s="635" t="s">
        <v>1598</v>
      </c>
      <c r="J456" s="725">
        <f>i.04155е!$E$17</f>
        <v>0</v>
      </c>
      <c r="K456" s="641">
        <f t="shared" si="133"/>
        <v>0</v>
      </c>
      <c r="L456" s="950"/>
      <c r="M456" s="950"/>
      <c r="N456" s="641">
        <f t="shared" si="134"/>
        <v>0</v>
      </c>
      <c r="O456" s="1113"/>
      <c r="P456" s="111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1326</v>
      </c>
      <c r="B457" s="612"/>
      <c r="C457" s="613">
        <v>448</v>
      </c>
      <c r="D457" s="614"/>
      <c r="E457" s="614"/>
      <c r="F457" s="614"/>
      <c r="G457" s="614"/>
      <c r="H457" s="1249"/>
      <c r="I457" s="697" t="s">
        <v>1326</v>
      </c>
      <c r="J457" s="549"/>
      <c r="K457" s="726"/>
      <c r="L457" s="950"/>
      <c r="M457" s="950"/>
      <c r="N457" s="641">
        <f t="shared" si="134"/>
        <v>0</v>
      </c>
      <c r="O457" s="1113"/>
      <c r="P457" s="111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5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1273</v>
      </c>
      <c r="B459" s="612"/>
      <c r="C459" s="613">
        <v>450</v>
      </c>
      <c r="D459" s="614"/>
      <c r="E459" s="614"/>
      <c r="F459" s="614"/>
      <c r="G459" s="614"/>
      <c r="H459" s="1249"/>
      <c r="I459" s="635" t="s">
        <v>1273</v>
      </c>
      <c r="J459" s="725">
        <f>i.04155е!$E$10</f>
        <v>0</v>
      </c>
      <c r="K459" s="641">
        <f>H459*J459</f>
        <v>0</v>
      </c>
      <c r="L459" s="950"/>
      <c r="M459" s="950"/>
      <c r="N459" s="641">
        <f>K459+L459+M459</f>
        <v>0</v>
      </c>
      <c r="O459" s="1113"/>
      <c r="P459" s="111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1274</v>
      </c>
      <c r="B460" s="612"/>
      <c r="C460" s="613">
        <v>451</v>
      </c>
      <c r="D460" s="614"/>
      <c r="E460" s="614"/>
      <c r="F460" s="614"/>
      <c r="G460" s="614"/>
      <c r="H460" s="1249"/>
      <c r="I460" s="635" t="s">
        <v>1274</v>
      </c>
      <c r="J460" s="725">
        <f>i.04155е!$E$11</f>
        <v>0</v>
      </c>
      <c r="K460" s="641">
        <f t="shared" ref="K460:K466" si="136">H460*J460</f>
        <v>0</v>
      </c>
      <c r="L460" s="950"/>
      <c r="M460" s="950"/>
      <c r="N460" s="641">
        <f t="shared" ref="N460:N467" si="137">K460+L460+M460</f>
        <v>0</v>
      </c>
      <c r="O460" s="1113"/>
      <c r="P460" s="111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1284</v>
      </c>
      <c r="B461" s="612"/>
      <c r="C461" s="613">
        <v>452</v>
      </c>
      <c r="D461" s="614"/>
      <c r="E461" s="614"/>
      <c r="F461" s="614"/>
      <c r="G461" s="614"/>
      <c r="H461" s="1249"/>
      <c r="I461" s="635" t="s">
        <v>1284</v>
      </c>
      <c r="J461" s="725">
        <f>i.04155е!$E$12</f>
        <v>0</v>
      </c>
      <c r="K461" s="641">
        <f t="shared" si="136"/>
        <v>0</v>
      </c>
      <c r="L461" s="950"/>
      <c r="M461" s="950"/>
      <c r="N461" s="641">
        <f t="shared" si="137"/>
        <v>0</v>
      </c>
      <c r="O461" s="1113"/>
      <c r="P461" s="111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1275</v>
      </c>
      <c r="B462" s="612"/>
      <c r="C462" s="613">
        <v>453</v>
      </c>
      <c r="D462" s="614"/>
      <c r="E462" s="614"/>
      <c r="F462" s="614"/>
      <c r="G462" s="614"/>
      <c r="H462" s="1249"/>
      <c r="I462" s="635" t="s">
        <v>1275</v>
      </c>
      <c r="J462" s="725">
        <f>i.04155е!$E$13</f>
        <v>0</v>
      </c>
      <c r="K462" s="641">
        <f t="shared" si="136"/>
        <v>0</v>
      </c>
      <c r="L462" s="950"/>
      <c r="M462" s="950"/>
      <c r="N462" s="641">
        <f t="shared" si="137"/>
        <v>0</v>
      </c>
      <c r="O462" s="1113"/>
      <c r="P462" s="111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1293</v>
      </c>
      <c r="B463" s="612"/>
      <c r="C463" s="613">
        <v>454</v>
      </c>
      <c r="D463" s="614"/>
      <c r="E463" s="614"/>
      <c r="F463" s="614"/>
      <c r="G463" s="614"/>
      <c r="H463" s="1249"/>
      <c r="I463" s="697" t="s">
        <v>1293</v>
      </c>
      <c r="J463" s="725">
        <f>i.04155е!$E$14</f>
        <v>0</v>
      </c>
      <c r="K463" s="641">
        <f t="shared" si="136"/>
        <v>0</v>
      </c>
      <c r="L463" s="950"/>
      <c r="M463" s="950"/>
      <c r="N463" s="641">
        <f t="shared" si="137"/>
        <v>0</v>
      </c>
      <c r="O463" s="1113"/>
      <c r="P463" s="111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1302</v>
      </c>
      <c r="B464" s="612"/>
      <c r="C464" s="613">
        <v>455</v>
      </c>
      <c r="D464" s="614"/>
      <c r="E464" s="614"/>
      <c r="F464" s="614"/>
      <c r="G464" s="614"/>
      <c r="H464" s="1249"/>
      <c r="I464" s="697" t="s">
        <v>1302</v>
      </c>
      <c r="J464" s="725">
        <f>i.04155е!$E$15</f>
        <v>0</v>
      </c>
      <c r="K464" s="641">
        <f t="shared" si="136"/>
        <v>0</v>
      </c>
      <c r="L464" s="950"/>
      <c r="M464" s="950"/>
      <c r="N464" s="641">
        <f t="shared" si="137"/>
        <v>0</v>
      </c>
      <c r="O464" s="1113"/>
      <c r="P464" s="111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1311</v>
      </c>
      <c r="B465" s="612"/>
      <c r="C465" s="613">
        <v>456</v>
      </c>
      <c r="D465" s="614"/>
      <c r="E465" s="614"/>
      <c r="F465" s="614"/>
      <c r="G465" s="614"/>
      <c r="H465" s="1249"/>
      <c r="I465" s="697" t="s">
        <v>1311</v>
      </c>
      <c r="J465" s="725">
        <f>i.04155е!$E$16</f>
        <v>0</v>
      </c>
      <c r="K465" s="641">
        <f t="shared" si="136"/>
        <v>0</v>
      </c>
      <c r="L465" s="950"/>
      <c r="M465" s="950"/>
      <c r="N465" s="641">
        <f t="shared" si="137"/>
        <v>0</v>
      </c>
      <c r="O465" s="1113"/>
      <c r="P465" s="111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1598</v>
      </c>
      <c r="B466" s="612"/>
      <c r="C466" s="613">
        <v>457</v>
      </c>
      <c r="D466" s="614"/>
      <c r="E466" s="614"/>
      <c r="F466" s="614"/>
      <c r="G466" s="614"/>
      <c r="H466" s="1249"/>
      <c r="I466" s="635" t="s">
        <v>1598</v>
      </c>
      <c r="J466" s="725">
        <f>i.04155е!$E$17</f>
        <v>0</v>
      </c>
      <c r="K466" s="641">
        <f t="shared" si="136"/>
        <v>0</v>
      </c>
      <c r="L466" s="950"/>
      <c r="M466" s="950"/>
      <c r="N466" s="641">
        <f t="shared" si="137"/>
        <v>0</v>
      </c>
      <c r="O466" s="1113"/>
      <c r="P466" s="111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1326</v>
      </c>
      <c r="B467" s="612"/>
      <c r="C467" s="613">
        <v>458</v>
      </c>
      <c r="D467" s="614"/>
      <c r="E467" s="614"/>
      <c r="F467" s="614"/>
      <c r="G467" s="614"/>
      <c r="H467" s="1249"/>
      <c r="I467" s="697" t="s">
        <v>1326</v>
      </c>
      <c r="J467" s="549"/>
      <c r="K467" s="726"/>
      <c r="L467" s="950"/>
      <c r="M467" s="950"/>
      <c r="N467" s="641">
        <f t="shared" si="137"/>
        <v>0</v>
      </c>
      <c r="O467" s="1113"/>
      <c r="P467" s="111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5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1273</v>
      </c>
      <c r="B469" s="612"/>
      <c r="C469" s="613">
        <v>460</v>
      </c>
      <c r="D469" s="614"/>
      <c r="E469" s="614"/>
      <c r="F469" s="614"/>
      <c r="G469" s="614"/>
      <c r="H469" s="1249"/>
      <c r="I469" s="635" t="s">
        <v>1273</v>
      </c>
      <c r="J469" s="725">
        <f>i.04155е!$E$10</f>
        <v>0</v>
      </c>
      <c r="K469" s="641">
        <f>H469*J469</f>
        <v>0</v>
      </c>
      <c r="L469" s="950"/>
      <c r="M469" s="950"/>
      <c r="N469" s="641">
        <f>K469+L469+M469</f>
        <v>0</v>
      </c>
      <c r="O469" s="1113"/>
      <c r="P469" s="111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1274</v>
      </c>
      <c r="B470" s="612"/>
      <c r="C470" s="613">
        <v>461</v>
      </c>
      <c r="D470" s="614"/>
      <c r="E470" s="614"/>
      <c r="F470" s="614"/>
      <c r="G470" s="614"/>
      <c r="H470" s="1249"/>
      <c r="I470" s="635" t="s">
        <v>1274</v>
      </c>
      <c r="J470" s="725">
        <f>i.04155е!$E$11</f>
        <v>0</v>
      </c>
      <c r="K470" s="641">
        <f t="shared" ref="K470:K476" si="139">H470*J470</f>
        <v>0</v>
      </c>
      <c r="L470" s="950"/>
      <c r="M470" s="950"/>
      <c r="N470" s="641">
        <f t="shared" ref="N470:N477" si="140">K470+L470+M470</f>
        <v>0</v>
      </c>
      <c r="O470" s="1113"/>
      <c r="P470" s="111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1284</v>
      </c>
      <c r="B471" s="612"/>
      <c r="C471" s="613">
        <v>462</v>
      </c>
      <c r="D471" s="614"/>
      <c r="E471" s="614"/>
      <c r="F471" s="614"/>
      <c r="G471" s="614"/>
      <c r="H471" s="1249"/>
      <c r="I471" s="635" t="s">
        <v>1284</v>
      </c>
      <c r="J471" s="725">
        <f>i.04155е!$E$12</f>
        <v>0</v>
      </c>
      <c r="K471" s="641">
        <f t="shared" si="139"/>
        <v>0</v>
      </c>
      <c r="L471" s="950"/>
      <c r="M471" s="950"/>
      <c r="N471" s="641">
        <f t="shared" si="140"/>
        <v>0</v>
      </c>
      <c r="O471" s="1113"/>
      <c r="P471" s="111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1275</v>
      </c>
      <c r="B472" s="612"/>
      <c r="C472" s="613">
        <v>463</v>
      </c>
      <c r="D472" s="614"/>
      <c r="E472" s="614"/>
      <c r="F472" s="614"/>
      <c r="G472" s="614"/>
      <c r="H472" s="1249"/>
      <c r="I472" s="635" t="s">
        <v>1275</v>
      </c>
      <c r="J472" s="725">
        <f>i.04155е!$E$13</f>
        <v>0</v>
      </c>
      <c r="K472" s="641">
        <f t="shared" si="139"/>
        <v>0</v>
      </c>
      <c r="L472" s="950"/>
      <c r="M472" s="950"/>
      <c r="N472" s="641">
        <f t="shared" si="140"/>
        <v>0</v>
      </c>
      <c r="O472" s="1113"/>
      <c r="P472" s="111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1293</v>
      </c>
      <c r="B473" s="612"/>
      <c r="C473" s="613">
        <v>464</v>
      </c>
      <c r="D473" s="614"/>
      <c r="E473" s="614"/>
      <c r="F473" s="614"/>
      <c r="G473" s="614"/>
      <c r="H473" s="1249"/>
      <c r="I473" s="697" t="s">
        <v>1293</v>
      </c>
      <c r="J473" s="725">
        <f>i.04155е!$E$14</f>
        <v>0</v>
      </c>
      <c r="K473" s="641">
        <f t="shared" si="139"/>
        <v>0</v>
      </c>
      <c r="L473" s="950"/>
      <c r="M473" s="950"/>
      <c r="N473" s="641">
        <f t="shared" si="140"/>
        <v>0</v>
      </c>
      <c r="O473" s="1113"/>
      <c r="P473" s="111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1302</v>
      </c>
      <c r="B474" s="612"/>
      <c r="C474" s="613">
        <v>465</v>
      </c>
      <c r="D474" s="614"/>
      <c r="E474" s="614"/>
      <c r="F474" s="614"/>
      <c r="G474" s="614"/>
      <c r="H474" s="1249"/>
      <c r="I474" s="697" t="s">
        <v>1302</v>
      </c>
      <c r="J474" s="725">
        <f>i.04155е!$E$15</f>
        <v>0</v>
      </c>
      <c r="K474" s="641">
        <f t="shared" si="139"/>
        <v>0</v>
      </c>
      <c r="L474" s="950"/>
      <c r="M474" s="950"/>
      <c r="N474" s="641">
        <f t="shared" si="140"/>
        <v>0</v>
      </c>
      <c r="O474" s="1113"/>
      <c r="P474" s="111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1311</v>
      </c>
      <c r="B475" s="612"/>
      <c r="C475" s="613">
        <v>466</v>
      </c>
      <c r="D475" s="614"/>
      <c r="E475" s="614"/>
      <c r="F475" s="614"/>
      <c r="G475" s="614"/>
      <c r="H475" s="1249"/>
      <c r="I475" s="697" t="s">
        <v>1311</v>
      </c>
      <c r="J475" s="725">
        <f>i.04155е!$E$16</f>
        <v>0</v>
      </c>
      <c r="K475" s="641">
        <f t="shared" si="139"/>
        <v>0</v>
      </c>
      <c r="L475" s="950"/>
      <c r="M475" s="950"/>
      <c r="N475" s="641">
        <f t="shared" si="140"/>
        <v>0</v>
      </c>
      <c r="O475" s="1113"/>
      <c r="P475" s="111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1598</v>
      </c>
      <c r="B476" s="612"/>
      <c r="C476" s="613">
        <v>467</v>
      </c>
      <c r="D476" s="614"/>
      <c r="E476" s="614"/>
      <c r="F476" s="614"/>
      <c r="G476" s="614"/>
      <c r="H476" s="1249"/>
      <c r="I476" s="635" t="s">
        <v>1598</v>
      </c>
      <c r="J476" s="725">
        <f>i.04155е!$E$17</f>
        <v>0</v>
      </c>
      <c r="K476" s="641">
        <f t="shared" si="139"/>
        <v>0</v>
      </c>
      <c r="L476" s="950"/>
      <c r="M476" s="950"/>
      <c r="N476" s="641">
        <f t="shared" si="140"/>
        <v>0</v>
      </c>
      <c r="O476" s="1113"/>
      <c r="P476" s="111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1326</v>
      </c>
      <c r="B477" s="612"/>
      <c r="C477" s="613">
        <v>468</v>
      </c>
      <c r="D477" s="614"/>
      <c r="E477" s="614"/>
      <c r="F477" s="614"/>
      <c r="G477" s="614"/>
      <c r="H477" s="1249"/>
      <c r="I477" s="697" t="s">
        <v>1326</v>
      </c>
      <c r="J477" s="549"/>
      <c r="K477" s="726"/>
      <c r="L477" s="950"/>
      <c r="M477" s="950"/>
      <c r="N477" s="641">
        <f t="shared" si="140"/>
        <v>0</v>
      </c>
      <c r="O477" s="1113"/>
      <c r="P477" s="111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5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1273</v>
      </c>
      <c r="B479" s="612"/>
      <c r="C479" s="613">
        <v>470</v>
      </c>
      <c r="D479" s="614"/>
      <c r="E479" s="614"/>
      <c r="F479" s="614"/>
      <c r="G479" s="614"/>
      <c r="H479" s="1249"/>
      <c r="I479" s="635" t="s">
        <v>1273</v>
      </c>
      <c r="J479" s="725">
        <f>i.04155е!$E$10</f>
        <v>0</v>
      </c>
      <c r="K479" s="641">
        <f>H479*J479</f>
        <v>0</v>
      </c>
      <c r="L479" s="950"/>
      <c r="M479" s="950"/>
      <c r="N479" s="641">
        <f>K479+L479+M479</f>
        <v>0</v>
      </c>
      <c r="O479" s="1113"/>
      <c r="P479" s="111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1274</v>
      </c>
      <c r="B480" s="612"/>
      <c r="C480" s="613">
        <v>471</v>
      </c>
      <c r="D480" s="614"/>
      <c r="E480" s="614"/>
      <c r="F480" s="614"/>
      <c r="G480" s="614"/>
      <c r="H480" s="1249"/>
      <c r="I480" s="635" t="s">
        <v>1274</v>
      </c>
      <c r="J480" s="725">
        <f>i.04155е!$E$11</f>
        <v>0</v>
      </c>
      <c r="K480" s="641">
        <f t="shared" ref="K480:K486" si="142">H480*J480</f>
        <v>0</v>
      </c>
      <c r="L480" s="950"/>
      <c r="M480" s="950"/>
      <c r="N480" s="641">
        <f t="shared" ref="N480:N487" si="143">K480+L480+M480</f>
        <v>0</v>
      </c>
      <c r="O480" s="1113"/>
      <c r="P480" s="111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1284</v>
      </c>
      <c r="B481" s="612"/>
      <c r="C481" s="613">
        <v>472</v>
      </c>
      <c r="D481" s="614"/>
      <c r="E481" s="614"/>
      <c r="F481" s="614"/>
      <c r="G481" s="614"/>
      <c r="H481" s="1249"/>
      <c r="I481" s="635" t="s">
        <v>1284</v>
      </c>
      <c r="J481" s="725">
        <f>i.04155е!$E$12</f>
        <v>0</v>
      </c>
      <c r="K481" s="641">
        <f t="shared" si="142"/>
        <v>0</v>
      </c>
      <c r="L481" s="950"/>
      <c r="M481" s="950"/>
      <c r="N481" s="641">
        <f t="shared" si="143"/>
        <v>0</v>
      </c>
      <c r="O481" s="1113"/>
      <c r="P481" s="111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1275</v>
      </c>
      <c r="B482" s="612"/>
      <c r="C482" s="613">
        <v>473</v>
      </c>
      <c r="D482" s="614"/>
      <c r="E482" s="614"/>
      <c r="F482" s="614"/>
      <c r="G482" s="614"/>
      <c r="H482" s="1249"/>
      <c r="I482" s="635" t="s">
        <v>1275</v>
      </c>
      <c r="J482" s="725">
        <f>i.04155е!$E$13</f>
        <v>0</v>
      </c>
      <c r="K482" s="641">
        <f t="shared" si="142"/>
        <v>0</v>
      </c>
      <c r="L482" s="950"/>
      <c r="M482" s="950"/>
      <c r="N482" s="641">
        <f t="shared" si="143"/>
        <v>0</v>
      </c>
      <c r="O482" s="1113"/>
      <c r="P482" s="111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1293</v>
      </c>
      <c r="B483" s="612"/>
      <c r="C483" s="613">
        <v>474</v>
      </c>
      <c r="D483" s="614"/>
      <c r="E483" s="614"/>
      <c r="F483" s="614"/>
      <c r="G483" s="614"/>
      <c r="H483" s="1249"/>
      <c r="I483" s="697" t="s">
        <v>1293</v>
      </c>
      <c r="J483" s="725">
        <f>i.04155е!$E$14</f>
        <v>0</v>
      </c>
      <c r="K483" s="641">
        <f t="shared" si="142"/>
        <v>0</v>
      </c>
      <c r="L483" s="950"/>
      <c r="M483" s="950"/>
      <c r="N483" s="641">
        <f t="shared" si="143"/>
        <v>0</v>
      </c>
      <c r="O483" s="1113"/>
      <c r="P483" s="111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1302</v>
      </c>
      <c r="B484" s="612"/>
      <c r="C484" s="613">
        <v>475</v>
      </c>
      <c r="D484" s="614"/>
      <c r="E484" s="614"/>
      <c r="F484" s="614"/>
      <c r="G484" s="614"/>
      <c r="H484" s="1249"/>
      <c r="I484" s="697" t="s">
        <v>1302</v>
      </c>
      <c r="J484" s="725">
        <f>i.04155е!$E$15</f>
        <v>0</v>
      </c>
      <c r="K484" s="641">
        <f t="shared" si="142"/>
        <v>0</v>
      </c>
      <c r="L484" s="950"/>
      <c r="M484" s="950"/>
      <c r="N484" s="641">
        <f t="shared" si="143"/>
        <v>0</v>
      </c>
      <c r="O484" s="1113"/>
      <c r="P484" s="111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1311</v>
      </c>
      <c r="B485" s="612"/>
      <c r="C485" s="613">
        <v>476</v>
      </c>
      <c r="D485" s="614"/>
      <c r="E485" s="614"/>
      <c r="F485" s="614"/>
      <c r="G485" s="614"/>
      <c r="H485" s="1249"/>
      <c r="I485" s="697" t="s">
        <v>1311</v>
      </c>
      <c r="J485" s="725">
        <f>i.04155е!$E$16</f>
        <v>0</v>
      </c>
      <c r="K485" s="641">
        <f t="shared" si="142"/>
        <v>0</v>
      </c>
      <c r="L485" s="950"/>
      <c r="M485" s="950"/>
      <c r="N485" s="641">
        <f t="shared" si="143"/>
        <v>0</v>
      </c>
      <c r="O485" s="1113"/>
      <c r="P485" s="111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1598</v>
      </c>
      <c r="B486" s="612"/>
      <c r="C486" s="613">
        <v>477</v>
      </c>
      <c r="D486" s="614"/>
      <c r="E486" s="614"/>
      <c r="F486" s="614"/>
      <c r="G486" s="614"/>
      <c r="H486" s="1249"/>
      <c r="I486" s="635" t="s">
        <v>1598</v>
      </c>
      <c r="J486" s="725">
        <f>i.04155е!$E$17</f>
        <v>0</v>
      </c>
      <c r="K486" s="641">
        <f t="shared" si="142"/>
        <v>0</v>
      </c>
      <c r="L486" s="950"/>
      <c r="M486" s="950"/>
      <c r="N486" s="641">
        <f t="shared" si="143"/>
        <v>0</v>
      </c>
      <c r="O486" s="1113"/>
      <c r="P486" s="111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1326</v>
      </c>
      <c r="B487" s="612"/>
      <c r="C487" s="613">
        <v>478</v>
      </c>
      <c r="D487" s="614"/>
      <c r="E487" s="614"/>
      <c r="F487" s="614"/>
      <c r="G487" s="614"/>
      <c r="H487" s="1249"/>
      <c r="I487" s="697" t="s">
        <v>1326</v>
      </c>
      <c r="J487" s="549"/>
      <c r="K487" s="726"/>
      <c r="L487" s="950"/>
      <c r="M487" s="950"/>
      <c r="N487" s="641">
        <f t="shared" si="143"/>
        <v>0</v>
      </c>
      <c r="O487" s="1113"/>
      <c r="P487" s="111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5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1273</v>
      </c>
      <c r="B489" s="612"/>
      <c r="C489" s="613">
        <v>480</v>
      </c>
      <c r="D489" s="614"/>
      <c r="E489" s="614"/>
      <c r="F489" s="614"/>
      <c r="G489" s="614"/>
      <c r="H489" s="1249"/>
      <c r="I489" s="635" t="s">
        <v>1273</v>
      </c>
      <c r="J489" s="725">
        <f>i.04155е!$E$10</f>
        <v>0</v>
      </c>
      <c r="K489" s="641">
        <f>H489*J489</f>
        <v>0</v>
      </c>
      <c r="L489" s="950"/>
      <c r="M489" s="950"/>
      <c r="N489" s="641">
        <f>K489+L489+M489</f>
        <v>0</v>
      </c>
      <c r="O489" s="1113"/>
      <c r="P489" s="111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1274</v>
      </c>
      <c r="B490" s="612"/>
      <c r="C490" s="613">
        <v>481</v>
      </c>
      <c r="D490" s="614"/>
      <c r="E490" s="614"/>
      <c r="F490" s="614"/>
      <c r="G490" s="614"/>
      <c r="H490" s="1249"/>
      <c r="I490" s="635" t="s">
        <v>1274</v>
      </c>
      <c r="J490" s="725">
        <f>i.04155е!$E$11</f>
        <v>0</v>
      </c>
      <c r="K490" s="641">
        <f t="shared" ref="K490:K496" si="145">H490*J490</f>
        <v>0</v>
      </c>
      <c r="L490" s="950"/>
      <c r="M490" s="950"/>
      <c r="N490" s="641">
        <f t="shared" ref="N490:N497" si="146">K490+L490+M490</f>
        <v>0</v>
      </c>
      <c r="O490" s="1113"/>
      <c r="P490" s="111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1284</v>
      </c>
      <c r="B491" s="612"/>
      <c r="C491" s="613">
        <v>482</v>
      </c>
      <c r="D491" s="614"/>
      <c r="E491" s="614"/>
      <c r="F491" s="614"/>
      <c r="G491" s="614"/>
      <c r="H491" s="1249"/>
      <c r="I491" s="635" t="s">
        <v>1284</v>
      </c>
      <c r="J491" s="725">
        <f>i.04155е!$E$12</f>
        <v>0</v>
      </c>
      <c r="K491" s="641">
        <f t="shared" si="145"/>
        <v>0</v>
      </c>
      <c r="L491" s="950"/>
      <c r="M491" s="950"/>
      <c r="N491" s="641">
        <f t="shared" si="146"/>
        <v>0</v>
      </c>
      <c r="O491" s="1113"/>
      <c r="P491" s="111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1275</v>
      </c>
      <c r="B492" s="612"/>
      <c r="C492" s="613">
        <v>483</v>
      </c>
      <c r="D492" s="614"/>
      <c r="E492" s="614"/>
      <c r="F492" s="614"/>
      <c r="G492" s="614"/>
      <c r="H492" s="1249"/>
      <c r="I492" s="635" t="s">
        <v>1275</v>
      </c>
      <c r="J492" s="725">
        <f>i.04155е!$E$13</f>
        <v>0</v>
      </c>
      <c r="K492" s="641">
        <f t="shared" si="145"/>
        <v>0</v>
      </c>
      <c r="L492" s="950"/>
      <c r="M492" s="950"/>
      <c r="N492" s="641">
        <f t="shared" si="146"/>
        <v>0</v>
      </c>
      <c r="O492" s="1113"/>
      <c r="P492" s="111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1293</v>
      </c>
      <c r="B493" s="612"/>
      <c r="C493" s="613">
        <v>484</v>
      </c>
      <c r="D493" s="614"/>
      <c r="E493" s="614"/>
      <c r="F493" s="614"/>
      <c r="G493" s="614"/>
      <c r="H493" s="1249"/>
      <c r="I493" s="697" t="s">
        <v>1293</v>
      </c>
      <c r="J493" s="725">
        <f>i.04155е!$E$14</f>
        <v>0</v>
      </c>
      <c r="K493" s="641">
        <f t="shared" si="145"/>
        <v>0</v>
      </c>
      <c r="L493" s="950"/>
      <c r="M493" s="950"/>
      <c r="N493" s="641">
        <f t="shared" si="146"/>
        <v>0</v>
      </c>
      <c r="O493" s="1113"/>
      <c r="P493" s="111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1302</v>
      </c>
      <c r="B494" s="612"/>
      <c r="C494" s="613">
        <v>485</v>
      </c>
      <c r="D494" s="614"/>
      <c r="E494" s="614"/>
      <c r="F494" s="614"/>
      <c r="G494" s="614"/>
      <c r="H494" s="1249"/>
      <c r="I494" s="697" t="s">
        <v>1302</v>
      </c>
      <c r="J494" s="725">
        <f>i.04155е!$E$15</f>
        <v>0</v>
      </c>
      <c r="K494" s="641">
        <f t="shared" si="145"/>
        <v>0</v>
      </c>
      <c r="L494" s="950"/>
      <c r="M494" s="950"/>
      <c r="N494" s="641">
        <f t="shared" si="146"/>
        <v>0</v>
      </c>
      <c r="O494" s="1113"/>
      <c r="P494" s="111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1311</v>
      </c>
      <c r="B495" s="612"/>
      <c r="C495" s="613">
        <v>486</v>
      </c>
      <c r="D495" s="614"/>
      <c r="E495" s="614"/>
      <c r="F495" s="614"/>
      <c r="G495" s="614"/>
      <c r="H495" s="1249"/>
      <c r="I495" s="697" t="s">
        <v>1311</v>
      </c>
      <c r="J495" s="725">
        <f>i.04155е!$E$16</f>
        <v>0</v>
      </c>
      <c r="K495" s="641">
        <f t="shared" si="145"/>
        <v>0</v>
      </c>
      <c r="L495" s="950"/>
      <c r="M495" s="950"/>
      <c r="N495" s="641">
        <f t="shared" si="146"/>
        <v>0</v>
      </c>
      <c r="O495" s="1113"/>
      <c r="P495" s="111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1598</v>
      </c>
      <c r="B496" s="612"/>
      <c r="C496" s="613">
        <v>487</v>
      </c>
      <c r="D496" s="614"/>
      <c r="E496" s="614"/>
      <c r="F496" s="614"/>
      <c r="G496" s="614"/>
      <c r="H496" s="1249"/>
      <c r="I496" s="635" t="s">
        <v>1598</v>
      </c>
      <c r="J496" s="725">
        <f>i.04155е!$E$17</f>
        <v>0</v>
      </c>
      <c r="K496" s="641">
        <f t="shared" si="145"/>
        <v>0</v>
      </c>
      <c r="L496" s="950"/>
      <c r="M496" s="950"/>
      <c r="N496" s="641">
        <f t="shared" si="146"/>
        <v>0</v>
      </c>
      <c r="O496" s="1113"/>
      <c r="P496" s="111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1326</v>
      </c>
      <c r="B497" s="612"/>
      <c r="C497" s="613">
        <v>488</v>
      </c>
      <c r="D497" s="614"/>
      <c r="E497" s="614"/>
      <c r="F497" s="614"/>
      <c r="G497" s="614"/>
      <c r="H497" s="1249"/>
      <c r="I497" s="697" t="s">
        <v>1326</v>
      </c>
      <c r="J497" s="549"/>
      <c r="K497" s="726"/>
      <c r="L497" s="950"/>
      <c r="M497" s="950"/>
      <c r="N497" s="641">
        <f t="shared" si="146"/>
        <v>0</v>
      </c>
      <c r="O497" s="1113"/>
      <c r="P497" s="111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5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1273</v>
      </c>
      <c r="B499" s="612"/>
      <c r="C499" s="613">
        <v>490</v>
      </c>
      <c r="D499" s="614"/>
      <c r="E499" s="614"/>
      <c r="F499" s="614"/>
      <c r="G499" s="614"/>
      <c r="H499" s="1249"/>
      <c r="I499" s="635" t="s">
        <v>1273</v>
      </c>
      <c r="J499" s="725">
        <f>i.04155е!$E$10</f>
        <v>0</v>
      </c>
      <c r="K499" s="641">
        <f>H499*J499</f>
        <v>0</v>
      </c>
      <c r="L499" s="950"/>
      <c r="M499" s="950"/>
      <c r="N499" s="641">
        <f>K499+L499+M499</f>
        <v>0</v>
      </c>
      <c r="O499" s="1113"/>
      <c r="P499" s="111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1274</v>
      </c>
      <c r="B500" s="612"/>
      <c r="C500" s="613">
        <v>491</v>
      </c>
      <c r="D500" s="614"/>
      <c r="E500" s="614"/>
      <c r="F500" s="614"/>
      <c r="G500" s="614"/>
      <c r="H500" s="1249"/>
      <c r="I500" s="635" t="s">
        <v>1274</v>
      </c>
      <c r="J500" s="725">
        <f>i.04155е!$E$11</f>
        <v>0</v>
      </c>
      <c r="K500" s="641">
        <f t="shared" ref="K500:K506" si="148">H500*J500</f>
        <v>0</v>
      </c>
      <c r="L500" s="950"/>
      <c r="M500" s="950"/>
      <c r="N500" s="641">
        <f t="shared" ref="N500:N507" si="149">K500+L500+M500</f>
        <v>0</v>
      </c>
      <c r="O500" s="1113"/>
      <c r="P500" s="111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1284</v>
      </c>
      <c r="B501" s="612"/>
      <c r="C501" s="613">
        <v>492</v>
      </c>
      <c r="D501" s="614"/>
      <c r="E501" s="614"/>
      <c r="F501" s="614"/>
      <c r="G501" s="614"/>
      <c r="H501" s="1249"/>
      <c r="I501" s="635" t="s">
        <v>1284</v>
      </c>
      <c r="J501" s="725">
        <f>i.04155е!$E$12</f>
        <v>0</v>
      </c>
      <c r="K501" s="641">
        <f t="shared" si="148"/>
        <v>0</v>
      </c>
      <c r="L501" s="950"/>
      <c r="M501" s="950"/>
      <c r="N501" s="641">
        <f t="shared" si="149"/>
        <v>0</v>
      </c>
      <c r="O501" s="1113"/>
      <c r="P501" s="111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1275</v>
      </c>
      <c r="B502" s="612"/>
      <c r="C502" s="613">
        <v>493</v>
      </c>
      <c r="D502" s="614"/>
      <c r="E502" s="614"/>
      <c r="F502" s="614"/>
      <c r="G502" s="614"/>
      <c r="H502" s="1249"/>
      <c r="I502" s="635" t="s">
        <v>1275</v>
      </c>
      <c r="J502" s="725">
        <f>i.04155е!$E$13</f>
        <v>0</v>
      </c>
      <c r="K502" s="641">
        <f t="shared" si="148"/>
        <v>0</v>
      </c>
      <c r="L502" s="950"/>
      <c r="M502" s="950"/>
      <c r="N502" s="641">
        <f t="shared" si="149"/>
        <v>0</v>
      </c>
      <c r="O502" s="1113"/>
      <c r="P502" s="111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1293</v>
      </c>
      <c r="B503" s="612"/>
      <c r="C503" s="613">
        <v>494</v>
      </c>
      <c r="D503" s="614"/>
      <c r="E503" s="614"/>
      <c r="F503" s="614"/>
      <c r="G503" s="614"/>
      <c r="H503" s="1249"/>
      <c r="I503" s="697" t="s">
        <v>1293</v>
      </c>
      <c r="J503" s="725">
        <f>i.04155е!$E$14</f>
        <v>0</v>
      </c>
      <c r="K503" s="641">
        <f t="shared" si="148"/>
        <v>0</v>
      </c>
      <c r="L503" s="950"/>
      <c r="M503" s="950"/>
      <c r="N503" s="641">
        <f t="shared" si="149"/>
        <v>0</v>
      </c>
      <c r="O503" s="1113"/>
      <c r="P503" s="111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1302</v>
      </c>
      <c r="B504" s="612"/>
      <c r="C504" s="613">
        <v>495</v>
      </c>
      <c r="D504" s="614"/>
      <c r="E504" s="614"/>
      <c r="F504" s="614"/>
      <c r="G504" s="614"/>
      <c r="H504" s="1249"/>
      <c r="I504" s="697" t="s">
        <v>1302</v>
      </c>
      <c r="J504" s="725">
        <f>i.04155е!$E$15</f>
        <v>0</v>
      </c>
      <c r="K504" s="641">
        <f t="shared" si="148"/>
        <v>0</v>
      </c>
      <c r="L504" s="950"/>
      <c r="M504" s="950"/>
      <c r="N504" s="641">
        <f t="shared" si="149"/>
        <v>0</v>
      </c>
      <c r="O504" s="1113"/>
      <c r="P504" s="111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1311</v>
      </c>
      <c r="B505" s="612"/>
      <c r="C505" s="613">
        <v>496</v>
      </c>
      <c r="D505" s="614"/>
      <c r="E505" s="614"/>
      <c r="F505" s="614"/>
      <c r="G505" s="614"/>
      <c r="H505" s="1249"/>
      <c r="I505" s="697" t="s">
        <v>1311</v>
      </c>
      <c r="J505" s="725">
        <f>i.04155е!$E$16</f>
        <v>0</v>
      </c>
      <c r="K505" s="641">
        <f t="shared" si="148"/>
        <v>0</v>
      </c>
      <c r="L505" s="950"/>
      <c r="M505" s="950"/>
      <c r="N505" s="641">
        <f t="shared" si="149"/>
        <v>0</v>
      </c>
      <c r="O505" s="1113"/>
      <c r="P505" s="111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1598</v>
      </c>
      <c r="B506" s="612"/>
      <c r="C506" s="613">
        <v>497</v>
      </c>
      <c r="D506" s="614"/>
      <c r="E506" s="614"/>
      <c r="F506" s="614"/>
      <c r="G506" s="614"/>
      <c r="H506" s="1249"/>
      <c r="I506" s="635" t="s">
        <v>1598</v>
      </c>
      <c r="J506" s="725">
        <f>i.04155е!$E$17</f>
        <v>0</v>
      </c>
      <c r="K506" s="641">
        <f t="shared" si="148"/>
        <v>0</v>
      </c>
      <c r="L506" s="950"/>
      <c r="M506" s="950"/>
      <c r="N506" s="641">
        <f t="shared" si="149"/>
        <v>0</v>
      </c>
      <c r="O506" s="1113"/>
      <c r="P506" s="111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1326</v>
      </c>
      <c r="B507" s="612"/>
      <c r="C507" s="613">
        <v>498</v>
      </c>
      <c r="D507" s="614"/>
      <c r="E507" s="614"/>
      <c r="F507" s="614"/>
      <c r="G507" s="614"/>
      <c r="H507" s="1249"/>
      <c r="I507" s="697" t="s">
        <v>1326</v>
      </c>
      <c r="J507" s="549"/>
      <c r="K507" s="726"/>
      <c r="L507" s="950"/>
      <c r="M507" s="950"/>
      <c r="N507" s="641">
        <f t="shared" si="149"/>
        <v>0</v>
      </c>
      <c r="O507" s="1113"/>
      <c r="P507" s="111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1399</v>
      </c>
      <c r="B508" s="597">
        <v>1121</v>
      </c>
      <c r="C508" s="600">
        <v>499</v>
      </c>
      <c r="D508" s="597"/>
      <c r="E508" s="597"/>
      <c r="F508" s="597"/>
      <c r="G508" s="597"/>
      <c r="H508" s="125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14"/>
      <c r="P508" s="1114"/>
      <c r="Q508" s="711">
        <f>SUM(Q509,Q520,Q531,Q542,Q553,Q564,Q575,Q586,Q597,Q608,Q619,Q630,Q641)</f>
        <v>0</v>
      </c>
      <c r="R508" s="1063"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50"/>
      <c r="I509" s="692"/>
      <c r="J509" s="612"/>
      <c r="K509" s="641">
        <f>SUMIF(K510:K519,"&lt;&gt;#N/A")</f>
        <v>0</v>
      </c>
      <c r="L509" s="641">
        <f>SUM(L510:L519)</f>
        <v>0</v>
      </c>
      <c r="M509" s="641">
        <f>SUM(M510:M519)</f>
        <v>0</v>
      </c>
      <c r="N509" s="641">
        <f>SUMIF(N510:N519,"&lt;&gt;#N/A")</f>
        <v>0</v>
      </c>
      <c r="O509" s="1116">
        <f>O11</f>
        <v>0</v>
      </c>
      <c r="P509" s="1116">
        <f>P11</f>
        <v>0</v>
      </c>
      <c r="Q509" s="112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49"/>
      <c r="I510" s="948"/>
      <c r="J510" s="726" t="e">
        <f>_xlfn.IFS(I510=$I$499,$J$499,I510=$I$500,$J$500,I510=$I$501,$J$501,I510=$I$502,$J$502,I510=$I$503,$J$503,I510=$I$504,$J$504,I510=$I$505,$J$505,I510=$I$506,$J$506)</f>
        <v>#N/A</v>
      </c>
      <c r="K510" s="641">
        <f>IF(ISNA(J510),0,H510*J510)</f>
        <v>0</v>
      </c>
      <c r="L510" s="950"/>
      <c r="M510" s="950"/>
      <c r="N510" s="641">
        <f>K510+L510+M510</f>
        <v>0</v>
      </c>
      <c r="O510" s="1117"/>
      <c r="P510" s="1117"/>
      <c r="Q510" s="112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4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17"/>
      <c r="P511" s="1117"/>
      <c r="Q511" s="112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49"/>
      <c r="I512" s="948"/>
      <c r="J512" s="726" t="e">
        <f t="shared" si="151"/>
        <v>#N/A</v>
      </c>
      <c r="K512" s="641">
        <f t="shared" si="152"/>
        <v>0</v>
      </c>
      <c r="L512" s="950"/>
      <c r="M512" s="950"/>
      <c r="N512" s="641">
        <f t="shared" si="153"/>
        <v>0</v>
      </c>
      <c r="O512" s="1117"/>
      <c r="P512" s="1117"/>
      <c r="Q512" s="112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49"/>
      <c r="I513" s="948"/>
      <c r="J513" s="726" t="e">
        <f t="shared" si="151"/>
        <v>#N/A</v>
      </c>
      <c r="K513" s="641">
        <f t="shared" si="152"/>
        <v>0</v>
      </c>
      <c r="L513" s="950"/>
      <c r="M513" s="950"/>
      <c r="N513" s="641">
        <f t="shared" si="153"/>
        <v>0</v>
      </c>
      <c r="O513" s="1117"/>
      <c r="P513" s="1117"/>
      <c r="Q513" s="112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49"/>
      <c r="I514" s="948"/>
      <c r="J514" s="726" t="e">
        <f t="shared" si="151"/>
        <v>#N/A</v>
      </c>
      <c r="K514" s="641">
        <f t="shared" si="152"/>
        <v>0</v>
      </c>
      <c r="L514" s="950"/>
      <c r="M514" s="950"/>
      <c r="N514" s="641">
        <f t="shared" si="153"/>
        <v>0</v>
      </c>
      <c r="O514" s="1117"/>
      <c r="P514" s="1117"/>
      <c r="Q514" s="112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49"/>
      <c r="I515" s="948"/>
      <c r="J515" s="726" t="e">
        <f t="shared" si="151"/>
        <v>#N/A</v>
      </c>
      <c r="K515" s="641">
        <f t="shared" si="152"/>
        <v>0</v>
      </c>
      <c r="L515" s="950"/>
      <c r="M515" s="950"/>
      <c r="N515" s="641">
        <f t="shared" si="153"/>
        <v>0</v>
      </c>
      <c r="O515" s="1117"/>
      <c r="P515" s="1117"/>
      <c r="Q515" s="112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49"/>
      <c r="I516" s="948"/>
      <c r="J516" s="726" t="e">
        <f t="shared" si="151"/>
        <v>#N/A</v>
      </c>
      <c r="K516" s="641">
        <f t="shared" si="152"/>
        <v>0</v>
      </c>
      <c r="L516" s="950"/>
      <c r="M516" s="950"/>
      <c r="N516" s="641">
        <f t="shared" si="153"/>
        <v>0</v>
      </c>
      <c r="O516" s="1117"/>
      <c r="P516" s="1117"/>
      <c r="Q516" s="112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49"/>
      <c r="I517" s="948"/>
      <c r="J517" s="726" t="e">
        <f t="shared" si="151"/>
        <v>#N/A</v>
      </c>
      <c r="K517" s="641">
        <f t="shared" si="152"/>
        <v>0</v>
      </c>
      <c r="L517" s="950"/>
      <c r="M517" s="950"/>
      <c r="N517" s="641">
        <f t="shared" si="153"/>
        <v>0</v>
      </c>
      <c r="O517" s="1117"/>
      <c r="P517" s="1117"/>
      <c r="Q517" s="112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49"/>
      <c r="I518" s="948"/>
      <c r="J518" s="726" t="e">
        <f t="shared" si="151"/>
        <v>#N/A</v>
      </c>
      <c r="K518" s="641">
        <f t="shared" si="152"/>
        <v>0</v>
      </c>
      <c r="L518" s="950"/>
      <c r="M518" s="950"/>
      <c r="N518" s="641">
        <f t="shared" si="153"/>
        <v>0</v>
      </c>
      <c r="O518" s="1117"/>
      <c r="P518" s="1117"/>
      <c r="Q518" s="112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49"/>
      <c r="I519" s="549"/>
      <c r="J519" s="549"/>
      <c r="K519" s="713"/>
      <c r="L519" s="950"/>
      <c r="M519" s="950"/>
      <c r="N519" s="641">
        <f t="shared" si="153"/>
        <v>0</v>
      </c>
      <c r="O519" s="1117"/>
      <c r="P519" s="1117"/>
      <c r="Q519" s="112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50"/>
      <c r="I520" s="692"/>
      <c r="J520" s="612"/>
      <c r="K520" s="641">
        <f>SUMIF(K521:K530,"&lt;&gt;#N/A")</f>
        <v>0</v>
      </c>
      <c r="L520" s="641">
        <f>SUM(L521:L530)</f>
        <v>0</v>
      </c>
      <c r="M520" s="641">
        <f>SUM(M521:M530)</f>
        <v>0</v>
      </c>
      <c r="N520" s="641">
        <f>SUMIF(N521:N530,"&lt;&gt;#N/A")</f>
        <v>0</v>
      </c>
      <c r="O520" s="1116">
        <f>O12</f>
        <v>0</v>
      </c>
      <c r="P520" s="1116">
        <f>P12</f>
        <v>0</v>
      </c>
      <c r="Q520" s="112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49"/>
      <c r="I521" s="948"/>
      <c r="J521" s="726" t="e">
        <f>_xlfn.IFS(I521=$I$499,$J$499,I521=$I$500,$J$500,I521=$I$501,$J$501,I521=$I$502,$J$502,I521=$I$503,$J$503,I521=$I$504,$J$504,I521=$I$505,$J$505,I521=$I$506,$J$506)</f>
        <v>#N/A</v>
      </c>
      <c r="K521" s="641">
        <f>IF(ISNA(J521),0,H521*J521)</f>
        <v>0</v>
      </c>
      <c r="L521" s="950"/>
      <c r="M521" s="950"/>
      <c r="N521" s="641">
        <f>K521+L521+M521</f>
        <v>0</v>
      </c>
      <c r="O521" s="1118"/>
      <c r="P521" s="1118"/>
      <c r="Q521" s="112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4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18"/>
      <c r="P522" s="1118"/>
      <c r="Q522" s="112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49"/>
      <c r="I523" s="948"/>
      <c r="J523" s="726" t="e">
        <f t="shared" si="155"/>
        <v>#N/A</v>
      </c>
      <c r="K523" s="641">
        <f t="shared" si="156"/>
        <v>0</v>
      </c>
      <c r="L523" s="950"/>
      <c r="M523" s="950"/>
      <c r="N523" s="641">
        <f t="shared" si="157"/>
        <v>0</v>
      </c>
      <c r="O523" s="1118"/>
      <c r="P523" s="1118"/>
      <c r="Q523" s="112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49"/>
      <c r="I524" s="948"/>
      <c r="J524" s="726" t="e">
        <f t="shared" si="155"/>
        <v>#N/A</v>
      </c>
      <c r="K524" s="641">
        <f t="shared" si="156"/>
        <v>0</v>
      </c>
      <c r="L524" s="950"/>
      <c r="M524" s="950"/>
      <c r="N524" s="641">
        <f t="shared" si="157"/>
        <v>0</v>
      </c>
      <c r="O524" s="1118"/>
      <c r="P524" s="1118"/>
      <c r="Q524" s="112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49"/>
      <c r="I525" s="948"/>
      <c r="J525" s="726" t="e">
        <f t="shared" si="155"/>
        <v>#N/A</v>
      </c>
      <c r="K525" s="641">
        <f t="shared" si="156"/>
        <v>0</v>
      </c>
      <c r="L525" s="950"/>
      <c r="M525" s="950"/>
      <c r="N525" s="641">
        <f t="shared" si="157"/>
        <v>0</v>
      </c>
      <c r="O525" s="1118"/>
      <c r="P525" s="1118"/>
      <c r="Q525" s="112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49"/>
      <c r="I526" s="948"/>
      <c r="J526" s="726" t="e">
        <f t="shared" si="155"/>
        <v>#N/A</v>
      </c>
      <c r="K526" s="641">
        <f t="shared" si="156"/>
        <v>0</v>
      </c>
      <c r="L526" s="950"/>
      <c r="M526" s="950"/>
      <c r="N526" s="641">
        <f t="shared" si="157"/>
        <v>0</v>
      </c>
      <c r="O526" s="1118"/>
      <c r="P526" s="1118"/>
      <c r="Q526" s="112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49"/>
      <c r="I527" s="948"/>
      <c r="J527" s="726" t="e">
        <f t="shared" si="155"/>
        <v>#N/A</v>
      </c>
      <c r="K527" s="641">
        <f t="shared" si="156"/>
        <v>0</v>
      </c>
      <c r="L527" s="950"/>
      <c r="M527" s="950"/>
      <c r="N527" s="641">
        <f t="shared" si="157"/>
        <v>0</v>
      </c>
      <c r="O527" s="1118"/>
      <c r="P527" s="1118"/>
      <c r="Q527" s="112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49"/>
      <c r="I528" s="948"/>
      <c r="J528" s="726" t="e">
        <f t="shared" si="155"/>
        <v>#N/A</v>
      </c>
      <c r="K528" s="641">
        <f t="shared" si="156"/>
        <v>0</v>
      </c>
      <c r="L528" s="950"/>
      <c r="M528" s="950"/>
      <c r="N528" s="641">
        <f t="shared" si="157"/>
        <v>0</v>
      </c>
      <c r="O528" s="1118"/>
      <c r="P528" s="1118"/>
      <c r="Q528" s="112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49"/>
      <c r="I529" s="948"/>
      <c r="J529" s="726" t="e">
        <f t="shared" si="155"/>
        <v>#N/A</v>
      </c>
      <c r="K529" s="641">
        <f t="shared" si="156"/>
        <v>0</v>
      </c>
      <c r="L529" s="950"/>
      <c r="M529" s="950"/>
      <c r="N529" s="641">
        <f t="shared" si="157"/>
        <v>0</v>
      </c>
      <c r="O529" s="1118"/>
      <c r="P529" s="1118"/>
      <c r="Q529" s="112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49"/>
      <c r="I530" s="692"/>
      <c r="J530" s="549"/>
      <c r="K530" s="713"/>
      <c r="L530" s="950"/>
      <c r="M530" s="950"/>
      <c r="N530" s="641">
        <f t="shared" si="157"/>
        <v>0</v>
      </c>
      <c r="O530" s="1118"/>
      <c r="P530" s="1118"/>
      <c r="Q530" s="112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50"/>
      <c r="I531" s="692"/>
      <c r="J531" s="612"/>
      <c r="K531" s="641">
        <f>SUMIF(K532:K541,"&lt;&gt;#N/A")</f>
        <v>0</v>
      </c>
      <c r="L531" s="641">
        <f>SUM(L532:L541)</f>
        <v>0</v>
      </c>
      <c r="M531" s="641">
        <f>SUM(M532:M541)</f>
        <v>0</v>
      </c>
      <c r="N531" s="641">
        <f>SUMIF(N532:N541,"&lt;&gt;#N/A")</f>
        <v>0</v>
      </c>
      <c r="O531" s="1116">
        <f>O13</f>
        <v>0</v>
      </c>
      <c r="P531" s="1116">
        <f>P13</f>
        <v>0</v>
      </c>
      <c r="Q531" s="112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49"/>
      <c r="I532" s="948"/>
      <c r="J532" s="726" t="e">
        <f>_xlfn.IFS(I532=$I$499,$J$499,I532=$I$500,$J$500,I532=$I$501,$J$501,I532=$I$502,$J$502,I532=$I$503,$J$503,I532=$I$504,$J$504,I532=$I$505,$J$505,I532=$I$506,$J$506)</f>
        <v>#N/A</v>
      </c>
      <c r="K532" s="641">
        <f>IF(ISNA(J532),0,H532*J532)</f>
        <v>0</v>
      </c>
      <c r="L532" s="950"/>
      <c r="M532" s="950"/>
      <c r="N532" s="641">
        <f>K532+L532+M532</f>
        <v>0</v>
      </c>
      <c r="O532" s="1118"/>
      <c r="P532" s="1118"/>
      <c r="Q532" s="112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4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18"/>
      <c r="P533" s="1118"/>
      <c r="Q533" s="112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49"/>
      <c r="I534" s="948"/>
      <c r="J534" s="726" t="e">
        <f t="shared" si="159"/>
        <v>#N/A</v>
      </c>
      <c r="K534" s="641">
        <f t="shared" si="160"/>
        <v>0</v>
      </c>
      <c r="L534" s="950"/>
      <c r="M534" s="950"/>
      <c r="N534" s="641">
        <f t="shared" si="161"/>
        <v>0</v>
      </c>
      <c r="O534" s="1118"/>
      <c r="P534" s="1118"/>
      <c r="Q534" s="112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49"/>
      <c r="I535" s="948"/>
      <c r="J535" s="726" t="e">
        <f t="shared" si="159"/>
        <v>#N/A</v>
      </c>
      <c r="K535" s="641">
        <f t="shared" si="160"/>
        <v>0</v>
      </c>
      <c r="L535" s="950"/>
      <c r="M535" s="950"/>
      <c r="N535" s="641">
        <f t="shared" si="161"/>
        <v>0</v>
      </c>
      <c r="O535" s="1118"/>
      <c r="P535" s="1118"/>
      <c r="Q535" s="112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49"/>
      <c r="I536" s="948"/>
      <c r="J536" s="726" t="e">
        <f t="shared" si="159"/>
        <v>#N/A</v>
      </c>
      <c r="K536" s="641">
        <f t="shared" si="160"/>
        <v>0</v>
      </c>
      <c r="L536" s="950"/>
      <c r="M536" s="950"/>
      <c r="N536" s="641">
        <f t="shared" si="161"/>
        <v>0</v>
      </c>
      <c r="O536" s="1118"/>
      <c r="P536" s="1118"/>
      <c r="Q536" s="112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49"/>
      <c r="I537" s="948"/>
      <c r="J537" s="726" t="e">
        <f t="shared" si="159"/>
        <v>#N/A</v>
      </c>
      <c r="K537" s="641">
        <f t="shared" si="160"/>
        <v>0</v>
      </c>
      <c r="L537" s="950"/>
      <c r="M537" s="950"/>
      <c r="N537" s="641">
        <f t="shared" si="161"/>
        <v>0</v>
      </c>
      <c r="O537" s="1118"/>
      <c r="P537" s="1118"/>
      <c r="Q537" s="112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49"/>
      <c r="I538" s="948"/>
      <c r="J538" s="726" t="e">
        <f t="shared" si="159"/>
        <v>#N/A</v>
      </c>
      <c r="K538" s="641">
        <f t="shared" si="160"/>
        <v>0</v>
      </c>
      <c r="L538" s="950"/>
      <c r="M538" s="950"/>
      <c r="N538" s="641">
        <f t="shared" si="161"/>
        <v>0</v>
      </c>
      <c r="O538" s="1118"/>
      <c r="P538" s="1118"/>
      <c r="Q538" s="112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49"/>
      <c r="I539" s="948"/>
      <c r="J539" s="726" t="e">
        <f t="shared" si="159"/>
        <v>#N/A</v>
      </c>
      <c r="K539" s="641">
        <f t="shared" si="160"/>
        <v>0</v>
      </c>
      <c r="L539" s="950"/>
      <c r="M539" s="950"/>
      <c r="N539" s="641">
        <f t="shared" si="161"/>
        <v>0</v>
      </c>
      <c r="O539" s="1118"/>
      <c r="P539" s="1118"/>
      <c r="Q539" s="112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49"/>
      <c r="I540" s="948"/>
      <c r="J540" s="726" t="e">
        <f t="shared" si="159"/>
        <v>#N/A</v>
      </c>
      <c r="K540" s="641">
        <f t="shared" si="160"/>
        <v>0</v>
      </c>
      <c r="L540" s="950"/>
      <c r="M540" s="950"/>
      <c r="N540" s="641">
        <f t="shared" si="161"/>
        <v>0</v>
      </c>
      <c r="O540" s="1118"/>
      <c r="P540" s="1118"/>
      <c r="Q540" s="112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49"/>
      <c r="I541" s="549"/>
      <c r="J541" s="549"/>
      <c r="K541" s="713"/>
      <c r="L541" s="950"/>
      <c r="M541" s="950"/>
      <c r="N541" s="641">
        <f t="shared" si="161"/>
        <v>0</v>
      </c>
      <c r="O541" s="1118"/>
      <c r="P541" s="1118"/>
      <c r="Q541" s="112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50"/>
      <c r="I542" s="692"/>
      <c r="J542" s="612"/>
      <c r="K542" s="641">
        <f>SUMIF(K543:K552,"&lt;&gt;#N/A")</f>
        <v>0</v>
      </c>
      <c r="L542" s="641">
        <f>SUM(L543:L552)</f>
        <v>0</v>
      </c>
      <c r="M542" s="641">
        <f>SUM(M543:M552)</f>
        <v>0</v>
      </c>
      <c r="N542" s="641">
        <f>SUMIF(N543:N552,"&lt;&gt;#N/A")</f>
        <v>0</v>
      </c>
      <c r="O542" s="1116">
        <f>O14</f>
        <v>0</v>
      </c>
      <c r="P542" s="1116">
        <f>P14</f>
        <v>0</v>
      </c>
      <c r="Q542" s="112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49"/>
      <c r="I543" s="948"/>
      <c r="J543" s="726" t="e">
        <f>_xlfn.IFS(I543=$I$499,$J$499,I543=$I$500,$J$500,I543=$I$501,$J$501,I543=$I$502,$J$502,I543=$I$503,$J$503,I543=$I$504,$J$504,I543=$I$505,$J$505,I543=$I$506,$J$506)</f>
        <v>#N/A</v>
      </c>
      <c r="K543" s="641">
        <f>IF(ISNA(J543),0,H543*J543)</f>
        <v>0</v>
      </c>
      <c r="L543" s="950"/>
      <c r="M543" s="950"/>
      <c r="N543" s="641">
        <f>K543+L543+M543</f>
        <v>0</v>
      </c>
      <c r="O543" s="1118"/>
      <c r="P543" s="1118"/>
      <c r="Q543" s="112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4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18"/>
      <c r="P544" s="1118"/>
      <c r="Q544" s="112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49"/>
      <c r="I545" s="948"/>
      <c r="J545" s="726" t="e">
        <f t="shared" si="163"/>
        <v>#N/A</v>
      </c>
      <c r="K545" s="641">
        <f t="shared" si="164"/>
        <v>0</v>
      </c>
      <c r="L545" s="950"/>
      <c r="M545" s="950"/>
      <c r="N545" s="641">
        <f t="shared" si="165"/>
        <v>0</v>
      </c>
      <c r="O545" s="1118"/>
      <c r="P545" s="1118"/>
      <c r="Q545" s="112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49"/>
      <c r="I546" s="948"/>
      <c r="J546" s="726" t="e">
        <f t="shared" si="163"/>
        <v>#N/A</v>
      </c>
      <c r="K546" s="641">
        <f t="shared" si="164"/>
        <v>0</v>
      </c>
      <c r="L546" s="950"/>
      <c r="M546" s="950"/>
      <c r="N546" s="641">
        <f t="shared" si="165"/>
        <v>0</v>
      </c>
      <c r="O546" s="1118"/>
      <c r="P546" s="1118"/>
      <c r="Q546" s="112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49"/>
      <c r="I547" s="948"/>
      <c r="J547" s="726" t="e">
        <f t="shared" si="163"/>
        <v>#N/A</v>
      </c>
      <c r="K547" s="641">
        <f t="shared" si="164"/>
        <v>0</v>
      </c>
      <c r="L547" s="950"/>
      <c r="M547" s="950"/>
      <c r="N547" s="641">
        <f t="shared" si="165"/>
        <v>0</v>
      </c>
      <c r="O547" s="1118"/>
      <c r="P547" s="1118"/>
      <c r="Q547" s="112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49"/>
      <c r="I548" s="948"/>
      <c r="J548" s="726" t="e">
        <f t="shared" si="163"/>
        <v>#N/A</v>
      </c>
      <c r="K548" s="641">
        <f t="shared" si="164"/>
        <v>0</v>
      </c>
      <c r="L548" s="950"/>
      <c r="M548" s="950"/>
      <c r="N548" s="641">
        <f t="shared" si="165"/>
        <v>0</v>
      </c>
      <c r="O548" s="1118"/>
      <c r="P548" s="1118"/>
      <c r="Q548" s="112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49"/>
      <c r="I549" s="948"/>
      <c r="J549" s="726" t="e">
        <f t="shared" si="163"/>
        <v>#N/A</v>
      </c>
      <c r="K549" s="641">
        <f t="shared" si="164"/>
        <v>0</v>
      </c>
      <c r="L549" s="950"/>
      <c r="M549" s="950"/>
      <c r="N549" s="641">
        <f t="shared" si="165"/>
        <v>0</v>
      </c>
      <c r="O549" s="1118"/>
      <c r="P549" s="1118"/>
      <c r="Q549" s="112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49"/>
      <c r="I550" s="948"/>
      <c r="J550" s="726" t="e">
        <f t="shared" si="163"/>
        <v>#N/A</v>
      </c>
      <c r="K550" s="641">
        <f t="shared" si="164"/>
        <v>0</v>
      </c>
      <c r="L550" s="950"/>
      <c r="M550" s="950"/>
      <c r="N550" s="641">
        <f t="shared" si="165"/>
        <v>0</v>
      </c>
      <c r="O550" s="1118"/>
      <c r="P550" s="1118"/>
      <c r="Q550" s="112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49"/>
      <c r="I551" s="948"/>
      <c r="J551" s="726" t="e">
        <f t="shared" si="163"/>
        <v>#N/A</v>
      </c>
      <c r="K551" s="641">
        <f t="shared" si="164"/>
        <v>0</v>
      </c>
      <c r="L551" s="950"/>
      <c r="M551" s="950"/>
      <c r="N551" s="641">
        <f t="shared" si="165"/>
        <v>0</v>
      </c>
      <c r="O551" s="1118"/>
      <c r="P551" s="1118"/>
      <c r="Q551" s="112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49"/>
      <c r="I552" s="549"/>
      <c r="J552" s="549"/>
      <c r="K552" s="713"/>
      <c r="L552" s="950"/>
      <c r="M552" s="950"/>
      <c r="N552" s="641">
        <f t="shared" si="165"/>
        <v>0</v>
      </c>
      <c r="O552" s="1118"/>
      <c r="P552" s="1118"/>
      <c r="Q552" s="112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50"/>
      <c r="I553" s="692"/>
      <c r="J553" s="612"/>
      <c r="K553" s="641">
        <f>SUMIF(K554:K563,"&lt;&gt;#N/A")</f>
        <v>0</v>
      </c>
      <c r="L553" s="641">
        <f>SUM(L554:L563)</f>
        <v>0</v>
      </c>
      <c r="M553" s="641">
        <f>SUM(M554:M563)</f>
        <v>0</v>
      </c>
      <c r="N553" s="641">
        <f>SUMIF(N554:N563,"&lt;&gt;#N/A")</f>
        <v>0</v>
      </c>
      <c r="O553" s="1116">
        <f>O15</f>
        <v>0</v>
      </c>
      <c r="P553" s="1116">
        <f>P15</f>
        <v>0</v>
      </c>
      <c r="Q553" s="112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49"/>
      <c r="I554" s="948"/>
      <c r="J554" s="726" t="e">
        <f>_xlfn.IFS(I554=$I$499,$J$499,I554=$I$500,$J$500,I554=$I$501,$J$501,I554=$I$502,$J$502,I554=$I$503,$J$503,I554=$I$504,$J$504,I554=$I$505,$J$505,I554=$I$506,$J$506)</f>
        <v>#N/A</v>
      </c>
      <c r="K554" s="641">
        <f>IF(ISNA(J554),0,H554*J554)</f>
        <v>0</v>
      </c>
      <c r="L554" s="950"/>
      <c r="M554" s="950"/>
      <c r="N554" s="641">
        <f>K554+L554+M554</f>
        <v>0</v>
      </c>
      <c r="O554" s="1118"/>
      <c r="P554" s="1118"/>
      <c r="Q554" s="112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4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18"/>
      <c r="P555" s="1118"/>
      <c r="Q555" s="112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49"/>
      <c r="I556" s="948"/>
      <c r="J556" s="726" t="e">
        <f t="shared" si="167"/>
        <v>#N/A</v>
      </c>
      <c r="K556" s="641">
        <f t="shared" si="168"/>
        <v>0</v>
      </c>
      <c r="L556" s="950"/>
      <c r="M556" s="950"/>
      <c r="N556" s="641">
        <f t="shared" si="169"/>
        <v>0</v>
      </c>
      <c r="O556" s="1118"/>
      <c r="P556" s="1118"/>
      <c r="Q556" s="112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49"/>
      <c r="I557" s="948"/>
      <c r="J557" s="726" t="e">
        <f t="shared" si="167"/>
        <v>#N/A</v>
      </c>
      <c r="K557" s="641">
        <f t="shared" si="168"/>
        <v>0</v>
      </c>
      <c r="L557" s="950"/>
      <c r="M557" s="950"/>
      <c r="N557" s="641">
        <f t="shared" si="169"/>
        <v>0</v>
      </c>
      <c r="O557" s="1118"/>
      <c r="P557" s="1118"/>
      <c r="Q557" s="112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49"/>
      <c r="I558" s="948"/>
      <c r="J558" s="726" t="e">
        <f t="shared" si="167"/>
        <v>#N/A</v>
      </c>
      <c r="K558" s="641">
        <f t="shared" si="168"/>
        <v>0</v>
      </c>
      <c r="L558" s="950"/>
      <c r="M558" s="950"/>
      <c r="N558" s="641">
        <f t="shared" si="169"/>
        <v>0</v>
      </c>
      <c r="O558" s="1118"/>
      <c r="P558" s="1118"/>
      <c r="Q558" s="112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49"/>
      <c r="I559" s="948"/>
      <c r="J559" s="726" t="e">
        <f t="shared" si="167"/>
        <v>#N/A</v>
      </c>
      <c r="K559" s="641">
        <f t="shared" si="168"/>
        <v>0</v>
      </c>
      <c r="L559" s="950"/>
      <c r="M559" s="950"/>
      <c r="N559" s="641">
        <f t="shared" si="169"/>
        <v>0</v>
      </c>
      <c r="O559" s="1118"/>
      <c r="P559" s="1118"/>
      <c r="Q559" s="112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49"/>
      <c r="I560" s="948"/>
      <c r="J560" s="726" t="e">
        <f t="shared" si="167"/>
        <v>#N/A</v>
      </c>
      <c r="K560" s="641">
        <f t="shared" si="168"/>
        <v>0</v>
      </c>
      <c r="L560" s="950"/>
      <c r="M560" s="950"/>
      <c r="N560" s="641">
        <f t="shared" si="169"/>
        <v>0</v>
      </c>
      <c r="O560" s="1118"/>
      <c r="P560" s="1118"/>
      <c r="Q560" s="112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49"/>
      <c r="I561" s="948"/>
      <c r="J561" s="726" t="e">
        <f t="shared" si="167"/>
        <v>#N/A</v>
      </c>
      <c r="K561" s="641">
        <f t="shared" si="168"/>
        <v>0</v>
      </c>
      <c r="L561" s="950"/>
      <c r="M561" s="950"/>
      <c r="N561" s="641">
        <f t="shared" si="169"/>
        <v>0</v>
      </c>
      <c r="O561" s="1118"/>
      <c r="P561" s="1118"/>
      <c r="Q561" s="112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49"/>
      <c r="I562" s="948"/>
      <c r="J562" s="726" t="e">
        <f t="shared" si="167"/>
        <v>#N/A</v>
      </c>
      <c r="K562" s="641">
        <f t="shared" si="168"/>
        <v>0</v>
      </c>
      <c r="L562" s="950"/>
      <c r="M562" s="950"/>
      <c r="N562" s="641">
        <f t="shared" si="169"/>
        <v>0</v>
      </c>
      <c r="O562" s="1118"/>
      <c r="P562" s="1118"/>
      <c r="Q562" s="112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49"/>
      <c r="I563" s="549"/>
      <c r="J563" s="549"/>
      <c r="K563" s="713"/>
      <c r="L563" s="950"/>
      <c r="M563" s="950"/>
      <c r="N563" s="641">
        <f t="shared" si="169"/>
        <v>0</v>
      </c>
      <c r="O563" s="1118"/>
      <c r="P563" s="1118"/>
      <c r="Q563" s="112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50"/>
      <c r="I564" s="692"/>
      <c r="J564" s="612"/>
      <c r="K564" s="641">
        <f>SUMIF(K565:K574,"&lt;&gt;#N/A")</f>
        <v>0</v>
      </c>
      <c r="L564" s="641">
        <f>SUM(L565:L574)</f>
        <v>0</v>
      </c>
      <c r="M564" s="641">
        <f>SUM(M565:M574)</f>
        <v>0</v>
      </c>
      <c r="N564" s="641">
        <f>SUMIF(N565:N574,"&lt;&gt;#N/A")</f>
        <v>0</v>
      </c>
      <c r="O564" s="1116">
        <f>O16</f>
        <v>0</v>
      </c>
      <c r="P564" s="1116">
        <f>P16</f>
        <v>0</v>
      </c>
      <c r="Q564" s="112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49"/>
      <c r="I565" s="948"/>
      <c r="J565" s="726" t="e">
        <f>_xlfn.IFS(I565=$I$499,$J$499,I565=$I$500,$J$500,I565=$I$501,$J$501,I565=$I$502,$J$502,I565=$I$503,$J$503,I565=$I$504,$J$504,I565=$I$505,$J$505,I565=$I$506,$J$506)</f>
        <v>#N/A</v>
      </c>
      <c r="K565" s="641">
        <f>IF(ISNA(J565),0,H565*J565)</f>
        <v>0</v>
      </c>
      <c r="L565" s="950"/>
      <c r="M565" s="950"/>
      <c r="N565" s="641">
        <f>K565+L565+M565</f>
        <v>0</v>
      </c>
      <c r="O565" s="1118"/>
      <c r="P565" s="1118"/>
      <c r="Q565" s="112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4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18"/>
      <c r="P566" s="1118"/>
      <c r="Q566" s="112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49"/>
      <c r="I567" s="948"/>
      <c r="J567" s="726" t="e">
        <f t="shared" si="171"/>
        <v>#N/A</v>
      </c>
      <c r="K567" s="641">
        <f t="shared" si="172"/>
        <v>0</v>
      </c>
      <c r="L567" s="950"/>
      <c r="M567" s="950"/>
      <c r="N567" s="641">
        <f t="shared" si="173"/>
        <v>0</v>
      </c>
      <c r="O567" s="1118"/>
      <c r="P567" s="1118"/>
      <c r="Q567" s="112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49"/>
      <c r="I568" s="948"/>
      <c r="J568" s="726" t="e">
        <f t="shared" si="171"/>
        <v>#N/A</v>
      </c>
      <c r="K568" s="641">
        <f t="shared" si="172"/>
        <v>0</v>
      </c>
      <c r="L568" s="950"/>
      <c r="M568" s="950"/>
      <c r="N568" s="641">
        <f t="shared" si="173"/>
        <v>0</v>
      </c>
      <c r="O568" s="1118"/>
      <c r="P568" s="1118"/>
      <c r="Q568" s="112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49"/>
      <c r="I569" s="948"/>
      <c r="J569" s="726" t="e">
        <f t="shared" si="171"/>
        <v>#N/A</v>
      </c>
      <c r="K569" s="641">
        <f t="shared" si="172"/>
        <v>0</v>
      </c>
      <c r="L569" s="950"/>
      <c r="M569" s="950"/>
      <c r="N569" s="641">
        <f t="shared" si="173"/>
        <v>0</v>
      </c>
      <c r="O569" s="1118"/>
      <c r="P569" s="1118"/>
      <c r="Q569" s="112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49"/>
      <c r="I570" s="948"/>
      <c r="J570" s="726" t="e">
        <f t="shared" si="171"/>
        <v>#N/A</v>
      </c>
      <c r="K570" s="641">
        <f t="shared" si="172"/>
        <v>0</v>
      </c>
      <c r="L570" s="950"/>
      <c r="M570" s="950"/>
      <c r="N570" s="641">
        <f t="shared" si="173"/>
        <v>0</v>
      </c>
      <c r="O570" s="1118"/>
      <c r="P570" s="1118"/>
      <c r="Q570" s="112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49"/>
      <c r="I571" s="948"/>
      <c r="J571" s="726" t="e">
        <f t="shared" si="171"/>
        <v>#N/A</v>
      </c>
      <c r="K571" s="641">
        <f t="shared" si="172"/>
        <v>0</v>
      </c>
      <c r="L571" s="950"/>
      <c r="M571" s="950"/>
      <c r="N571" s="641">
        <f t="shared" si="173"/>
        <v>0</v>
      </c>
      <c r="O571" s="1118"/>
      <c r="P571" s="1118"/>
      <c r="Q571" s="112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49"/>
      <c r="I572" s="948"/>
      <c r="J572" s="726" t="e">
        <f t="shared" si="171"/>
        <v>#N/A</v>
      </c>
      <c r="K572" s="641">
        <f t="shared" si="172"/>
        <v>0</v>
      </c>
      <c r="L572" s="950"/>
      <c r="M572" s="950"/>
      <c r="N572" s="641">
        <f t="shared" si="173"/>
        <v>0</v>
      </c>
      <c r="O572" s="1118"/>
      <c r="P572" s="1118"/>
      <c r="Q572" s="112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49"/>
      <c r="I573" s="948"/>
      <c r="J573" s="726" t="e">
        <f t="shared" si="171"/>
        <v>#N/A</v>
      </c>
      <c r="K573" s="641">
        <f t="shared" si="172"/>
        <v>0</v>
      </c>
      <c r="L573" s="950"/>
      <c r="M573" s="950"/>
      <c r="N573" s="641">
        <f t="shared" si="173"/>
        <v>0</v>
      </c>
      <c r="O573" s="1118"/>
      <c r="P573" s="1118"/>
      <c r="Q573" s="112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49"/>
      <c r="I574" s="549"/>
      <c r="J574" s="549"/>
      <c r="K574" s="713"/>
      <c r="L574" s="950"/>
      <c r="M574" s="950"/>
      <c r="N574" s="641">
        <f t="shared" si="173"/>
        <v>0</v>
      </c>
      <c r="O574" s="1118"/>
      <c r="P574" s="1118"/>
      <c r="Q574" s="112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50"/>
      <c r="I575" s="692"/>
      <c r="J575" s="612"/>
      <c r="K575" s="641">
        <f>SUMIF(K576:K585,"&lt;&gt;#N/A")</f>
        <v>0</v>
      </c>
      <c r="L575" s="641">
        <f>SUM(L576:L585)</f>
        <v>0</v>
      </c>
      <c r="M575" s="641">
        <f>SUM(M576:M585)</f>
        <v>0</v>
      </c>
      <c r="N575" s="641">
        <f>SUMIF(N576:N585,"&lt;&gt;#N/A")</f>
        <v>0</v>
      </c>
      <c r="O575" s="1116">
        <f>O17</f>
        <v>0</v>
      </c>
      <c r="P575" s="1116">
        <f>P17</f>
        <v>0</v>
      </c>
      <c r="Q575" s="112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49"/>
      <c r="I576" s="948"/>
      <c r="J576" s="726" t="e">
        <f>_xlfn.IFS(I576=$I$499,$J$499,I576=$I$500,$J$500,I576=$I$501,$J$501,I576=$I$502,$J$502,I576=$I$503,$J$503,I576=$I$504,$J$504,I576=$I$505,$J$505,I576=$I$506,$J$506)</f>
        <v>#N/A</v>
      </c>
      <c r="K576" s="641">
        <f>IF(ISNA(J576),0,H576*J576)</f>
        <v>0</v>
      </c>
      <c r="L576" s="950"/>
      <c r="M576" s="950"/>
      <c r="N576" s="641">
        <f>K576+L576+M576</f>
        <v>0</v>
      </c>
      <c r="O576" s="1118"/>
      <c r="P576" s="1118"/>
      <c r="Q576" s="112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4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18"/>
      <c r="P577" s="1118"/>
      <c r="Q577" s="112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49"/>
      <c r="I578" s="948"/>
      <c r="J578" s="726" t="e">
        <f t="shared" si="175"/>
        <v>#N/A</v>
      </c>
      <c r="K578" s="641">
        <f t="shared" si="176"/>
        <v>0</v>
      </c>
      <c r="L578" s="950"/>
      <c r="M578" s="950"/>
      <c r="N578" s="641">
        <f t="shared" si="177"/>
        <v>0</v>
      </c>
      <c r="O578" s="1118"/>
      <c r="P578" s="1118"/>
      <c r="Q578" s="112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49"/>
      <c r="I579" s="948"/>
      <c r="J579" s="726" t="e">
        <f t="shared" si="175"/>
        <v>#N/A</v>
      </c>
      <c r="K579" s="641">
        <f t="shared" si="176"/>
        <v>0</v>
      </c>
      <c r="L579" s="950"/>
      <c r="M579" s="950"/>
      <c r="N579" s="641">
        <f t="shared" si="177"/>
        <v>0</v>
      </c>
      <c r="O579" s="1118"/>
      <c r="P579" s="1118"/>
      <c r="Q579" s="112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49"/>
      <c r="I580" s="948"/>
      <c r="J580" s="726" t="e">
        <f t="shared" si="175"/>
        <v>#N/A</v>
      </c>
      <c r="K580" s="641">
        <f t="shared" si="176"/>
        <v>0</v>
      </c>
      <c r="L580" s="950"/>
      <c r="M580" s="950"/>
      <c r="N580" s="641">
        <f t="shared" si="177"/>
        <v>0</v>
      </c>
      <c r="O580" s="1118"/>
      <c r="P580" s="1118"/>
      <c r="Q580" s="112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49"/>
      <c r="I581" s="948"/>
      <c r="J581" s="726" t="e">
        <f t="shared" si="175"/>
        <v>#N/A</v>
      </c>
      <c r="K581" s="641">
        <f t="shared" si="176"/>
        <v>0</v>
      </c>
      <c r="L581" s="950"/>
      <c r="M581" s="950"/>
      <c r="N581" s="641">
        <f t="shared" si="177"/>
        <v>0</v>
      </c>
      <c r="O581" s="1118"/>
      <c r="P581" s="1118"/>
      <c r="Q581" s="112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49"/>
      <c r="I582" s="948"/>
      <c r="J582" s="726" t="e">
        <f t="shared" si="175"/>
        <v>#N/A</v>
      </c>
      <c r="K582" s="641">
        <f t="shared" si="176"/>
        <v>0</v>
      </c>
      <c r="L582" s="950"/>
      <c r="M582" s="950"/>
      <c r="N582" s="641">
        <f t="shared" si="177"/>
        <v>0</v>
      </c>
      <c r="O582" s="1118"/>
      <c r="P582" s="1118"/>
      <c r="Q582" s="112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49"/>
      <c r="I583" s="948"/>
      <c r="J583" s="726" t="e">
        <f t="shared" si="175"/>
        <v>#N/A</v>
      </c>
      <c r="K583" s="641">
        <f t="shared" si="176"/>
        <v>0</v>
      </c>
      <c r="L583" s="950"/>
      <c r="M583" s="950"/>
      <c r="N583" s="641">
        <f t="shared" si="177"/>
        <v>0</v>
      </c>
      <c r="O583" s="1118"/>
      <c r="P583" s="1118"/>
      <c r="Q583" s="112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49"/>
      <c r="I584" s="948"/>
      <c r="J584" s="726" t="e">
        <f t="shared" si="175"/>
        <v>#N/A</v>
      </c>
      <c r="K584" s="641">
        <f t="shared" si="176"/>
        <v>0</v>
      </c>
      <c r="L584" s="950"/>
      <c r="M584" s="950"/>
      <c r="N584" s="641">
        <f t="shared" si="177"/>
        <v>0</v>
      </c>
      <c r="O584" s="1118"/>
      <c r="P584" s="1118"/>
      <c r="Q584" s="112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49"/>
      <c r="I585" s="549"/>
      <c r="J585" s="549"/>
      <c r="K585" s="713"/>
      <c r="L585" s="950"/>
      <c r="M585" s="950"/>
      <c r="N585" s="641">
        <f t="shared" si="177"/>
        <v>0</v>
      </c>
      <c r="O585" s="1118"/>
      <c r="P585" s="1118"/>
      <c r="Q585" s="112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50"/>
      <c r="I586" s="692"/>
      <c r="J586" s="612"/>
      <c r="K586" s="641">
        <f>SUMIF(K587:K596,"&lt;&gt;#N/A")</f>
        <v>0</v>
      </c>
      <c r="L586" s="641">
        <f>SUM(L587:L596)</f>
        <v>0</v>
      </c>
      <c r="M586" s="641">
        <f>SUM(M587:M596)</f>
        <v>0</v>
      </c>
      <c r="N586" s="641">
        <f>SUMIF(N587:N596,"&lt;&gt;#N/A")</f>
        <v>0</v>
      </c>
      <c r="O586" s="1116">
        <f>O18</f>
        <v>0</v>
      </c>
      <c r="P586" s="1116">
        <f>P18</f>
        <v>0</v>
      </c>
      <c r="Q586" s="112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49"/>
      <c r="I587" s="948"/>
      <c r="J587" s="726" t="e">
        <f>_xlfn.IFS(I587=$I$499,$J$499,I587=$I$500,$J$500,I587=$I$501,$J$501,I587=$I$502,$J$502,I587=$I$503,$J$503,I587=$I$504,$J$504,I587=$I$505,$J$505,I587=$I$506,$J$506)</f>
        <v>#N/A</v>
      </c>
      <c r="K587" s="641">
        <f>IF(ISNA(J587),0,H587*J587)</f>
        <v>0</v>
      </c>
      <c r="L587" s="950"/>
      <c r="M587" s="950"/>
      <c r="N587" s="641">
        <f>K587+L587+M587</f>
        <v>0</v>
      </c>
      <c r="O587" s="1118"/>
      <c r="P587" s="1118"/>
      <c r="Q587" s="112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4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18"/>
      <c r="P588" s="1118"/>
      <c r="Q588" s="112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49"/>
      <c r="I589" s="948"/>
      <c r="J589" s="726" t="e">
        <f t="shared" si="179"/>
        <v>#N/A</v>
      </c>
      <c r="K589" s="641">
        <f t="shared" si="180"/>
        <v>0</v>
      </c>
      <c r="L589" s="950"/>
      <c r="M589" s="950"/>
      <c r="N589" s="641">
        <f t="shared" si="181"/>
        <v>0</v>
      </c>
      <c r="O589" s="1118"/>
      <c r="P589" s="1118"/>
      <c r="Q589" s="112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49"/>
      <c r="I590" s="948"/>
      <c r="J590" s="726" t="e">
        <f t="shared" si="179"/>
        <v>#N/A</v>
      </c>
      <c r="K590" s="641">
        <f t="shared" si="180"/>
        <v>0</v>
      </c>
      <c r="L590" s="950"/>
      <c r="M590" s="950"/>
      <c r="N590" s="641">
        <f t="shared" si="181"/>
        <v>0</v>
      </c>
      <c r="O590" s="1118"/>
      <c r="P590" s="1118"/>
      <c r="Q590" s="112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49"/>
      <c r="I591" s="948"/>
      <c r="J591" s="726" t="e">
        <f t="shared" si="179"/>
        <v>#N/A</v>
      </c>
      <c r="K591" s="641">
        <f t="shared" si="180"/>
        <v>0</v>
      </c>
      <c r="L591" s="950"/>
      <c r="M591" s="950"/>
      <c r="N591" s="641">
        <f t="shared" si="181"/>
        <v>0</v>
      </c>
      <c r="O591" s="1118"/>
      <c r="P591" s="1118"/>
      <c r="Q591" s="112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49"/>
      <c r="I592" s="948"/>
      <c r="J592" s="726" t="e">
        <f t="shared" si="179"/>
        <v>#N/A</v>
      </c>
      <c r="K592" s="641">
        <f t="shared" si="180"/>
        <v>0</v>
      </c>
      <c r="L592" s="950"/>
      <c r="M592" s="950"/>
      <c r="N592" s="641">
        <f t="shared" si="181"/>
        <v>0</v>
      </c>
      <c r="O592" s="1118"/>
      <c r="P592" s="1118"/>
      <c r="Q592" s="112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49"/>
      <c r="I593" s="948"/>
      <c r="J593" s="726" t="e">
        <f t="shared" si="179"/>
        <v>#N/A</v>
      </c>
      <c r="K593" s="641">
        <f t="shared" si="180"/>
        <v>0</v>
      </c>
      <c r="L593" s="950"/>
      <c r="M593" s="950"/>
      <c r="N593" s="641">
        <f t="shared" si="181"/>
        <v>0</v>
      </c>
      <c r="O593" s="1118"/>
      <c r="P593" s="1118"/>
      <c r="Q593" s="112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49"/>
      <c r="I594" s="948"/>
      <c r="J594" s="726" t="e">
        <f t="shared" si="179"/>
        <v>#N/A</v>
      </c>
      <c r="K594" s="641">
        <f t="shared" si="180"/>
        <v>0</v>
      </c>
      <c r="L594" s="950"/>
      <c r="M594" s="950"/>
      <c r="N594" s="641">
        <f t="shared" si="181"/>
        <v>0</v>
      </c>
      <c r="O594" s="1118"/>
      <c r="P594" s="1118"/>
      <c r="Q594" s="112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49"/>
      <c r="I595" s="948"/>
      <c r="J595" s="726" t="e">
        <f t="shared" si="179"/>
        <v>#N/A</v>
      </c>
      <c r="K595" s="641">
        <f t="shared" si="180"/>
        <v>0</v>
      </c>
      <c r="L595" s="950"/>
      <c r="M595" s="950"/>
      <c r="N595" s="641">
        <f t="shared" si="181"/>
        <v>0</v>
      </c>
      <c r="O595" s="1118"/>
      <c r="P595" s="1118"/>
      <c r="Q595" s="112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49"/>
      <c r="I596" s="549"/>
      <c r="J596" s="549"/>
      <c r="K596" s="713"/>
      <c r="L596" s="950"/>
      <c r="M596" s="950"/>
      <c r="N596" s="641">
        <f t="shared" si="181"/>
        <v>0</v>
      </c>
      <c r="O596" s="1118"/>
      <c r="P596" s="1118"/>
      <c r="Q596" s="112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50"/>
      <c r="I597" s="692"/>
      <c r="J597" s="612"/>
      <c r="K597" s="641">
        <f>SUMIF(K598:K607,"&lt;&gt;#N/A")</f>
        <v>0</v>
      </c>
      <c r="L597" s="641">
        <f>SUM(L598:L607)</f>
        <v>0</v>
      </c>
      <c r="M597" s="641">
        <f>SUM(M598:M607)</f>
        <v>0</v>
      </c>
      <c r="N597" s="641">
        <f>SUMIF(N598:N607,"&lt;&gt;#N/A")</f>
        <v>0</v>
      </c>
      <c r="O597" s="1116">
        <f>O19</f>
        <v>0</v>
      </c>
      <c r="P597" s="1116">
        <f>P19</f>
        <v>0</v>
      </c>
      <c r="Q597" s="112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49"/>
      <c r="I598" s="948"/>
      <c r="J598" s="726" t="e">
        <f>_xlfn.IFS(I598=$I$499,$J$499,I598=$I$500,$J$500,I598=$I$501,$J$501,I598=$I$502,$J$502,I598=$I$503,$J$503,I598=$I$504,$J$504,I598=$I$505,$J$505,I598=$I$506,$J$506)</f>
        <v>#N/A</v>
      </c>
      <c r="K598" s="641">
        <f>IF(ISNA(J598),0,H598*J598)</f>
        <v>0</v>
      </c>
      <c r="L598" s="950"/>
      <c r="M598" s="950"/>
      <c r="N598" s="641">
        <f>K598+L598+M598</f>
        <v>0</v>
      </c>
      <c r="O598" s="1118"/>
      <c r="P598" s="1118"/>
      <c r="Q598" s="112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4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18"/>
      <c r="P599" s="1118"/>
      <c r="Q599" s="112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49"/>
      <c r="I600" s="948"/>
      <c r="J600" s="726" t="e">
        <f t="shared" si="183"/>
        <v>#N/A</v>
      </c>
      <c r="K600" s="641">
        <f t="shared" si="184"/>
        <v>0</v>
      </c>
      <c r="L600" s="950"/>
      <c r="M600" s="950"/>
      <c r="N600" s="641">
        <f t="shared" si="185"/>
        <v>0</v>
      </c>
      <c r="O600" s="1118"/>
      <c r="P600" s="1118"/>
      <c r="Q600" s="112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49"/>
      <c r="I601" s="948"/>
      <c r="J601" s="726" t="e">
        <f t="shared" si="183"/>
        <v>#N/A</v>
      </c>
      <c r="K601" s="641">
        <f t="shared" si="184"/>
        <v>0</v>
      </c>
      <c r="L601" s="950"/>
      <c r="M601" s="950"/>
      <c r="N601" s="641">
        <f t="shared" si="185"/>
        <v>0</v>
      </c>
      <c r="O601" s="1118"/>
      <c r="P601" s="1118"/>
      <c r="Q601" s="112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49"/>
      <c r="I602" s="948"/>
      <c r="J602" s="726" t="e">
        <f t="shared" si="183"/>
        <v>#N/A</v>
      </c>
      <c r="K602" s="641">
        <f t="shared" si="184"/>
        <v>0</v>
      </c>
      <c r="L602" s="950"/>
      <c r="M602" s="950"/>
      <c r="N602" s="641">
        <f t="shared" si="185"/>
        <v>0</v>
      </c>
      <c r="O602" s="1118"/>
      <c r="P602" s="1118"/>
      <c r="Q602" s="112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49"/>
      <c r="I603" s="948"/>
      <c r="J603" s="726" t="e">
        <f t="shared" si="183"/>
        <v>#N/A</v>
      </c>
      <c r="K603" s="641">
        <f t="shared" si="184"/>
        <v>0</v>
      </c>
      <c r="L603" s="950"/>
      <c r="M603" s="950"/>
      <c r="N603" s="641">
        <f t="shared" si="185"/>
        <v>0</v>
      </c>
      <c r="O603" s="1118"/>
      <c r="P603" s="1118"/>
      <c r="Q603" s="112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49"/>
      <c r="I604" s="948"/>
      <c r="J604" s="726" t="e">
        <f t="shared" si="183"/>
        <v>#N/A</v>
      </c>
      <c r="K604" s="641">
        <f t="shared" si="184"/>
        <v>0</v>
      </c>
      <c r="L604" s="950"/>
      <c r="M604" s="950"/>
      <c r="N604" s="641">
        <f t="shared" si="185"/>
        <v>0</v>
      </c>
      <c r="O604" s="1118"/>
      <c r="P604" s="1118"/>
      <c r="Q604" s="112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49"/>
      <c r="I605" s="948"/>
      <c r="J605" s="726" t="e">
        <f t="shared" si="183"/>
        <v>#N/A</v>
      </c>
      <c r="K605" s="641">
        <f t="shared" si="184"/>
        <v>0</v>
      </c>
      <c r="L605" s="950"/>
      <c r="M605" s="950"/>
      <c r="N605" s="641">
        <f t="shared" si="185"/>
        <v>0</v>
      </c>
      <c r="O605" s="1118"/>
      <c r="P605" s="1118"/>
      <c r="Q605" s="112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49"/>
      <c r="I606" s="948"/>
      <c r="J606" s="726" t="e">
        <f t="shared" si="183"/>
        <v>#N/A</v>
      </c>
      <c r="K606" s="641">
        <f t="shared" si="184"/>
        <v>0</v>
      </c>
      <c r="L606" s="950"/>
      <c r="M606" s="950"/>
      <c r="N606" s="641">
        <f t="shared" si="185"/>
        <v>0</v>
      </c>
      <c r="O606" s="1118"/>
      <c r="P606" s="1118"/>
      <c r="Q606" s="112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49"/>
      <c r="I607" s="549"/>
      <c r="J607" s="549"/>
      <c r="K607" s="713"/>
      <c r="L607" s="950"/>
      <c r="M607" s="950"/>
      <c r="N607" s="641">
        <f t="shared" si="185"/>
        <v>0</v>
      </c>
      <c r="O607" s="1118"/>
      <c r="P607" s="1118"/>
      <c r="Q607" s="112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50"/>
      <c r="I608" s="692"/>
      <c r="J608" s="612"/>
      <c r="K608" s="641">
        <f>SUMIF(K609:K618,"&lt;&gt;#N/A")</f>
        <v>0</v>
      </c>
      <c r="L608" s="641">
        <f>SUM(L609:L618)</f>
        <v>0</v>
      </c>
      <c r="M608" s="641">
        <f>SUM(M609:M618)</f>
        <v>0</v>
      </c>
      <c r="N608" s="641">
        <f>SUMIF(N609:N618,"&lt;&gt;#N/A")</f>
        <v>0</v>
      </c>
      <c r="O608" s="1116">
        <f>O20</f>
        <v>0</v>
      </c>
      <c r="P608" s="1116">
        <f>P20</f>
        <v>0</v>
      </c>
      <c r="Q608" s="112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49"/>
      <c r="I609" s="948"/>
      <c r="J609" s="726" t="e">
        <f>_xlfn.IFS(I609=$I$499,$J$499,I609=$I$500,$J$500,I609=$I$501,$J$501,I609=$I$502,$J$502,I609=$I$503,$J$503,I609=$I$504,$J$504,I609=$I$505,$J$505,I609=$I$506,$J$506)</f>
        <v>#N/A</v>
      </c>
      <c r="K609" s="641">
        <f>IF(ISNA(J609),0,H609*J609)</f>
        <v>0</v>
      </c>
      <c r="L609" s="950"/>
      <c r="M609" s="950"/>
      <c r="N609" s="641">
        <f>K609+L609+M609</f>
        <v>0</v>
      </c>
      <c r="O609" s="1118"/>
      <c r="P609" s="1118"/>
      <c r="Q609" s="112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4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18"/>
      <c r="P610" s="1118"/>
      <c r="Q610" s="112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49"/>
      <c r="I611" s="948"/>
      <c r="J611" s="726" t="e">
        <f t="shared" si="187"/>
        <v>#N/A</v>
      </c>
      <c r="K611" s="641">
        <f t="shared" si="188"/>
        <v>0</v>
      </c>
      <c r="L611" s="950"/>
      <c r="M611" s="950"/>
      <c r="N611" s="641">
        <f t="shared" si="189"/>
        <v>0</v>
      </c>
      <c r="O611" s="1118"/>
      <c r="P611" s="1118"/>
      <c r="Q611" s="112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49"/>
      <c r="I612" s="948"/>
      <c r="J612" s="726" t="e">
        <f t="shared" si="187"/>
        <v>#N/A</v>
      </c>
      <c r="K612" s="641">
        <f t="shared" si="188"/>
        <v>0</v>
      </c>
      <c r="L612" s="950"/>
      <c r="M612" s="950"/>
      <c r="N612" s="641">
        <f t="shared" si="189"/>
        <v>0</v>
      </c>
      <c r="O612" s="1118"/>
      <c r="P612" s="1118"/>
      <c r="Q612" s="112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49"/>
      <c r="I613" s="948"/>
      <c r="J613" s="726" t="e">
        <f t="shared" si="187"/>
        <v>#N/A</v>
      </c>
      <c r="K613" s="641">
        <f t="shared" si="188"/>
        <v>0</v>
      </c>
      <c r="L613" s="950"/>
      <c r="M613" s="950"/>
      <c r="N613" s="641">
        <f t="shared" si="189"/>
        <v>0</v>
      </c>
      <c r="O613" s="1118"/>
      <c r="P613" s="1118"/>
      <c r="Q613" s="112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49"/>
      <c r="I614" s="948"/>
      <c r="J614" s="726" t="e">
        <f t="shared" si="187"/>
        <v>#N/A</v>
      </c>
      <c r="K614" s="641">
        <f t="shared" si="188"/>
        <v>0</v>
      </c>
      <c r="L614" s="950"/>
      <c r="M614" s="950"/>
      <c r="N614" s="641">
        <f t="shared" si="189"/>
        <v>0</v>
      </c>
      <c r="O614" s="1118"/>
      <c r="P614" s="1118"/>
      <c r="Q614" s="112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49"/>
      <c r="I615" s="948"/>
      <c r="J615" s="726" t="e">
        <f t="shared" si="187"/>
        <v>#N/A</v>
      </c>
      <c r="K615" s="641">
        <f t="shared" si="188"/>
        <v>0</v>
      </c>
      <c r="L615" s="950"/>
      <c r="M615" s="950"/>
      <c r="N615" s="641">
        <f t="shared" si="189"/>
        <v>0</v>
      </c>
      <c r="O615" s="1118"/>
      <c r="P615" s="1118"/>
      <c r="Q615" s="112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49"/>
      <c r="I616" s="948"/>
      <c r="J616" s="726" t="e">
        <f t="shared" si="187"/>
        <v>#N/A</v>
      </c>
      <c r="K616" s="641">
        <f t="shared" si="188"/>
        <v>0</v>
      </c>
      <c r="L616" s="950"/>
      <c r="M616" s="950"/>
      <c r="N616" s="641">
        <f t="shared" si="189"/>
        <v>0</v>
      </c>
      <c r="O616" s="1118"/>
      <c r="P616" s="1118"/>
      <c r="Q616" s="112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49"/>
      <c r="I617" s="948"/>
      <c r="J617" s="726" t="e">
        <f t="shared" si="187"/>
        <v>#N/A</v>
      </c>
      <c r="K617" s="641">
        <f t="shared" si="188"/>
        <v>0</v>
      </c>
      <c r="L617" s="950"/>
      <c r="M617" s="950"/>
      <c r="N617" s="641">
        <f t="shared" si="189"/>
        <v>0</v>
      </c>
      <c r="O617" s="1118"/>
      <c r="P617" s="1118"/>
      <c r="Q617" s="112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49"/>
      <c r="I618" s="549"/>
      <c r="J618" s="549"/>
      <c r="K618" s="713"/>
      <c r="L618" s="950"/>
      <c r="M618" s="950"/>
      <c r="N618" s="641">
        <f t="shared" si="189"/>
        <v>0</v>
      </c>
      <c r="O618" s="1118"/>
      <c r="P618" s="1118"/>
      <c r="Q618" s="112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50"/>
      <c r="I619" s="692"/>
      <c r="J619" s="612"/>
      <c r="K619" s="641">
        <f>SUMIF(K620:K629,"&lt;&gt;#N/A")</f>
        <v>0</v>
      </c>
      <c r="L619" s="641">
        <f>SUM(L620:L629)</f>
        <v>0</v>
      </c>
      <c r="M619" s="641">
        <f>SUM(M620:M629)</f>
        <v>0</v>
      </c>
      <c r="N619" s="641">
        <f>SUMIF(N620:N629,"&lt;&gt;#N/A")</f>
        <v>0</v>
      </c>
      <c r="O619" s="1116">
        <f>O21</f>
        <v>0</v>
      </c>
      <c r="P619" s="1116">
        <f>P21</f>
        <v>0</v>
      </c>
      <c r="Q619" s="112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49"/>
      <c r="I620" s="948"/>
      <c r="J620" s="726" t="e">
        <f>_xlfn.IFS(I620=$I$499,$J$499,I620=$I$500,$J$500,I620=$I$501,$J$501,I620=$I$502,$J$502,I620=$I$503,$J$503,I620=$I$504,$J$504,I620=$I$505,$J$505,I620=$I$506,$J$506)</f>
        <v>#N/A</v>
      </c>
      <c r="K620" s="641">
        <f>IF(ISNA(J620),0,H620*J620)</f>
        <v>0</v>
      </c>
      <c r="L620" s="950"/>
      <c r="M620" s="950"/>
      <c r="N620" s="641">
        <f>K620+L620+M620</f>
        <v>0</v>
      </c>
      <c r="O620" s="1118"/>
      <c r="P620" s="1118"/>
      <c r="Q620" s="112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4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18"/>
      <c r="P621" s="1118"/>
      <c r="Q621" s="112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49"/>
      <c r="I622" s="948"/>
      <c r="J622" s="726" t="e">
        <f t="shared" si="191"/>
        <v>#N/A</v>
      </c>
      <c r="K622" s="641">
        <f t="shared" si="192"/>
        <v>0</v>
      </c>
      <c r="L622" s="950"/>
      <c r="M622" s="950"/>
      <c r="N622" s="641">
        <f t="shared" si="193"/>
        <v>0</v>
      </c>
      <c r="O622" s="1118"/>
      <c r="P622" s="1118"/>
      <c r="Q622" s="112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49"/>
      <c r="I623" s="948"/>
      <c r="J623" s="726" t="e">
        <f t="shared" si="191"/>
        <v>#N/A</v>
      </c>
      <c r="K623" s="641">
        <f t="shared" si="192"/>
        <v>0</v>
      </c>
      <c r="L623" s="950"/>
      <c r="M623" s="950"/>
      <c r="N623" s="641">
        <f t="shared" si="193"/>
        <v>0</v>
      </c>
      <c r="O623" s="1118"/>
      <c r="P623" s="1118"/>
      <c r="Q623" s="112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49"/>
      <c r="I624" s="948"/>
      <c r="J624" s="726" t="e">
        <f t="shared" si="191"/>
        <v>#N/A</v>
      </c>
      <c r="K624" s="641">
        <f t="shared" si="192"/>
        <v>0</v>
      </c>
      <c r="L624" s="950"/>
      <c r="M624" s="950"/>
      <c r="N624" s="641">
        <f t="shared" si="193"/>
        <v>0</v>
      </c>
      <c r="O624" s="1118"/>
      <c r="P624" s="1118"/>
      <c r="Q624" s="112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49"/>
      <c r="I625" s="948"/>
      <c r="J625" s="726" t="e">
        <f t="shared" si="191"/>
        <v>#N/A</v>
      </c>
      <c r="K625" s="641">
        <f t="shared" si="192"/>
        <v>0</v>
      </c>
      <c r="L625" s="950"/>
      <c r="M625" s="950"/>
      <c r="N625" s="641">
        <f t="shared" si="193"/>
        <v>0</v>
      </c>
      <c r="O625" s="1118"/>
      <c r="P625" s="1118"/>
      <c r="Q625" s="112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49"/>
      <c r="I626" s="948"/>
      <c r="J626" s="726" t="e">
        <f t="shared" si="191"/>
        <v>#N/A</v>
      </c>
      <c r="K626" s="641">
        <f t="shared" si="192"/>
        <v>0</v>
      </c>
      <c r="L626" s="950"/>
      <c r="M626" s="950"/>
      <c r="N626" s="641">
        <f t="shared" si="193"/>
        <v>0</v>
      </c>
      <c r="O626" s="1118"/>
      <c r="P626" s="1118"/>
      <c r="Q626" s="112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49"/>
      <c r="I627" s="948"/>
      <c r="J627" s="726" t="e">
        <f t="shared" si="191"/>
        <v>#N/A</v>
      </c>
      <c r="K627" s="641">
        <f t="shared" si="192"/>
        <v>0</v>
      </c>
      <c r="L627" s="950"/>
      <c r="M627" s="950"/>
      <c r="N627" s="641">
        <f t="shared" si="193"/>
        <v>0</v>
      </c>
      <c r="O627" s="1118"/>
      <c r="P627" s="1118"/>
      <c r="Q627" s="112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49"/>
      <c r="I628" s="948"/>
      <c r="J628" s="726" t="e">
        <f t="shared" si="191"/>
        <v>#N/A</v>
      </c>
      <c r="K628" s="641">
        <f t="shared" si="192"/>
        <v>0</v>
      </c>
      <c r="L628" s="950"/>
      <c r="M628" s="950"/>
      <c r="N628" s="641">
        <f t="shared" si="193"/>
        <v>0</v>
      </c>
      <c r="O628" s="1118"/>
      <c r="P628" s="1118"/>
      <c r="Q628" s="112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49"/>
      <c r="I629" s="549"/>
      <c r="J629" s="549"/>
      <c r="K629" s="713"/>
      <c r="L629" s="950"/>
      <c r="M629" s="950"/>
      <c r="N629" s="641">
        <f t="shared" si="193"/>
        <v>0</v>
      </c>
      <c r="O629" s="1118"/>
      <c r="P629" s="1118"/>
      <c r="Q629" s="112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50"/>
      <c r="I630" s="692"/>
      <c r="J630" s="612"/>
      <c r="K630" s="641">
        <f>SUMIF(K631:K640,"&lt;&gt;#N/A")</f>
        <v>0</v>
      </c>
      <c r="L630" s="641">
        <f>SUM(L631:L640)</f>
        <v>0</v>
      </c>
      <c r="M630" s="641">
        <f>SUM(M631:M640)</f>
        <v>0</v>
      </c>
      <c r="N630" s="641">
        <f>SUMIF(N631:N640,"&lt;&gt;#N/A")</f>
        <v>0</v>
      </c>
      <c r="O630" s="1116">
        <f>O22</f>
        <v>0</v>
      </c>
      <c r="P630" s="1116">
        <f>P22</f>
        <v>0</v>
      </c>
      <c r="Q630" s="112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49"/>
      <c r="I631" s="948"/>
      <c r="J631" s="726" t="e">
        <f>_xlfn.IFS(I631=$I$499,$J$499,I631=$I$500,$J$500,I631=$I$501,$J$501,I631=$I$502,$J$502,I631=$I$503,$J$503,I631=$I$504,$J$504,I631=$I$505,$J$505,I631=$I$506,$J$506)</f>
        <v>#N/A</v>
      </c>
      <c r="K631" s="641">
        <f>IF(ISNA(J631),0,H631*J631)</f>
        <v>0</v>
      </c>
      <c r="L631" s="950"/>
      <c r="M631" s="950"/>
      <c r="N631" s="641">
        <f>K631+L631+M631</f>
        <v>0</v>
      </c>
      <c r="O631" s="1118"/>
      <c r="P631" s="1118"/>
      <c r="Q631" s="112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4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18"/>
      <c r="P632" s="1118"/>
      <c r="Q632" s="112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49"/>
      <c r="I633" s="948"/>
      <c r="J633" s="726" t="e">
        <f t="shared" si="195"/>
        <v>#N/A</v>
      </c>
      <c r="K633" s="641">
        <f t="shared" si="196"/>
        <v>0</v>
      </c>
      <c r="L633" s="950"/>
      <c r="M633" s="950"/>
      <c r="N633" s="641">
        <f t="shared" si="197"/>
        <v>0</v>
      </c>
      <c r="O633" s="1118"/>
      <c r="P633" s="1118"/>
      <c r="Q633" s="112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49"/>
      <c r="I634" s="948"/>
      <c r="J634" s="726" t="e">
        <f t="shared" si="195"/>
        <v>#N/A</v>
      </c>
      <c r="K634" s="641">
        <f t="shared" si="196"/>
        <v>0</v>
      </c>
      <c r="L634" s="950"/>
      <c r="M634" s="950"/>
      <c r="N634" s="641">
        <f t="shared" si="197"/>
        <v>0</v>
      </c>
      <c r="O634" s="1118"/>
      <c r="P634" s="1118"/>
      <c r="Q634" s="112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49"/>
      <c r="I635" s="948"/>
      <c r="J635" s="726" t="e">
        <f t="shared" si="195"/>
        <v>#N/A</v>
      </c>
      <c r="K635" s="641">
        <f t="shared" si="196"/>
        <v>0</v>
      </c>
      <c r="L635" s="950"/>
      <c r="M635" s="950"/>
      <c r="N635" s="641">
        <f t="shared" si="197"/>
        <v>0</v>
      </c>
      <c r="O635" s="1118"/>
      <c r="P635" s="1118"/>
      <c r="Q635" s="112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49"/>
      <c r="I636" s="948"/>
      <c r="J636" s="726" t="e">
        <f t="shared" si="195"/>
        <v>#N/A</v>
      </c>
      <c r="K636" s="641">
        <f t="shared" si="196"/>
        <v>0</v>
      </c>
      <c r="L636" s="950"/>
      <c r="M636" s="950"/>
      <c r="N636" s="641">
        <f t="shared" si="197"/>
        <v>0</v>
      </c>
      <c r="O636" s="1118"/>
      <c r="P636" s="1118"/>
      <c r="Q636" s="112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49"/>
      <c r="I637" s="948"/>
      <c r="J637" s="726" t="e">
        <f t="shared" si="195"/>
        <v>#N/A</v>
      </c>
      <c r="K637" s="641">
        <f t="shared" si="196"/>
        <v>0</v>
      </c>
      <c r="L637" s="950"/>
      <c r="M637" s="950"/>
      <c r="N637" s="641">
        <f t="shared" si="197"/>
        <v>0</v>
      </c>
      <c r="O637" s="1118"/>
      <c r="P637" s="1118"/>
      <c r="Q637" s="112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49"/>
      <c r="I638" s="948"/>
      <c r="J638" s="726" t="e">
        <f t="shared" si="195"/>
        <v>#N/A</v>
      </c>
      <c r="K638" s="641">
        <f t="shared" si="196"/>
        <v>0</v>
      </c>
      <c r="L638" s="950"/>
      <c r="M638" s="950"/>
      <c r="N638" s="641">
        <f t="shared" si="197"/>
        <v>0</v>
      </c>
      <c r="O638" s="1118"/>
      <c r="P638" s="1118"/>
      <c r="Q638" s="112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49"/>
      <c r="I639" s="948"/>
      <c r="J639" s="726" t="e">
        <f t="shared" si="195"/>
        <v>#N/A</v>
      </c>
      <c r="K639" s="641">
        <f t="shared" si="196"/>
        <v>0</v>
      </c>
      <c r="L639" s="950"/>
      <c r="M639" s="950"/>
      <c r="N639" s="641">
        <f t="shared" si="197"/>
        <v>0</v>
      </c>
      <c r="O639" s="1118"/>
      <c r="P639" s="1118"/>
      <c r="Q639" s="112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49"/>
      <c r="I640" s="549"/>
      <c r="J640" s="549"/>
      <c r="K640" s="713"/>
      <c r="L640" s="950"/>
      <c r="M640" s="950"/>
      <c r="N640" s="641">
        <f t="shared" si="197"/>
        <v>0</v>
      </c>
      <c r="O640" s="1118"/>
      <c r="P640" s="1118"/>
      <c r="Q640" s="112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50"/>
      <c r="I641" s="692"/>
      <c r="J641" s="612"/>
      <c r="K641" s="641">
        <f>SUMIF(K642:K651,"&lt;&gt;#N/A")</f>
        <v>0</v>
      </c>
      <c r="L641" s="641">
        <f>SUM(L642:L651)</f>
        <v>0</v>
      </c>
      <c r="M641" s="641">
        <f>SUM(M642:M651)</f>
        <v>0</v>
      </c>
      <c r="N641" s="641">
        <f>SUMIF(N642:N651,"&lt;&gt;#N/A")</f>
        <v>0</v>
      </c>
      <c r="O641" s="1116">
        <f>O23</f>
        <v>0</v>
      </c>
      <c r="P641" s="1116">
        <f>P23</f>
        <v>0</v>
      </c>
      <c r="Q641" s="112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49"/>
      <c r="I642" s="948"/>
      <c r="J642" s="726" t="e">
        <f>_xlfn.IFS(I642=$I$499,$J$499,I642=$I$500,$J$500,I642=$I$501,$J$501,I642=$I$502,$J$502,I642=$I$503,$J$503,I642=$I$504,$J$504,I642=$I$505,$J$505,I642=$I$506,$J$506)</f>
        <v>#N/A</v>
      </c>
      <c r="K642" s="641">
        <f>IF(ISNA(J642),0,H642*J642)</f>
        <v>0</v>
      </c>
      <c r="L642" s="950"/>
      <c r="M642" s="950"/>
      <c r="N642" s="641">
        <f>K642+L642+M642</f>
        <v>0</v>
      </c>
      <c r="O642" s="1118"/>
      <c r="P642" s="1118"/>
      <c r="Q642" s="112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4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18"/>
      <c r="P643" s="1118"/>
      <c r="Q643" s="112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49"/>
      <c r="I644" s="948"/>
      <c r="J644" s="726" t="e">
        <f t="shared" si="199"/>
        <v>#N/A</v>
      </c>
      <c r="K644" s="641">
        <f t="shared" si="200"/>
        <v>0</v>
      </c>
      <c r="L644" s="950"/>
      <c r="M644" s="950"/>
      <c r="N644" s="641">
        <f t="shared" si="201"/>
        <v>0</v>
      </c>
      <c r="O644" s="1118"/>
      <c r="P644" s="1118"/>
      <c r="Q644" s="112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49"/>
      <c r="I645" s="948"/>
      <c r="J645" s="726" t="e">
        <f t="shared" si="199"/>
        <v>#N/A</v>
      </c>
      <c r="K645" s="641">
        <f t="shared" si="200"/>
        <v>0</v>
      </c>
      <c r="L645" s="950"/>
      <c r="M645" s="950"/>
      <c r="N645" s="641">
        <f t="shared" si="201"/>
        <v>0</v>
      </c>
      <c r="O645" s="1118"/>
      <c r="P645" s="1118"/>
      <c r="Q645" s="112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49"/>
      <c r="I646" s="948"/>
      <c r="J646" s="726" t="e">
        <f t="shared" si="199"/>
        <v>#N/A</v>
      </c>
      <c r="K646" s="641">
        <f t="shared" si="200"/>
        <v>0</v>
      </c>
      <c r="L646" s="950"/>
      <c r="M646" s="950"/>
      <c r="N646" s="641">
        <f t="shared" si="201"/>
        <v>0</v>
      </c>
      <c r="O646" s="1118"/>
      <c r="P646" s="1118"/>
      <c r="Q646" s="112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49"/>
      <c r="I647" s="948"/>
      <c r="J647" s="726" t="e">
        <f t="shared" si="199"/>
        <v>#N/A</v>
      </c>
      <c r="K647" s="641">
        <f t="shared" si="200"/>
        <v>0</v>
      </c>
      <c r="L647" s="950"/>
      <c r="M647" s="950"/>
      <c r="N647" s="641">
        <f t="shared" si="201"/>
        <v>0</v>
      </c>
      <c r="O647" s="1118"/>
      <c r="P647" s="1118"/>
      <c r="Q647" s="112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49"/>
      <c r="I648" s="948"/>
      <c r="J648" s="726" t="e">
        <f t="shared" si="199"/>
        <v>#N/A</v>
      </c>
      <c r="K648" s="641">
        <f t="shared" si="200"/>
        <v>0</v>
      </c>
      <c r="L648" s="950"/>
      <c r="M648" s="950"/>
      <c r="N648" s="641">
        <f t="shared" si="201"/>
        <v>0</v>
      </c>
      <c r="O648" s="1118"/>
      <c r="P648" s="1118"/>
      <c r="Q648" s="112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49"/>
      <c r="I649" s="948"/>
      <c r="J649" s="726" t="e">
        <f t="shared" si="199"/>
        <v>#N/A</v>
      </c>
      <c r="K649" s="641">
        <f t="shared" si="200"/>
        <v>0</v>
      </c>
      <c r="L649" s="950"/>
      <c r="M649" s="950"/>
      <c r="N649" s="641">
        <f t="shared" si="201"/>
        <v>0</v>
      </c>
      <c r="O649" s="1118"/>
      <c r="P649" s="1118"/>
      <c r="Q649" s="112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49"/>
      <c r="I650" s="948"/>
      <c r="J650" s="726" t="e">
        <f t="shared" si="199"/>
        <v>#N/A</v>
      </c>
      <c r="K650" s="641">
        <f t="shared" si="200"/>
        <v>0</v>
      </c>
      <c r="L650" s="950"/>
      <c r="M650" s="950"/>
      <c r="N650" s="641">
        <f t="shared" si="201"/>
        <v>0</v>
      </c>
      <c r="O650" s="1118"/>
      <c r="P650" s="1118"/>
      <c r="Q650" s="112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49"/>
      <c r="I651" s="549"/>
      <c r="J651" s="549"/>
      <c r="K651" s="713"/>
      <c r="L651" s="950"/>
      <c r="M651" s="950"/>
      <c r="N651" s="641">
        <f t="shared" si="201"/>
        <v>0</v>
      </c>
      <c r="O651" s="1118"/>
      <c r="P651" s="1118"/>
      <c r="Q651" s="112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1395</v>
      </c>
      <c r="B652" s="597"/>
      <c r="C652" s="600">
        <v>643</v>
      </c>
      <c r="D652" s="597"/>
      <c r="E652" s="597"/>
      <c r="F652" s="597"/>
      <c r="G652" s="597"/>
      <c r="H652" s="125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2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50"/>
      <c r="I653" s="692"/>
      <c r="J653" s="612"/>
      <c r="K653" s="641">
        <f>SUMIF(K654:K663,"&lt;&gt;#N/A")</f>
        <v>0</v>
      </c>
      <c r="L653" s="641">
        <f>SUM(L654:L663)</f>
        <v>0</v>
      </c>
      <c r="M653" s="641">
        <f>SUM(M654:M663)</f>
        <v>0</v>
      </c>
      <c r="N653" s="641">
        <f>SUMIF(N654:N663,"&lt;&gt;#N/A")</f>
        <v>0</v>
      </c>
      <c r="O653" s="1116">
        <f>O11</f>
        <v>0</v>
      </c>
      <c r="P653" s="1116">
        <f>P11</f>
        <v>0</v>
      </c>
      <c r="Q653" s="112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49"/>
      <c r="I654" s="948"/>
      <c r="J654" s="726" t="e">
        <f>_xlfn.IFS(I654=$I$499,$J$499,I654=$I$500,$J$500,I654=$I$501,$J$501,I654=$I$502,$J$502,I654=$I$503,$J$503,I654=$I$504,$J$504,I654=$I$505,$J$505,I654=$I$506,$J$506)</f>
        <v>#N/A</v>
      </c>
      <c r="K654" s="641">
        <f>IF(ISNA(J654),0,H654*J654)</f>
        <v>0</v>
      </c>
      <c r="L654" s="950"/>
      <c r="M654" s="950"/>
      <c r="N654" s="641">
        <f>K654+L654+M654</f>
        <v>0</v>
      </c>
      <c r="O654" s="1117"/>
      <c r="P654" s="1117"/>
      <c r="Q654" s="112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4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17"/>
      <c r="P655" s="1117"/>
      <c r="Q655" s="112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49"/>
      <c r="I656" s="948"/>
      <c r="J656" s="726" t="e">
        <f t="shared" si="205"/>
        <v>#N/A</v>
      </c>
      <c r="K656" s="641">
        <f t="shared" si="206"/>
        <v>0</v>
      </c>
      <c r="L656" s="950"/>
      <c r="M656" s="950"/>
      <c r="N656" s="641">
        <f t="shared" si="207"/>
        <v>0</v>
      </c>
      <c r="O656" s="1117"/>
      <c r="P656" s="1117"/>
      <c r="Q656" s="112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49"/>
      <c r="I657" s="948"/>
      <c r="J657" s="726" t="e">
        <f t="shared" si="205"/>
        <v>#N/A</v>
      </c>
      <c r="K657" s="641">
        <f t="shared" si="206"/>
        <v>0</v>
      </c>
      <c r="L657" s="950"/>
      <c r="M657" s="950"/>
      <c r="N657" s="641">
        <f t="shared" si="207"/>
        <v>0</v>
      </c>
      <c r="O657" s="1117"/>
      <c r="P657" s="1117"/>
      <c r="Q657" s="112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49"/>
      <c r="I658" s="948"/>
      <c r="J658" s="726" t="e">
        <f t="shared" si="205"/>
        <v>#N/A</v>
      </c>
      <c r="K658" s="641">
        <f t="shared" si="206"/>
        <v>0</v>
      </c>
      <c r="L658" s="950"/>
      <c r="M658" s="950"/>
      <c r="N658" s="641">
        <f t="shared" si="207"/>
        <v>0</v>
      </c>
      <c r="O658" s="1117"/>
      <c r="P658" s="1117"/>
      <c r="Q658" s="112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49"/>
      <c r="I659" s="948"/>
      <c r="J659" s="726" t="e">
        <f t="shared" si="205"/>
        <v>#N/A</v>
      </c>
      <c r="K659" s="641">
        <f t="shared" si="206"/>
        <v>0</v>
      </c>
      <c r="L659" s="950"/>
      <c r="M659" s="950"/>
      <c r="N659" s="641">
        <f t="shared" si="207"/>
        <v>0</v>
      </c>
      <c r="O659" s="1117"/>
      <c r="P659" s="1117"/>
      <c r="Q659" s="112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49"/>
      <c r="I660" s="948"/>
      <c r="J660" s="726" t="e">
        <f t="shared" si="205"/>
        <v>#N/A</v>
      </c>
      <c r="K660" s="641">
        <f t="shared" si="206"/>
        <v>0</v>
      </c>
      <c r="L660" s="950"/>
      <c r="M660" s="950"/>
      <c r="N660" s="641">
        <f t="shared" si="207"/>
        <v>0</v>
      </c>
      <c r="O660" s="1117"/>
      <c r="P660" s="1117"/>
      <c r="Q660" s="112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49"/>
      <c r="I661" s="948"/>
      <c r="J661" s="726" t="e">
        <f t="shared" si="205"/>
        <v>#N/A</v>
      </c>
      <c r="K661" s="641">
        <f t="shared" si="206"/>
        <v>0</v>
      </c>
      <c r="L661" s="950"/>
      <c r="M661" s="950"/>
      <c r="N661" s="641">
        <f t="shared" si="207"/>
        <v>0</v>
      </c>
      <c r="O661" s="1117"/>
      <c r="P661" s="1117"/>
      <c r="Q661" s="112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49"/>
      <c r="I662" s="948"/>
      <c r="J662" s="726" t="e">
        <f t="shared" si="205"/>
        <v>#N/A</v>
      </c>
      <c r="K662" s="641">
        <f t="shared" si="206"/>
        <v>0</v>
      </c>
      <c r="L662" s="950"/>
      <c r="M662" s="950"/>
      <c r="N662" s="641">
        <f t="shared" si="207"/>
        <v>0</v>
      </c>
      <c r="O662" s="1117"/>
      <c r="P662" s="1117"/>
      <c r="Q662" s="112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49"/>
      <c r="I663" s="549"/>
      <c r="J663" s="549"/>
      <c r="K663" s="713"/>
      <c r="L663" s="950"/>
      <c r="M663" s="950"/>
      <c r="N663" s="641">
        <f t="shared" si="207"/>
        <v>0</v>
      </c>
      <c r="O663" s="1117"/>
      <c r="P663" s="1117"/>
      <c r="Q663" s="112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50"/>
      <c r="I664" s="692"/>
      <c r="J664" s="612"/>
      <c r="K664" s="641">
        <f>SUMIF(K665:K674,"&lt;&gt;#N/A")</f>
        <v>0</v>
      </c>
      <c r="L664" s="641">
        <f>SUM(L665:L674)</f>
        <v>0</v>
      </c>
      <c r="M664" s="641">
        <f>SUM(M665:M674)</f>
        <v>0</v>
      </c>
      <c r="N664" s="641">
        <f>SUMIF(N665:N674,"&lt;&gt;#N/A")</f>
        <v>0</v>
      </c>
      <c r="O664" s="1116">
        <f>O12</f>
        <v>0</v>
      </c>
      <c r="P664" s="1116">
        <f>P12</f>
        <v>0</v>
      </c>
      <c r="Q664" s="112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49"/>
      <c r="I665" s="948"/>
      <c r="J665" s="726" t="e">
        <f>_xlfn.IFS(I665=$I$499,$J$499,I665=$I$500,$J$500,I665=$I$501,$J$501,I665=$I$502,$J$502,I665=$I$503,$J$503,I665=$I$504,$J$504,I665=$I$505,$J$505,I665=$I$506,$J$506)</f>
        <v>#N/A</v>
      </c>
      <c r="K665" s="641">
        <f>IF(ISNA(J665),0,H665*J665)</f>
        <v>0</v>
      </c>
      <c r="L665" s="950"/>
      <c r="M665" s="950"/>
      <c r="N665" s="641">
        <f>K665+L665+M665</f>
        <v>0</v>
      </c>
      <c r="O665" s="1118"/>
      <c r="P665" s="1118"/>
      <c r="Q665" s="112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4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18"/>
      <c r="P666" s="1118"/>
      <c r="Q666" s="112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49"/>
      <c r="I667" s="948"/>
      <c r="J667" s="726" t="e">
        <f t="shared" si="211"/>
        <v>#N/A</v>
      </c>
      <c r="K667" s="641">
        <f t="shared" si="212"/>
        <v>0</v>
      </c>
      <c r="L667" s="950"/>
      <c r="M667" s="950"/>
      <c r="N667" s="641">
        <f t="shared" si="213"/>
        <v>0</v>
      </c>
      <c r="O667" s="1118"/>
      <c r="P667" s="1118"/>
      <c r="Q667" s="112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49"/>
      <c r="I668" s="948"/>
      <c r="J668" s="726" t="e">
        <f t="shared" si="211"/>
        <v>#N/A</v>
      </c>
      <c r="K668" s="641">
        <f t="shared" si="212"/>
        <v>0</v>
      </c>
      <c r="L668" s="950"/>
      <c r="M668" s="950"/>
      <c r="N668" s="641">
        <f t="shared" si="213"/>
        <v>0</v>
      </c>
      <c r="O668" s="1118"/>
      <c r="P668" s="1118"/>
      <c r="Q668" s="112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49"/>
      <c r="I669" s="948"/>
      <c r="J669" s="726" t="e">
        <f t="shared" si="211"/>
        <v>#N/A</v>
      </c>
      <c r="K669" s="641">
        <f t="shared" si="212"/>
        <v>0</v>
      </c>
      <c r="L669" s="950"/>
      <c r="M669" s="950"/>
      <c r="N669" s="641">
        <f t="shared" si="213"/>
        <v>0</v>
      </c>
      <c r="O669" s="1118"/>
      <c r="P669" s="1118"/>
      <c r="Q669" s="112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49"/>
      <c r="I670" s="948"/>
      <c r="J670" s="726" t="e">
        <f t="shared" si="211"/>
        <v>#N/A</v>
      </c>
      <c r="K670" s="641">
        <f t="shared" si="212"/>
        <v>0</v>
      </c>
      <c r="L670" s="950"/>
      <c r="M670" s="950"/>
      <c r="N670" s="641">
        <f t="shared" si="213"/>
        <v>0</v>
      </c>
      <c r="O670" s="1118"/>
      <c r="P670" s="1118"/>
      <c r="Q670" s="112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49"/>
      <c r="I671" s="948"/>
      <c r="J671" s="726" t="e">
        <f t="shared" si="211"/>
        <v>#N/A</v>
      </c>
      <c r="K671" s="641">
        <f t="shared" si="212"/>
        <v>0</v>
      </c>
      <c r="L671" s="950"/>
      <c r="M671" s="950"/>
      <c r="N671" s="641">
        <f t="shared" si="213"/>
        <v>0</v>
      </c>
      <c r="O671" s="1118"/>
      <c r="P671" s="1118"/>
      <c r="Q671" s="112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49"/>
      <c r="I672" s="948"/>
      <c r="J672" s="726" t="e">
        <f t="shared" si="211"/>
        <v>#N/A</v>
      </c>
      <c r="K672" s="641">
        <f t="shared" si="212"/>
        <v>0</v>
      </c>
      <c r="L672" s="950"/>
      <c r="M672" s="950"/>
      <c r="N672" s="641">
        <f t="shared" si="213"/>
        <v>0</v>
      </c>
      <c r="O672" s="1118"/>
      <c r="P672" s="1118"/>
      <c r="Q672" s="112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49"/>
      <c r="I673" s="948"/>
      <c r="J673" s="726" t="e">
        <f t="shared" si="211"/>
        <v>#N/A</v>
      </c>
      <c r="K673" s="641">
        <f t="shared" si="212"/>
        <v>0</v>
      </c>
      <c r="L673" s="950"/>
      <c r="M673" s="950"/>
      <c r="N673" s="641">
        <f t="shared" si="213"/>
        <v>0</v>
      </c>
      <c r="O673" s="1118"/>
      <c r="P673" s="1118"/>
      <c r="Q673" s="112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49"/>
      <c r="I674" s="549"/>
      <c r="J674" s="549"/>
      <c r="K674" s="713"/>
      <c r="L674" s="950"/>
      <c r="M674" s="950"/>
      <c r="N674" s="641">
        <f t="shared" si="213"/>
        <v>0</v>
      </c>
      <c r="O674" s="1118"/>
      <c r="P674" s="1118"/>
      <c r="Q674" s="112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50"/>
      <c r="I675" s="692"/>
      <c r="J675" s="612"/>
      <c r="K675" s="641">
        <f>SUMIF(K676:K685,"&lt;&gt;#N/A")</f>
        <v>0</v>
      </c>
      <c r="L675" s="641">
        <f>SUM(L676:L685)</f>
        <v>0</v>
      </c>
      <c r="M675" s="641">
        <f>SUM(M676:M685)</f>
        <v>0</v>
      </c>
      <c r="N675" s="641">
        <f>SUMIF(N676:N685,"&lt;&gt;#N/A")</f>
        <v>0</v>
      </c>
      <c r="O675" s="1116">
        <f>O13</f>
        <v>0</v>
      </c>
      <c r="P675" s="1116">
        <f>P13</f>
        <v>0</v>
      </c>
      <c r="Q675" s="112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49"/>
      <c r="I676" s="948"/>
      <c r="J676" s="726" t="e">
        <f>_xlfn.IFS(I676=$I$499,$J$499,I676=$I$500,$J$500,I676=$I$501,$J$501,I676=$I$502,$J$502,I676=$I$503,$J$503,I676=$I$504,$J$504,I676=$I$505,$J$505,I676=$I$506,$J$506)</f>
        <v>#N/A</v>
      </c>
      <c r="K676" s="641">
        <f>IF(ISNA(J676),0,H676*J676)</f>
        <v>0</v>
      </c>
      <c r="L676" s="950"/>
      <c r="M676" s="950"/>
      <c r="N676" s="641">
        <f>K676+L676+M676</f>
        <v>0</v>
      </c>
      <c r="O676" s="1118"/>
      <c r="P676" s="1118"/>
      <c r="Q676" s="112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4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18"/>
      <c r="P677" s="1118"/>
      <c r="Q677" s="112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49"/>
      <c r="I678" s="948"/>
      <c r="J678" s="726" t="e">
        <f t="shared" si="217"/>
        <v>#N/A</v>
      </c>
      <c r="K678" s="641">
        <f t="shared" si="218"/>
        <v>0</v>
      </c>
      <c r="L678" s="950"/>
      <c r="M678" s="950"/>
      <c r="N678" s="641">
        <f t="shared" si="219"/>
        <v>0</v>
      </c>
      <c r="O678" s="1118"/>
      <c r="P678" s="1118"/>
      <c r="Q678" s="112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49"/>
      <c r="I679" s="948"/>
      <c r="J679" s="726" t="e">
        <f t="shared" si="217"/>
        <v>#N/A</v>
      </c>
      <c r="K679" s="641">
        <f t="shared" si="218"/>
        <v>0</v>
      </c>
      <c r="L679" s="950"/>
      <c r="M679" s="950"/>
      <c r="N679" s="641">
        <f t="shared" si="219"/>
        <v>0</v>
      </c>
      <c r="O679" s="1118"/>
      <c r="P679" s="1118"/>
      <c r="Q679" s="112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49"/>
      <c r="I680" s="948"/>
      <c r="J680" s="726" t="e">
        <f t="shared" si="217"/>
        <v>#N/A</v>
      </c>
      <c r="K680" s="641">
        <f t="shared" si="218"/>
        <v>0</v>
      </c>
      <c r="L680" s="950"/>
      <c r="M680" s="950"/>
      <c r="N680" s="641">
        <f t="shared" si="219"/>
        <v>0</v>
      </c>
      <c r="O680" s="1118"/>
      <c r="P680" s="1118"/>
      <c r="Q680" s="112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49"/>
      <c r="I681" s="948"/>
      <c r="J681" s="726" t="e">
        <f t="shared" si="217"/>
        <v>#N/A</v>
      </c>
      <c r="K681" s="641">
        <f t="shared" si="218"/>
        <v>0</v>
      </c>
      <c r="L681" s="950"/>
      <c r="M681" s="950"/>
      <c r="N681" s="641">
        <f t="shared" si="219"/>
        <v>0</v>
      </c>
      <c r="O681" s="1118"/>
      <c r="P681" s="1118"/>
      <c r="Q681" s="112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49"/>
      <c r="I682" s="948"/>
      <c r="J682" s="726" t="e">
        <f t="shared" si="217"/>
        <v>#N/A</v>
      </c>
      <c r="K682" s="641">
        <f t="shared" si="218"/>
        <v>0</v>
      </c>
      <c r="L682" s="950"/>
      <c r="M682" s="950"/>
      <c r="N682" s="641">
        <f t="shared" si="219"/>
        <v>0</v>
      </c>
      <c r="O682" s="1118"/>
      <c r="P682" s="1118"/>
      <c r="Q682" s="112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49"/>
      <c r="I683" s="948"/>
      <c r="J683" s="726" t="e">
        <f t="shared" si="217"/>
        <v>#N/A</v>
      </c>
      <c r="K683" s="641">
        <f t="shared" si="218"/>
        <v>0</v>
      </c>
      <c r="L683" s="950"/>
      <c r="M683" s="950"/>
      <c r="N683" s="641">
        <f t="shared" si="219"/>
        <v>0</v>
      </c>
      <c r="O683" s="1118"/>
      <c r="P683" s="1118"/>
      <c r="Q683" s="112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49"/>
      <c r="I684" s="948"/>
      <c r="J684" s="726" t="e">
        <f t="shared" si="217"/>
        <v>#N/A</v>
      </c>
      <c r="K684" s="641">
        <f t="shared" si="218"/>
        <v>0</v>
      </c>
      <c r="L684" s="950"/>
      <c r="M684" s="950"/>
      <c r="N684" s="641">
        <f t="shared" si="219"/>
        <v>0</v>
      </c>
      <c r="O684" s="1118"/>
      <c r="P684" s="1118"/>
      <c r="Q684" s="112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49"/>
      <c r="I685" s="549"/>
      <c r="J685" s="549"/>
      <c r="K685" s="713"/>
      <c r="L685" s="950"/>
      <c r="M685" s="950"/>
      <c r="N685" s="641">
        <f t="shared" si="219"/>
        <v>0</v>
      </c>
      <c r="O685" s="1118"/>
      <c r="P685" s="1118"/>
      <c r="Q685" s="112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50"/>
      <c r="I686" s="692"/>
      <c r="J686" s="612"/>
      <c r="K686" s="641">
        <f>SUMIF(K687:K696,"&lt;&gt;#N/A")</f>
        <v>0</v>
      </c>
      <c r="L686" s="641">
        <f>SUM(L687:L696)</f>
        <v>0</v>
      </c>
      <c r="M686" s="641">
        <f>SUM(M687:M696)</f>
        <v>0</v>
      </c>
      <c r="N686" s="641">
        <f>SUMIF(N687:N696,"&lt;&gt;#N/A")</f>
        <v>0</v>
      </c>
      <c r="O686" s="1116">
        <f>O14</f>
        <v>0</v>
      </c>
      <c r="P686" s="1116">
        <f>P14</f>
        <v>0</v>
      </c>
      <c r="Q686" s="112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49"/>
      <c r="I687" s="948"/>
      <c r="J687" s="726" t="e">
        <f>_xlfn.IFS(I687=$I$499,$J$499,I687=$I$500,$J$500,I687=$I$501,$J$501,I687=$I$502,$J$502,I687=$I$503,$J$503,I687=$I$504,$J$504,I687=$I$505,$J$505,I687=$I$506,$J$506)</f>
        <v>#N/A</v>
      </c>
      <c r="K687" s="641">
        <f>IF(ISNA(J687),0,H687*J687)</f>
        <v>0</v>
      </c>
      <c r="L687" s="950"/>
      <c r="M687" s="950"/>
      <c r="N687" s="641">
        <f>K687+L687+M687</f>
        <v>0</v>
      </c>
      <c r="O687" s="1118"/>
      <c r="P687" s="1118"/>
      <c r="Q687" s="112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4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18"/>
      <c r="P688" s="1118"/>
      <c r="Q688" s="112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49"/>
      <c r="I689" s="948"/>
      <c r="J689" s="726" t="e">
        <f t="shared" si="223"/>
        <v>#N/A</v>
      </c>
      <c r="K689" s="641">
        <f t="shared" si="224"/>
        <v>0</v>
      </c>
      <c r="L689" s="950"/>
      <c r="M689" s="950"/>
      <c r="N689" s="641">
        <f t="shared" si="225"/>
        <v>0</v>
      </c>
      <c r="O689" s="1118"/>
      <c r="P689" s="1118"/>
      <c r="Q689" s="112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49"/>
      <c r="I690" s="948"/>
      <c r="J690" s="726" t="e">
        <f t="shared" si="223"/>
        <v>#N/A</v>
      </c>
      <c r="K690" s="641">
        <f t="shared" si="224"/>
        <v>0</v>
      </c>
      <c r="L690" s="950"/>
      <c r="M690" s="950"/>
      <c r="N690" s="641">
        <f t="shared" si="225"/>
        <v>0</v>
      </c>
      <c r="O690" s="1118"/>
      <c r="P690" s="1118"/>
      <c r="Q690" s="112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49"/>
      <c r="I691" s="948"/>
      <c r="J691" s="726" t="e">
        <f t="shared" si="223"/>
        <v>#N/A</v>
      </c>
      <c r="K691" s="641">
        <f t="shared" si="224"/>
        <v>0</v>
      </c>
      <c r="L691" s="950"/>
      <c r="M691" s="950"/>
      <c r="N691" s="641">
        <f t="shared" si="225"/>
        <v>0</v>
      </c>
      <c r="O691" s="1118"/>
      <c r="P691" s="1118"/>
      <c r="Q691" s="112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49"/>
      <c r="I692" s="948"/>
      <c r="J692" s="726" t="e">
        <f t="shared" si="223"/>
        <v>#N/A</v>
      </c>
      <c r="K692" s="641">
        <f t="shared" si="224"/>
        <v>0</v>
      </c>
      <c r="L692" s="950"/>
      <c r="M692" s="950"/>
      <c r="N692" s="641">
        <f t="shared" si="225"/>
        <v>0</v>
      </c>
      <c r="O692" s="1118"/>
      <c r="P692" s="1118"/>
      <c r="Q692" s="112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49"/>
      <c r="I693" s="948"/>
      <c r="J693" s="726" t="e">
        <f t="shared" si="223"/>
        <v>#N/A</v>
      </c>
      <c r="K693" s="641">
        <f t="shared" si="224"/>
        <v>0</v>
      </c>
      <c r="L693" s="950"/>
      <c r="M693" s="950"/>
      <c r="N693" s="641">
        <f t="shared" si="225"/>
        <v>0</v>
      </c>
      <c r="O693" s="1118"/>
      <c r="P693" s="1118"/>
      <c r="Q693" s="112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49"/>
      <c r="I694" s="948"/>
      <c r="J694" s="726" t="e">
        <f t="shared" si="223"/>
        <v>#N/A</v>
      </c>
      <c r="K694" s="641">
        <f t="shared" si="224"/>
        <v>0</v>
      </c>
      <c r="L694" s="950"/>
      <c r="M694" s="950"/>
      <c r="N694" s="641">
        <f t="shared" si="225"/>
        <v>0</v>
      </c>
      <c r="O694" s="1118"/>
      <c r="P694" s="1118"/>
      <c r="Q694" s="112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49"/>
      <c r="I695" s="948"/>
      <c r="J695" s="726" t="e">
        <f t="shared" si="223"/>
        <v>#N/A</v>
      </c>
      <c r="K695" s="641">
        <f t="shared" si="224"/>
        <v>0</v>
      </c>
      <c r="L695" s="950"/>
      <c r="M695" s="950"/>
      <c r="N695" s="641">
        <f t="shared" si="225"/>
        <v>0</v>
      </c>
      <c r="O695" s="1118"/>
      <c r="P695" s="1118"/>
      <c r="Q695" s="112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49"/>
      <c r="I696" s="549"/>
      <c r="J696" s="549"/>
      <c r="K696" s="713"/>
      <c r="L696" s="950"/>
      <c r="M696" s="950"/>
      <c r="N696" s="641">
        <f t="shared" si="225"/>
        <v>0</v>
      </c>
      <c r="O696" s="1118"/>
      <c r="P696" s="1118"/>
      <c r="Q696" s="112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50"/>
      <c r="I697" s="692"/>
      <c r="J697" s="612"/>
      <c r="K697" s="641">
        <f>SUMIF(K698:K707,"&lt;&gt;#N/A")</f>
        <v>0</v>
      </c>
      <c r="L697" s="641">
        <f>SUM(L698:L707)</f>
        <v>0</v>
      </c>
      <c r="M697" s="641">
        <f>SUM(M698:M707)</f>
        <v>0</v>
      </c>
      <c r="N697" s="641">
        <f>SUMIF(N698:N707,"&lt;&gt;#N/A")</f>
        <v>0</v>
      </c>
      <c r="O697" s="1116">
        <f>O15</f>
        <v>0</v>
      </c>
      <c r="P697" s="1116">
        <f>P15</f>
        <v>0</v>
      </c>
      <c r="Q697" s="112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49"/>
      <c r="I698" s="948"/>
      <c r="J698" s="726" t="e">
        <f>_xlfn.IFS(I698=$I$499,$J$499,I698=$I$500,$J$500,I698=$I$501,$J$501,I698=$I$502,$J$502,I698=$I$503,$J$503,I698=$I$504,$J$504,I698=$I$505,$J$505,I698=$I$506,$J$506)</f>
        <v>#N/A</v>
      </c>
      <c r="K698" s="641">
        <f>IF(ISNA(J698),0,H698*J698)</f>
        <v>0</v>
      </c>
      <c r="L698" s="950"/>
      <c r="M698" s="950"/>
      <c r="N698" s="641">
        <f>K698+L698+M698</f>
        <v>0</v>
      </c>
      <c r="O698" s="1118"/>
      <c r="P698" s="1118"/>
      <c r="Q698" s="112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4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18"/>
      <c r="P699" s="1118"/>
      <c r="Q699" s="112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49"/>
      <c r="I700" s="948"/>
      <c r="J700" s="726" t="e">
        <f t="shared" si="229"/>
        <v>#N/A</v>
      </c>
      <c r="K700" s="641">
        <f t="shared" si="230"/>
        <v>0</v>
      </c>
      <c r="L700" s="950"/>
      <c r="M700" s="950"/>
      <c r="N700" s="641">
        <f t="shared" si="231"/>
        <v>0</v>
      </c>
      <c r="O700" s="1118"/>
      <c r="P700" s="1118"/>
      <c r="Q700" s="112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49"/>
      <c r="I701" s="948"/>
      <c r="J701" s="726" t="e">
        <f t="shared" si="229"/>
        <v>#N/A</v>
      </c>
      <c r="K701" s="641">
        <f t="shared" si="230"/>
        <v>0</v>
      </c>
      <c r="L701" s="950"/>
      <c r="M701" s="950"/>
      <c r="N701" s="641">
        <f t="shared" si="231"/>
        <v>0</v>
      </c>
      <c r="O701" s="1118"/>
      <c r="P701" s="1118"/>
      <c r="Q701" s="112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49"/>
      <c r="I702" s="948"/>
      <c r="J702" s="726" t="e">
        <f t="shared" si="229"/>
        <v>#N/A</v>
      </c>
      <c r="K702" s="641">
        <f t="shared" si="230"/>
        <v>0</v>
      </c>
      <c r="L702" s="950"/>
      <c r="M702" s="950"/>
      <c r="N702" s="641">
        <f t="shared" si="231"/>
        <v>0</v>
      </c>
      <c r="O702" s="1118"/>
      <c r="P702" s="1118"/>
      <c r="Q702" s="112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49"/>
      <c r="I703" s="948"/>
      <c r="J703" s="726" t="e">
        <f t="shared" si="229"/>
        <v>#N/A</v>
      </c>
      <c r="K703" s="641">
        <f t="shared" si="230"/>
        <v>0</v>
      </c>
      <c r="L703" s="950"/>
      <c r="M703" s="950"/>
      <c r="N703" s="641">
        <f t="shared" si="231"/>
        <v>0</v>
      </c>
      <c r="O703" s="1118"/>
      <c r="P703" s="1118"/>
      <c r="Q703" s="112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49"/>
      <c r="I704" s="948"/>
      <c r="J704" s="726" t="e">
        <f t="shared" si="229"/>
        <v>#N/A</v>
      </c>
      <c r="K704" s="641">
        <f t="shared" si="230"/>
        <v>0</v>
      </c>
      <c r="L704" s="950"/>
      <c r="M704" s="950"/>
      <c r="N704" s="641">
        <f t="shared" si="231"/>
        <v>0</v>
      </c>
      <c r="O704" s="1118"/>
      <c r="P704" s="1118"/>
      <c r="Q704" s="112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49"/>
      <c r="I705" s="948"/>
      <c r="J705" s="726" t="e">
        <f t="shared" si="229"/>
        <v>#N/A</v>
      </c>
      <c r="K705" s="641">
        <f t="shared" si="230"/>
        <v>0</v>
      </c>
      <c r="L705" s="950"/>
      <c r="M705" s="950"/>
      <c r="N705" s="641">
        <f t="shared" si="231"/>
        <v>0</v>
      </c>
      <c r="O705" s="1118"/>
      <c r="P705" s="1118"/>
      <c r="Q705" s="112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49"/>
      <c r="I706" s="948"/>
      <c r="J706" s="726" t="e">
        <f t="shared" si="229"/>
        <v>#N/A</v>
      </c>
      <c r="K706" s="641">
        <f t="shared" si="230"/>
        <v>0</v>
      </c>
      <c r="L706" s="950"/>
      <c r="M706" s="950"/>
      <c r="N706" s="641">
        <f t="shared" si="231"/>
        <v>0</v>
      </c>
      <c r="O706" s="1118"/>
      <c r="P706" s="1118"/>
      <c r="Q706" s="112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49"/>
      <c r="I707" s="549"/>
      <c r="J707" s="549"/>
      <c r="K707" s="713"/>
      <c r="L707" s="950"/>
      <c r="M707" s="950"/>
      <c r="N707" s="641">
        <f t="shared" si="231"/>
        <v>0</v>
      </c>
      <c r="O707" s="1118"/>
      <c r="P707" s="1118"/>
      <c r="Q707" s="112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50"/>
      <c r="I708" s="692"/>
      <c r="J708" s="612"/>
      <c r="K708" s="641">
        <f>SUMIF(K709:K718,"&lt;&gt;#N/A")</f>
        <v>0</v>
      </c>
      <c r="L708" s="641">
        <f>SUM(L709:L718)</f>
        <v>0</v>
      </c>
      <c r="M708" s="641">
        <f>SUM(M709:M718)</f>
        <v>0</v>
      </c>
      <c r="N708" s="641">
        <f>SUMIF(N709:N718,"&lt;&gt;#N/A")</f>
        <v>0</v>
      </c>
      <c r="O708" s="1116">
        <f>O16</f>
        <v>0</v>
      </c>
      <c r="P708" s="1116">
        <f>P16</f>
        <v>0</v>
      </c>
      <c r="Q708" s="112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49"/>
      <c r="I709" s="948"/>
      <c r="J709" s="726" t="e">
        <f>_xlfn.IFS(I709=$I$499,$J$499,I709=$I$500,$J$500,I709=$I$501,$J$501,I709=$I$502,$J$502,I709=$I$503,$J$503,I709=$I$504,$J$504,I709=$I$505,$J$505,I709=$I$506,$J$506)</f>
        <v>#N/A</v>
      </c>
      <c r="K709" s="641">
        <f>IF(ISNA(J709),0,H709*J709)</f>
        <v>0</v>
      </c>
      <c r="L709" s="950"/>
      <c r="M709" s="950"/>
      <c r="N709" s="641">
        <f>K709+L709+M709</f>
        <v>0</v>
      </c>
      <c r="O709" s="1118"/>
      <c r="P709" s="1118"/>
      <c r="Q709" s="112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4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18"/>
      <c r="P710" s="1118"/>
      <c r="Q710" s="112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49"/>
      <c r="I711" s="948"/>
      <c r="J711" s="726" t="e">
        <f t="shared" si="235"/>
        <v>#N/A</v>
      </c>
      <c r="K711" s="641">
        <f t="shared" si="236"/>
        <v>0</v>
      </c>
      <c r="L711" s="950"/>
      <c r="M711" s="950"/>
      <c r="N711" s="641">
        <f t="shared" si="237"/>
        <v>0</v>
      </c>
      <c r="O711" s="1118"/>
      <c r="P711" s="1118"/>
      <c r="Q711" s="112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49"/>
      <c r="I712" s="948"/>
      <c r="J712" s="726" t="e">
        <f t="shared" si="235"/>
        <v>#N/A</v>
      </c>
      <c r="K712" s="641">
        <f t="shared" si="236"/>
        <v>0</v>
      </c>
      <c r="L712" s="950"/>
      <c r="M712" s="950"/>
      <c r="N712" s="641">
        <f t="shared" si="237"/>
        <v>0</v>
      </c>
      <c r="O712" s="1118"/>
      <c r="P712" s="1118"/>
      <c r="Q712" s="112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49"/>
      <c r="I713" s="948"/>
      <c r="J713" s="726" t="e">
        <f t="shared" si="235"/>
        <v>#N/A</v>
      </c>
      <c r="K713" s="641">
        <f t="shared" si="236"/>
        <v>0</v>
      </c>
      <c r="L713" s="950"/>
      <c r="M713" s="950"/>
      <c r="N713" s="641">
        <f t="shared" si="237"/>
        <v>0</v>
      </c>
      <c r="O713" s="1118"/>
      <c r="P713" s="1118"/>
      <c r="Q713" s="112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49"/>
      <c r="I714" s="948"/>
      <c r="J714" s="726" t="e">
        <f t="shared" si="235"/>
        <v>#N/A</v>
      </c>
      <c r="K714" s="641">
        <f t="shared" si="236"/>
        <v>0</v>
      </c>
      <c r="L714" s="950"/>
      <c r="M714" s="950"/>
      <c r="N714" s="641">
        <f t="shared" si="237"/>
        <v>0</v>
      </c>
      <c r="O714" s="1118"/>
      <c r="P714" s="1118"/>
      <c r="Q714" s="112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49"/>
      <c r="I715" s="948"/>
      <c r="J715" s="726" t="e">
        <f t="shared" si="235"/>
        <v>#N/A</v>
      </c>
      <c r="K715" s="641">
        <f t="shared" si="236"/>
        <v>0</v>
      </c>
      <c r="L715" s="950"/>
      <c r="M715" s="950"/>
      <c r="N715" s="641">
        <f t="shared" si="237"/>
        <v>0</v>
      </c>
      <c r="O715" s="1118"/>
      <c r="P715" s="1118"/>
      <c r="Q715" s="112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49"/>
      <c r="I716" s="948"/>
      <c r="J716" s="726" t="e">
        <f t="shared" si="235"/>
        <v>#N/A</v>
      </c>
      <c r="K716" s="641">
        <f t="shared" si="236"/>
        <v>0</v>
      </c>
      <c r="L716" s="950"/>
      <c r="M716" s="950"/>
      <c r="N716" s="641">
        <f t="shared" si="237"/>
        <v>0</v>
      </c>
      <c r="O716" s="1118"/>
      <c r="P716" s="1118"/>
      <c r="Q716" s="112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49"/>
      <c r="I717" s="948"/>
      <c r="J717" s="726" t="e">
        <f t="shared" si="235"/>
        <v>#N/A</v>
      </c>
      <c r="K717" s="641">
        <f t="shared" si="236"/>
        <v>0</v>
      </c>
      <c r="L717" s="950"/>
      <c r="M717" s="950"/>
      <c r="N717" s="641">
        <f t="shared" si="237"/>
        <v>0</v>
      </c>
      <c r="O717" s="1118"/>
      <c r="P717" s="1118"/>
      <c r="Q717" s="112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49"/>
      <c r="I718" s="549"/>
      <c r="J718" s="549"/>
      <c r="K718" s="713"/>
      <c r="L718" s="950"/>
      <c r="M718" s="950"/>
      <c r="N718" s="641">
        <f t="shared" si="237"/>
        <v>0</v>
      </c>
      <c r="O718" s="1118"/>
      <c r="P718" s="1118"/>
      <c r="Q718" s="112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50"/>
      <c r="I719" s="692"/>
      <c r="J719" s="612"/>
      <c r="K719" s="641">
        <f>SUMIF(K720:K729,"&lt;&gt;#N/A")</f>
        <v>0</v>
      </c>
      <c r="L719" s="641">
        <f>SUM(L720:L729)</f>
        <v>0</v>
      </c>
      <c r="M719" s="641">
        <f>SUM(M720:M729)</f>
        <v>0</v>
      </c>
      <c r="N719" s="641">
        <f>SUMIF(N720:N729,"&lt;&gt;#N/A")</f>
        <v>0</v>
      </c>
      <c r="O719" s="1116">
        <f>O17</f>
        <v>0</v>
      </c>
      <c r="P719" s="1116">
        <f>P17</f>
        <v>0</v>
      </c>
      <c r="Q719" s="112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49"/>
      <c r="I720" s="948"/>
      <c r="J720" s="726" t="e">
        <f>_xlfn.IFS(I720=$I$499,$J$499,I720=$I$500,$J$500,I720=$I$501,$J$501,I720=$I$502,$J$502,I720=$I$503,$J$503,I720=$I$504,$J$504,I720=$I$505,$J$505,I720=$I$506,$J$506)</f>
        <v>#N/A</v>
      </c>
      <c r="K720" s="641">
        <f>IF(ISNA(J720),0,H720*J720)</f>
        <v>0</v>
      </c>
      <c r="L720" s="950"/>
      <c r="M720" s="950"/>
      <c r="N720" s="641">
        <f>K720+L720+M720</f>
        <v>0</v>
      </c>
      <c r="O720" s="1118"/>
      <c r="P720" s="1118"/>
      <c r="Q720" s="112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4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18"/>
      <c r="P721" s="1118"/>
      <c r="Q721" s="112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49"/>
      <c r="I722" s="948"/>
      <c r="J722" s="726" t="e">
        <f t="shared" si="241"/>
        <v>#N/A</v>
      </c>
      <c r="K722" s="641">
        <f t="shared" si="242"/>
        <v>0</v>
      </c>
      <c r="L722" s="950"/>
      <c r="M722" s="950"/>
      <c r="N722" s="641">
        <f t="shared" si="243"/>
        <v>0</v>
      </c>
      <c r="O722" s="1118"/>
      <c r="P722" s="1118"/>
      <c r="Q722" s="112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49"/>
      <c r="I723" s="948"/>
      <c r="J723" s="726" t="e">
        <f t="shared" si="241"/>
        <v>#N/A</v>
      </c>
      <c r="K723" s="641">
        <f t="shared" si="242"/>
        <v>0</v>
      </c>
      <c r="L723" s="950"/>
      <c r="M723" s="950"/>
      <c r="N723" s="641">
        <f t="shared" si="243"/>
        <v>0</v>
      </c>
      <c r="O723" s="1118"/>
      <c r="P723" s="1118"/>
      <c r="Q723" s="112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49"/>
      <c r="I724" s="948"/>
      <c r="J724" s="726" t="e">
        <f t="shared" si="241"/>
        <v>#N/A</v>
      </c>
      <c r="K724" s="641">
        <f t="shared" si="242"/>
        <v>0</v>
      </c>
      <c r="L724" s="950"/>
      <c r="M724" s="950"/>
      <c r="N724" s="641">
        <f t="shared" si="243"/>
        <v>0</v>
      </c>
      <c r="O724" s="1118"/>
      <c r="P724" s="1118"/>
      <c r="Q724" s="112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49"/>
      <c r="I725" s="948"/>
      <c r="J725" s="726" t="e">
        <f t="shared" si="241"/>
        <v>#N/A</v>
      </c>
      <c r="K725" s="641">
        <f t="shared" si="242"/>
        <v>0</v>
      </c>
      <c r="L725" s="950"/>
      <c r="M725" s="950"/>
      <c r="N725" s="641">
        <f t="shared" si="243"/>
        <v>0</v>
      </c>
      <c r="O725" s="1118"/>
      <c r="P725" s="1118"/>
      <c r="Q725" s="112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49"/>
      <c r="I726" s="948"/>
      <c r="J726" s="726" t="e">
        <f t="shared" si="241"/>
        <v>#N/A</v>
      </c>
      <c r="K726" s="641">
        <f t="shared" si="242"/>
        <v>0</v>
      </c>
      <c r="L726" s="950"/>
      <c r="M726" s="950"/>
      <c r="N726" s="641">
        <f t="shared" si="243"/>
        <v>0</v>
      </c>
      <c r="O726" s="1118"/>
      <c r="P726" s="1118"/>
      <c r="Q726" s="112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49"/>
      <c r="I727" s="948"/>
      <c r="J727" s="726" t="e">
        <f t="shared" si="241"/>
        <v>#N/A</v>
      </c>
      <c r="K727" s="641">
        <f t="shared" si="242"/>
        <v>0</v>
      </c>
      <c r="L727" s="950"/>
      <c r="M727" s="950"/>
      <c r="N727" s="641">
        <f t="shared" si="243"/>
        <v>0</v>
      </c>
      <c r="O727" s="1118"/>
      <c r="P727" s="1118"/>
      <c r="Q727" s="112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49"/>
      <c r="I728" s="948"/>
      <c r="J728" s="726" t="e">
        <f t="shared" si="241"/>
        <v>#N/A</v>
      </c>
      <c r="K728" s="641">
        <f t="shared" si="242"/>
        <v>0</v>
      </c>
      <c r="L728" s="950"/>
      <c r="M728" s="950"/>
      <c r="N728" s="641">
        <f t="shared" si="243"/>
        <v>0</v>
      </c>
      <c r="O728" s="1118"/>
      <c r="P728" s="1118"/>
      <c r="Q728" s="112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49"/>
      <c r="I729" s="549"/>
      <c r="J729" s="549"/>
      <c r="K729" s="713"/>
      <c r="L729" s="950"/>
      <c r="M729" s="950"/>
      <c r="N729" s="641">
        <f t="shared" si="243"/>
        <v>0</v>
      </c>
      <c r="O729" s="1118"/>
      <c r="P729" s="1118"/>
      <c r="Q729" s="112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50"/>
      <c r="I730" s="692"/>
      <c r="J730" s="612"/>
      <c r="K730" s="641">
        <f>SUMIF(K731:K740,"&lt;&gt;#N/A")</f>
        <v>0</v>
      </c>
      <c r="L730" s="641">
        <f>SUM(L731:L740)</f>
        <v>0</v>
      </c>
      <c r="M730" s="641">
        <f>SUM(M731:M740)</f>
        <v>0</v>
      </c>
      <c r="N730" s="641">
        <f>SUMIF(N731:N740,"&lt;&gt;#N/A")</f>
        <v>0</v>
      </c>
      <c r="O730" s="1116">
        <f>O18</f>
        <v>0</v>
      </c>
      <c r="P730" s="1116">
        <f>P18</f>
        <v>0</v>
      </c>
      <c r="Q730" s="112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49"/>
      <c r="I731" s="948"/>
      <c r="J731" s="726" t="e">
        <f>_xlfn.IFS(I731=$I$499,$J$499,I731=$I$500,$J$500,I731=$I$501,$J$501,I731=$I$502,$J$502,I731=$I$503,$J$503,I731=$I$504,$J$504,I731=$I$505,$J$505,I731=$I$506,$J$506)</f>
        <v>#N/A</v>
      </c>
      <c r="K731" s="641">
        <f>IF(ISNA(J731),0,H731*J731)</f>
        <v>0</v>
      </c>
      <c r="L731" s="950"/>
      <c r="M731" s="950"/>
      <c r="N731" s="641">
        <f>K731+L731+M731</f>
        <v>0</v>
      </c>
      <c r="O731" s="1118"/>
      <c r="P731" s="1118"/>
      <c r="Q731" s="112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4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18"/>
      <c r="P732" s="1118"/>
      <c r="Q732" s="112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49"/>
      <c r="I733" s="948"/>
      <c r="J733" s="726" t="e">
        <f t="shared" si="247"/>
        <v>#N/A</v>
      </c>
      <c r="K733" s="641">
        <f t="shared" si="248"/>
        <v>0</v>
      </c>
      <c r="L733" s="950"/>
      <c r="M733" s="950"/>
      <c r="N733" s="641">
        <f t="shared" si="249"/>
        <v>0</v>
      </c>
      <c r="O733" s="1118"/>
      <c r="P733" s="1118"/>
      <c r="Q733" s="112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49"/>
      <c r="I734" s="948"/>
      <c r="J734" s="726" t="e">
        <f t="shared" si="247"/>
        <v>#N/A</v>
      </c>
      <c r="K734" s="641">
        <f t="shared" si="248"/>
        <v>0</v>
      </c>
      <c r="L734" s="950"/>
      <c r="M734" s="950"/>
      <c r="N734" s="641">
        <f t="shared" si="249"/>
        <v>0</v>
      </c>
      <c r="O734" s="1118"/>
      <c r="P734" s="1118"/>
      <c r="Q734" s="112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49"/>
      <c r="I735" s="948"/>
      <c r="J735" s="726" t="e">
        <f t="shared" si="247"/>
        <v>#N/A</v>
      </c>
      <c r="K735" s="641">
        <f t="shared" si="248"/>
        <v>0</v>
      </c>
      <c r="L735" s="950"/>
      <c r="M735" s="950"/>
      <c r="N735" s="641">
        <f t="shared" si="249"/>
        <v>0</v>
      </c>
      <c r="O735" s="1118"/>
      <c r="P735" s="1118"/>
      <c r="Q735" s="112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49"/>
      <c r="I736" s="948"/>
      <c r="J736" s="726" t="e">
        <f t="shared" si="247"/>
        <v>#N/A</v>
      </c>
      <c r="K736" s="641">
        <f t="shared" si="248"/>
        <v>0</v>
      </c>
      <c r="L736" s="950"/>
      <c r="M736" s="950"/>
      <c r="N736" s="641">
        <f t="shared" si="249"/>
        <v>0</v>
      </c>
      <c r="O736" s="1118"/>
      <c r="P736" s="1118"/>
      <c r="Q736" s="112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49"/>
      <c r="I737" s="948"/>
      <c r="J737" s="726" t="e">
        <f t="shared" si="247"/>
        <v>#N/A</v>
      </c>
      <c r="K737" s="641">
        <f t="shared" si="248"/>
        <v>0</v>
      </c>
      <c r="L737" s="950"/>
      <c r="M737" s="950"/>
      <c r="N737" s="641">
        <f t="shared" si="249"/>
        <v>0</v>
      </c>
      <c r="O737" s="1118"/>
      <c r="P737" s="1118"/>
      <c r="Q737" s="112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49"/>
      <c r="I738" s="948"/>
      <c r="J738" s="726" t="e">
        <f t="shared" si="247"/>
        <v>#N/A</v>
      </c>
      <c r="K738" s="641">
        <f t="shared" si="248"/>
        <v>0</v>
      </c>
      <c r="L738" s="950"/>
      <c r="M738" s="950"/>
      <c r="N738" s="641">
        <f t="shared" si="249"/>
        <v>0</v>
      </c>
      <c r="O738" s="1118"/>
      <c r="P738" s="1118"/>
      <c r="Q738" s="112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49"/>
      <c r="I739" s="948"/>
      <c r="J739" s="726" t="e">
        <f t="shared" si="247"/>
        <v>#N/A</v>
      </c>
      <c r="K739" s="641">
        <f t="shared" si="248"/>
        <v>0</v>
      </c>
      <c r="L739" s="950"/>
      <c r="M739" s="950"/>
      <c r="N739" s="641">
        <f t="shared" si="249"/>
        <v>0</v>
      </c>
      <c r="O739" s="1118"/>
      <c r="P739" s="1118"/>
      <c r="Q739" s="112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49"/>
      <c r="I740" s="549"/>
      <c r="J740" s="549"/>
      <c r="K740" s="713"/>
      <c r="L740" s="950"/>
      <c r="M740" s="950"/>
      <c r="N740" s="641">
        <f t="shared" si="249"/>
        <v>0</v>
      </c>
      <c r="O740" s="1118"/>
      <c r="P740" s="1118"/>
      <c r="Q740" s="112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50"/>
      <c r="I741" s="692"/>
      <c r="J741" s="612"/>
      <c r="K741" s="641">
        <f>SUMIF(K742:K751,"&lt;&gt;#N/A")</f>
        <v>0</v>
      </c>
      <c r="L741" s="641">
        <f>SUM(L742:L751)</f>
        <v>0</v>
      </c>
      <c r="M741" s="641">
        <f>SUM(M742:M751)</f>
        <v>0</v>
      </c>
      <c r="N741" s="641">
        <f>SUMIF(N742:N751,"&lt;&gt;#N/A")</f>
        <v>0</v>
      </c>
      <c r="O741" s="1116">
        <f>O19</f>
        <v>0</v>
      </c>
      <c r="P741" s="1116">
        <f>P19</f>
        <v>0</v>
      </c>
      <c r="Q741" s="112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49"/>
      <c r="I742" s="948"/>
      <c r="J742" s="726" t="e">
        <f>_xlfn.IFS(I742=$I$499,$J$499,I742=$I$500,$J$500,I742=$I$501,$J$501,I742=$I$502,$J$502,I742=$I$503,$J$503,I742=$I$504,$J$504,I742=$I$505,$J$505,I742=$I$506,$J$506)</f>
        <v>#N/A</v>
      </c>
      <c r="K742" s="641">
        <f>IF(ISNA(J742),0,H742*J742)</f>
        <v>0</v>
      </c>
      <c r="L742" s="950"/>
      <c r="M742" s="950"/>
      <c r="N742" s="641">
        <f>K742+L742+M742</f>
        <v>0</v>
      </c>
      <c r="O742" s="1118"/>
      <c r="P742" s="1118"/>
      <c r="Q742" s="112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4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18"/>
      <c r="P743" s="1118"/>
      <c r="Q743" s="112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49"/>
      <c r="I744" s="948"/>
      <c r="J744" s="726" t="e">
        <f t="shared" si="253"/>
        <v>#N/A</v>
      </c>
      <c r="K744" s="641">
        <f t="shared" si="254"/>
        <v>0</v>
      </c>
      <c r="L744" s="950"/>
      <c r="M744" s="950"/>
      <c r="N744" s="641">
        <f t="shared" si="255"/>
        <v>0</v>
      </c>
      <c r="O744" s="1118"/>
      <c r="P744" s="1118"/>
      <c r="Q744" s="112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49"/>
      <c r="I745" s="948"/>
      <c r="J745" s="726" t="e">
        <f t="shared" si="253"/>
        <v>#N/A</v>
      </c>
      <c r="K745" s="641">
        <f t="shared" si="254"/>
        <v>0</v>
      </c>
      <c r="L745" s="950"/>
      <c r="M745" s="950"/>
      <c r="N745" s="641">
        <f t="shared" si="255"/>
        <v>0</v>
      </c>
      <c r="O745" s="1118"/>
      <c r="P745" s="1118"/>
      <c r="Q745" s="112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49"/>
      <c r="I746" s="948"/>
      <c r="J746" s="726" t="e">
        <f t="shared" si="253"/>
        <v>#N/A</v>
      </c>
      <c r="K746" s="641">
        <f t="shared" si="254"/>
        <v>0</v>
      </c>
      <c r="L746" s="950"/>
      <c r="M746" s="950"/>
      <c r="N746" s="641">
        <f t="shared" si="255"/>
        <v>0</v>
      </c>
      <c r="O746" s="1118"/>
      <c r="P746" s="1118"/>
      <c r="Q746" s="112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49"/>
      <c r="I747" s="948"/>
      <c r="J747" s="726" t="e">
        <f t="shared" si="253"/>
        <v>#N/A</v>
      </c>
      <c r="K747" s="641">
        <f t="shared" si="254"/>
        <v>0</v>
      </c>
      <c r="L747" s="950"/>
      <c r="M747" s="950"/>
      <c r="N747" s="641">
        <f t="shared" si="255"/>
        <v>0</v>
      </c>
      <c r="O747" s="1118"/>
      <c r="P747" s="1118"/>
      <c r="Q747" s="112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49"/>
      <c r="I748" s="948"/>
      <c r="J748" s="726" t="e">
        <f t="shared" si="253"/>
        <v>#N/A</v>
      </c>
      <c r="K748" s="641">
        <f t="shared" si="254"/>
        <v>0</v>
      </c>
      <c r="L748" s="950"/>
      <c r="M748" s="950"/>
      <c r="N748" s="641">
        <f t="shared" si="255"/>
        <v>0</v>
      </c>
      <c r="O748" s="1118"/>
      <c r="P748" s="1118"/>
      <c r="Q748" s="112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49"/>
      <c r="I749" s="948"/>
      <c r="J749" s="726" t="e">
        <f t="shared" si="253"/>
        <v>#N/A</v>
      </c>
      <c r="K749" s="641">
        <f t="shared" si="254"/>
        <v>0</v>
      </c>
      <c r="L749" s="950"/>
      <c r="M749" s="950"/>
      <c r="N749" s="641">
        <f t="shared" si="255"/>
        <v>0</v>
      </c>
      <c r="O749" s="1118"/>
      <c r="P749" s="1118"/>
      <c r="Q749" s="112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49"/>
      <c r="I750" s="948"/>
      <c r="J750" s="726" t="e">
        <f t="shared" si="253"/>
        <v>#N/A</v>
      </c>
      <c r="K750" s="641">
        <f t="shared" si="254"/>
        <v>0</v>
      </c>
      <c r="L750" s="950"/>
      <c r="M750" s="950"/>
      <c r="N750" s="641">
        <f t="shared" si="255"/>
        <v>0</v>
      </c>
      <c r="O750" s="1118"/>
      <c r="P750" s="1118"/>
      <c r="Q750" s="112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49"/>
      <c r="I751" s="549"/>
      <c r="J751" s="549"/>
      <c r="K751" s="713"/>
      <c r="L751" s="950"/>
      <c r="M751" s="950"/>
      <c r="N751" s="641">
        <f t="shared" si="255"/>
        <v>0</v>
      </c>
      <c r="O751" s="1118"/>
      <c r="P751" s="1118"/>
      <c r="Q751" s="112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50"/>
      <c r="I752" s="692"/>
      <c r="J752" s="612"/>
      <c r="K752" s="641">
        <f>SUMIF(K753:K762,"&lt;&gt;#N/A")</f>
        <v>0</v>
      </c>
      <c r="L752" s="641">
        <f>SUM(L753:L762)</f>
        <v>0</v>
      </c>
      <c r="M752" s="641">
        <f>SUM(M753:M762)</f>
        <v>0</v>
      </c>
      <c r="N752" s="641">
        <f>SUMIF(N753:N762,"&lt;&gt;#N/A")</f>
        <v>0</v>
      </c>
      <c r="O752" s="1116">
        <f>O20</f>
        <v>0</v>
      </c>
      <c r="P752" s="1116">
        <f>P20</f>
        <v>0</v>
      </c>
      <c r="Q752" s="112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49"/>
      <c r="I753" s="948"/>
      <c r="J753" s="726" t="e">
        <f>_xlfn.IFS(I753=$I$499,$J$499,I753=$I$500,$J$500,I753=$I$501,$J$501,I753=$I$502,$J$502,I753=$I$503,$J$503,I753=$I$504,$J$504,I753=$I$505,$J$505,I753=$I$506,$J$506)</f>
        <v>#N/A</v>
      </c>
      <c r="K753" s="641">
        <f>IF(ISNA(J753),0,H753*J753)</f>
        <v>0</v>
      </c>
      <c r="L753" s="950"/>
      <c r="M753" s="950"/>
      <c r="N753" s="641">
        <f>K753+L753+M753</f>
        <v>0</v>
      </c>
      <c r="O753" s="1118"/>
      <c r="P753" s="1118"/>
      <c r="Q753" s="112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4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18"/>
      <c r="P754" s="1118"/>
      <c r="Q754" s="112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49"/>
      <c r="I755" s="948"/>
      <c r="J755" s="726" t="e">
        <f t="shared" si="259"/>
        <v>#N/A</v>
      </c>
      <c r="K755" s="641">
        <f t="shared" si="260"/>
        <v>0</v>
      </c>
      <c r="L755" s="950"/>
      <c r="M755" s="950"/>
      <c r="N755" s="641">
        <f t="shared" si="261"/>
        <v>0</v>
      </c>
      <c r="O755" s="1118"/>
      <c r="P755" s="1118"/>
      <c r="Q755" s="112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49"/>
      <c r="I756" s="948"/>
      <c r="J756" s="726" t="e">
        <f t="shared" si="259"/>
        <v>#N/A</v>
      </c>
      <c r="K756" s="641">
        <f t="shared" si="260"/>
        <v>0</v>
      </c>
      <c r="L756" s="950"/>
      <c r="M756" s="950"/>
      <c r="N756" s="641">
        <f t="shared" si="261"/>
        <v>0</v>
      </c>
      <c r="O756" s="1118"/>
      <c r="P756" s="1118"/>
      <c r="Q756" s="112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49"/>
      <c r="I757" s="948"/>
      <c r="J757" s="726" t="e">
        <f t="shared" si="259"/>
        <v>#N/A</v>
      </c>
      <c r="K757" s="641">
        <f t="shared" si="260"/>
        <v>0</v>
      </c>
      <c r="L757" s="950"/>
      <c r="M757" s="950"/>
      <c r="N757" s="641">
        <f t="shared" si="261"/>
        <v>0</v>
      </c>
      <c r="O757" s="1118"/>
      <c r="P757" s="1118"/>
      <c r="Q757" s="112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49"/>
      <c r="I758" s="948"/>
      <c r="J758" s="726" t="e">
        <f t="shared" si="259"/>
        <v>#N/A</v>
      </c>
      <c r="K758" s="641">
        <f t="shared" si="260"/>
        <v>0</v>
      </c>
      <c r="L758" s="950"/>
      <c r="M758" s="950"/>
      <c r="N758" s="641">
        <f t="shared" si="261"/>
        <v>0</v>
      </c>
      <c r="O758" s="1118"/>
      <c r="P758" s="1118"/>
      <c r="Q758" s="112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49"/>
      <c r="I759" s="948"/>
      <c r="J759" s="726" t="e">
        <f t="shared" si="259"/>
        <v>#N/A</v>
      </c>
      <c r="K759" s="641">
        <f t="shared" si="260"/>
        <v>0</v>
      </c>
      <c r="L759" s="950"/>
      <c r="M759" s="950"/>
      <c r="N759" s="641">
        <f t="shared" si="261"/>
        <v>0</v>
      </c>
      <c r="O759" s="1118"/>
      <c r="P759" s="1118"/>
      <c r="Q759" s="112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49"/>
      <c r="I760" s="948"/>
      <c r="J760" s="726" t="e">
        <f t="shared" si="259"/>
        <v>#N/A</v>
      </c>
      <c r="K760" s="641">
        <f t="shared" si="260"/>
        <v>0</v>
      </c>
      <c r="L760" s="950"/>
      <c r="M760" s="950"/>
      <c r="N760" s="641">
        <f t="shared" si="261"/>
        <v>0</v>
      </c>
      <c r="O760" s="1118"/>
      <c r="P760" s="1118"/>
      <c r="Q760" s="112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49"/>
      <c r="I761" s="948"/>
      <c r="J761" s="726" t="e">
        <f t="shared" si="259"/>
        <v>#N/A</v>
      </c>
      <c r="K761" s="641">
        <f t="shared" si="260"/>
        <v>0</v>
      </c>
      <c r="L761" s="950"/>
      <c r="M761" s="950"/>
      <c r="N761" s="641">
        <f t="shared" si="261"/>
        <v>0</v>
      </c>
      <c r="O761" s="1118"/>
      <c r="P761" s="1118"/>
      <c r="Q761" s="112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49"/>
      <c r="I762" s="549"/>
      <c r="J762" s="549"/>
      <c r="K762" s="713"/>
      <c r="L762" s="950"/>
      <c r="M762" s="950"/>
      <c r="N762" s="641">
        <f t="shared" si="261"/>
        <v>0</v>
      </c>
      <c r="O762" s="1118"/>
      <c r="P762" s="1118"/>
      <c r="Q762" s="112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50"/>
      <c r="I763" s="692"/>
      <c r="J763" s="612"/>
      <c r="K763" s="641">
        <f>SUMIF(K764:K773,"&lt;&gt;#N/A")</f>
        <v>0</v>
      </c>
      <c r="L763" s="641">
        <f>SUM(L764:L773)</f>
        <v>0</v>
      </c>
      <c r="M763" s="641">
        <f>SUM(M764:M773)</f>
        <v>0</v>
      </c>
      <c r="N763" s="641">
        <f>SUMIF(N764:N773,"&lt;&gt;#N/A")</f>
        <v>0</v>
      </c>
      <c r="O763" s="1116">
        <f>O21</f>
        <v>0</v>
      </c>
      <c r="P763" s="1116">
        <f>P21</f>
        <v>0</v>
      </c>
      <c r="Q763" s="112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49"/>
      <c r="I764" s="948"/>
      <c r="J764" s="726" t="e">
        <f>_xlfn.IFS(I764=$I$499,$J$499,I764=$I$500,$J$500,I764=$I$501,$J$501,I764=$I$502,$J$502,I764=$I$503,$J$503,I764=$I$504,$J$504,I764=$I$505,$J$505,I764=$I$506,$J$506)</f>
        <v>#N/A</v>
      </c>
      <c r="K764" s="641">
        <f>IF(ISNA(J764),0,H764*J764)</f>
        <v>0</v>
      </c>
      <c r="L764" s="950"/>
      <c r="M764" s="950"/>
      <c r="N764" s="641">
        <f>K764+L764+M764</f>
        <v>0</v>
      </c>
      <c r="O764" s="1118"/>
      <c r="P764" s="1118"/>
      <c r="Q764" s="112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4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18"/>
      <c r="P765" s="1118"/>
      <c r="Q765" s="112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49"/>
      <c r="I766" s="948"/>
      <c r="J766" s="726" t="e">
        <f t="shared" si="265"/>
        <v>#N/A</v>
      </c>
      <c r="K766" s="641">
        <f t="shared" si="266"/>
        <v>0</v>
      </c>
      <c r="L766" s="950"/>
      <c r="M766" s="950"/>
      <c r="N766" s="641">
        <f t="shared" si="267"/>
        <v>0</v>
      </c>
      <c r="O766" s="1118"/>
      <c r="P766" s="1118"/>
      <c r="Q766" s="112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49"/>
      <c r="I767" s="948"/>
      <c r="J767" s="726" t="e">
        <f t="shared" si="265"/>
        <v>#N/A</v>
      </c>
      <c r="K767" s="641">
        <f t="shared" si="266"/>
        <v>0</v>
      </c>
      <c r="L767" s="950"/>
      <c r="M767" s="950"/>
      <c r="N767" s="641">
        <f t="shared" si="267"/>
        <v>0</v>
      </c>
      <c r="O767" s="1118"/>
      <c r="P767" s="1118"/>
      <c r="Q767" s="112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49"/>
      <c r="I768" s="948"/>
      <c r="J768" s="726" t="e">
        <f t="shared" si="265"/>
        <v>#N/A</v>
      </c>
      <c r="K768" s="641">
        <f t="shared" si="266"/>
        <v>0</v>
      </c>
      <c r="L768" s="950"/>
      <c r="M768" s="950"/>
      <c r="N768" s="641">
        <f t="shared" si="267"/>
        <v>0</v>
      </c>
      <c r="O768" s="1118"/>
      <c r="P768" s="1118"/>
      <c r="Q768" s="112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49"/>
      <c r="I769" s="948"/>
      <c r="J769" s="726" t="e">
        <f t="shared" si="265"/>
        <v>#N/A</v>
      </c>
      <c r="K769" s="641">
        <f t="shared" si="266"/>
        <v>0</v>
      </c>
      <c r="L769" s="950"/>
      <c r="M769" s="950"/>
      <c r="N769" s="641">
        <f t="shared" si="267"/>
        <v>0</v>
      </c>
      <c r="O769" s="1118"/>
      <c r="P769" s="1118"/>
      <c r="Q769" s="112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49"/>
      <c r="I770" s="948"/>
      <c r="J770" s="726" t="e">
        <f t="shared" si="265"/>
        <v>#N/A</v>
      </c>
      <c r="K770" s="641">
        <f t="shared" si="266"/>
        <v>0</v>
      </c>
      <c r="L770" s="950"/>
      <c r="M770" s="950"/>
      <c r="N770" s="641">
        <f t="shared" si="267"/>
        <v>0</v>
      </c>
      <c r="O770" s="1118"/>
      <c r="P770" s="1118"/>
      <c r="Q770" s="112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49"/>
      <c r="I771" s="948"/>
      <c r="J771" s="726" t="e">
        <f t="shared" si="265"/>
        <v>#N/A</v>
      </c>
      <c r="K771" s="641">
        <f t="shared" si="266"/>
        <v>0</v>
      </c>
      <c r="L771" s="950"/>
      <c r="M771" s="950"/>
      <c r="N771" s="641">
        <f t="shared" si="267"/>
        <v>0</v>
      </c>
      <c r="O771" s="1118"/>
      <c r="P771" s="1118"/>
      <c r="Q771" s="112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49"/>
      <c r="I772" s="948"/>
      <c r="J772" s="726" t="e">
        <f t="shared" si="265"/>
        <v>#N/A</v>
      </c>
      <c r="K772" s="641">
        <f t="shared" si="266"/>
        <v>0</v>
      </c>
      <c r="L772" s="950"/>
      <c r="M772" s="950"/>
      <c r="N772" s="641">
        <f t="shared" si="267"/>
        <v>0</v>
      </c>
      <c r="O772" s="1118"/>
      <c r="P772" s="1118"/>
      <c r="Q772" s="112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49"/>
      <c r="I773" s="549"/>
      <c r="J773" s="549"/>
      <c r="K773" s="713"/>
      <c r="L773" s="950"/>
      <c r="M773" s="950"/>
      <c r="N773" s="641">
        <f t="shared" si="267"/>
        <v>0</v>
      </c>
      <c r="O773" s="1118"/>
      <c r="P773" s="1118"/>
      <c r="Q773" s="112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50"/>
      <c r="I774" s="692"/>
      <c r="J774" s="612"/>
      <c r="K774" s="641">
        <f>SUMIF(K775:K784,"&lt;&gt;#N/A")</f>
        <v>0</v>
      </c>
      <c r="L774" s="641">
        <f>SUM(L775:L784)</f>
        <v>0</v>
      </c>
      <c r="M774" s="641">
        <f>SUM(M775:M784)</f>
        <v>0</v>
      </c>
      <c r="N774" s="641">
        <f>SUMIF(N775:N784,"&lt;&gt;#N/A")</f>
        <v>0</v>
      </c>
      <c r="O774" s="1116">
        <f>O22</f>
        <v>0</v>
      </c>
      <c r="P774" s="1116">
        <f>P22</f>
        <v>0</v>
      </c>
      <c r="Q774" s="112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49"/>
      <c r="I775" s="948"/>
      <c r="J775" s="726" t="e">
        <f>_xlfn.IFS(I775=$I$499,$J$499,I775=$I$500,$J$500,I775=$I$501,$J$501,I775=$I$502,$J$502,I775=$I$503,$J$503,I775=$I$504,$J$504,I775=$I$505,$J$505,I775=$I$506,$J$506)</f>
        <v>#N/A</v>
      </c>
      <c r="K775" s="641">
        <f>IF(ISNA(J775),0,H775*J775)</f>
        <v>0</v>
      </c>
      <c r="L775" s="950"/>
      <c r="M775" s="950"/>
      <c r="N775" s="641">
        <f>K775+L775+M775</f>
        <v>0</v>
      </c>
      <c r="O775" s="1118"/>
      <c r="P775" s="1118"/>
      <c r="Q775" s="112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4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18"/>
      <c r="P776" s="1118"/>
      <c r="Q776" s="112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49"/>
      <c r="I777" s="948"/>
      <c r="J777" s="726" t="e">
        <f t="shared" si="271"/>
        <v>#N/A</v>
      </c>
      <c r="K777" s="641">
        <f t="shared" si="272"/>
        <v>0</v>
      </c>
      <c r="L777" s="950"/>
      <c r="M777" s="950"/>
      <c r="N777" s="641">
        <f t="shared" si="273"/>
        <v>0</v>
      </c>
      <c r="O777" s="1118"/>
      <c r="P777" s="1118"/>
      <c r="Q777" s="112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49"/>
      <c r="I778" s="948"/>
      <c r="J778" s="726" t="e">
        <f t="shared" si="271"/>
        <v>#N/A</v>
      </c>
      <c r="K778" s="641">
        <f t="shared" si="272"/>
        <v>0</v>
      </c>
      <c r="L778" s="950"/>
      <c r="M778" s="950"/>
      <c r="N778" s="641">
        <f t="shared" si="273"/>
        <v>0</v>
      </c>
      <c r="O778" s="1118"/>
      <c r="P778" s="1118"/>
      <c r="Q778" s="112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49"/>
      <c r="I779" s="948"/>
      <c r="J779" s="726" t="e">
        <f t="shared" si="271"/>
        <v>#N/A</v>
      </c>
      <c r="K779" s="641">
        <f t="shared" si="272"/>
        <v>0</v>
      </c>
      <c r="L779" s="950"/>
      <c r="M779" s="950"/>
      <c r="N779" s="641">
        <f t="shared" si="273"/>
        <v>0</v>
      </c>
      <c r="O779" s="1118"/>
      <c r="P779" s="1118"/>
      <c r="Q779" s="112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49"/>
      <c r="I780" s="948"/>
      <c r="J780" s="726" t="e">
        <f t="shared" si="271"/>
        <v>#N/A</v>
      </c>
      <c r="K780" s="641">
        <f t="shared" si="272"/>
        <v>0</v>
      </c>
      <c r="L780" s="950"/>
      <c r="M780" s="950"/>
      <c r="N780" s="641">
        <f t="shared" si="273"/>
        <v>0</v>
      </c>
      <c r="O780" s="1118"/>
      <c r="P780" s="1118"/>
      <c r="Q780" s="112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49"/>
      <c r="I781" s="948"/>
      <c r="J781" s="726" t="e">
        <f t="shared" si="271"/>
        <v>#N/A</v>
      </c>
      <c r="K781" s="641">
        <f t="shared" si="272"/>
        <v>0</v>
      </c>
      <c r="L781" s="950"/>
      <c r="M781" s="950"/>
      <c r="N781" s="641">
        <f t="shared" si="273"/>
        <v>0</v>
      </c>
      <c r="O781" s="1118"/>
      <c r="P781" s="1118"/>
      <c r="Q781" s="112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49"/>
      <c r="I782" s="948"/>
      <c r="J782" s="726" t="e">
        <f t="shared" si="271"/>
        <v>#N/A</v>
      </c>
      <c r="K782" s="641">
        <f t="shared" si="272"/>
        <v>0</v>
      </c>
      <c r="L782" s="950"/>
      <c r="M782" s="950"/>
      <c r="N782" s="641">
        <f t="shared" si="273"/>
        <v>0</v>
      </c>
      <c r="O782" s="1118"/>
      <c r="P782" s="1118"/>
      <c r="Q782" s="112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49"/>
      <c r="I783" s="948"/>
      <c r="J783" s="726" t="e">
        <f t="shared" si="271"/>
        <v>#N/A</v>
      </c>
      <c r="K783" s="641">
        <f t="shared" si="272"/>
        <v>0</v>
      </c>
      <c r="L783" s="950"/>
      <c r="M783" s="950"/>
      <c r="N783" s="641">
        <f t="shared" si="273"/>
        <v>0</v>
      </c>
      <c r="O783" s="1118"/>
      <c r="P783" s="1118"/>
      <c r="Q783" s="112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49"/>
      <c r="I784" s="549"/>
      <c r="J784" s="549"/>
      <c r="K784" s="713"/>
      <c r="L784" s="950"/>
      <c r="M784" s="950"/>
      <c r="N784" s="641">
        <f t="shared" si="273"/>
        <v>0</v>
      </c>
      <c r="O784" s="1118"/>
      <c r="P784" s="1118"/>
      <c r="Q784" s="112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50"/>
      <c r="I785" s="692"/>
      <c r="J785" s="612"/>
      <c r="K785" s="641">
        <f>SUMIF(K786:K795,"&lt;&gt;#N/A")</f>
        <v>0</v>
      </c>
      <c r="L785" s="641">
        <f>SUM(L786:L795)</f>
        <v>0</v>
      </c>
      <c r="M785" s="641">
        <f>SUM(M786:M795)</f>
        <v>0</v>
      </c>
      <c r="N785" s="641">
        <f>SUMIF(N786:N795,"&lt;&gt;#N/A")</f>
        <v>0</v>
      </c>
      <c r="O785" s="1116">
        <f>O23</f>
        <v>0</v>
      </c>
      <c r="P785" s="1116">
        <f>P23</f>
        <v>0</v>
      </c>
      <c r="Q785" s="112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49"/>
      <c r="I786" s="948"/>
      <c r="J786" s="726" t="e">
        <f>_xlfn.IFS(I786=$I$499,$J$499,I786=$I$500,$J$500,I786=$I$501,$J$501,I786=$I$502,$J$502,I786=$I$503,$J$503,I786=$I$504,$J$504,I786=$I$505,$J$505,I786=$I$506,$J$506)</f>
        <v>#N/A</v>
      </c>
      <c r="K786" s="641">
        <f>IF(ISNA(J786),0,H786*J786)</f>
        <v>0</v>
      </c>
      <c r="L786" s="950"/>
      <c r="M786" s="950"/>
      <c r="N786" s="641">
        <f>K786+L786+M786</f>
        <v>0</v>
      </c>
      <c r="O786" s="1118"/>
      <c r="P786" s="1118"/>
      <c r="Q786" s="112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4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18"/>
      <c r="P787" s="1118"/>
      <c r="Q787" s="112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49"/>
      <c r="I788" s="948"/>
      <c r="J788" s="726" t="e">
        <f t="shared" si="277"/>
        <v>#N/A</v>
      </c>
      <c r="K788" s="641">
        <f t="shared" si="278"/>
        <v>0</v>
      </c>
      <c r="L788" s="950"/>
      <c r="M788" s="950"/>
      <c r="N788" s="641">
        <f t="shared" si="279"/>
        <v>0</v>
      </c>
      <c r="O788" s="1118"/>
      <c r="P788" s="1118"/>
      <c r="Q788" s="112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49"/>
      <c r="I789" s="948"/>
      <c r="J789" s="726" t="e">
        <f t="shared" si="277"/>
        <v>#N/A</v>
      </c>
      <c r="K789" s="641">
        <f t="shared" si="278"/>
        <v>0</v>
      </c>
      <c r="L789" s="950"/>
      <c r="M789" s="950"/>
      <c r="N789" s="641">
        <f t="shared" si="279"/>
        <v>0</v>
      </c>
      <c r="O789" s="1118"/>
      <c r="P789" s="1118"/>
      <c r="Q789" s="112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49"/>
      <c r="I790" s="948"/>
      <c r="J790" s="726" t="e">
        <f t="shared" si="277"/>
        <v>#N/A</v>
      </c>
      <c r="K790" s="641">
        <f t="shared" si="278"/>
        <v>0</v>
      </c>
      <c r="L790" s="950"/>
      <c r="M790" s="950"/>
      <c r="N790" s="641">
        <f t="shared" si="279"/>
        <v>0</v>
      </c>
      <c r="O790" s="1118"/>
      <c r="P790" s="1118"/>
      <c r="Q790" s="112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49"/>
      <c r="I791" s="948"/>
      <c r="J791" s="726" t="e">
        <f t="shared" si="277"/>
        <v>#N/A</v>
      </c>
      <c r="K791" s="641">
        <f t="shared" si="278"/>
        <v>0</v>
      </c>
      <c r="L791" s="950"/>
      <c r="M791" s="950"/>
      <c r="N791" s="641">
        <f t="shared" si="279"/>
        <v>0</v>
      </c>
      <c r="O791" s="1118"/>
      <c r="P791" s="1118"/>
      <c r="Q791" s="112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49"/>
      <c r="I792" s="948"/>
      <c r="J792" s="726" t="e">
        <f t="shared" si="277"/>
        <v>#N/A</v>
      </c>
      <c r="K792" s="641">
        <f t="shared" si="278"/>
        <v>0</v>
      </c>
      <c r="L792" s="950"/>
      <c r="M792" s="950"/>
      <c r="N792" s="641">
        <f t="shared" si="279"/>
        <v>0</v>
      </c>
      <c r="O792" s="1118"/>
      <c r="P792" s="1118"/>
      <c r="Q792" s="112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49"/>
      <c r="I793" s="948"/>
      <c r="J793" s="726" t="e">
        <f t="shared" si="277"/>
        <v>#N/A</v>
      </c>
      <c r="K793" s="641">
        <f t="shared" si="278"/>
        <v>0</v>
      </c>
      <c r="L793" s="950"/>
      <c r="M793" s="950"/>
      <c r="N793" s="641">
        <f t="shared" si="279"/>
        <v>0</v>
      </c>
      <c r="O793" s="1118"/>
      <c r="P793" s="1118"/>
      <c r="Q793" s="112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49"/>
      <c r="I794" s="948"/>
      <c r="J794" s="726" t="e">
        <f t="shared" si="277"/>
        <v>#N/A</v>
      </c>
      <c r="K794" s="641">
        <f t="shared" si="278"/>
        <v>0</v>
      </c>
      <c r="L794" s="950"/>
      <c r="M794" s="950"/>
      <c r="N794" s="641">
        <f t="shared" si="279"/>
        <v>0</v>
      </c>
      <c r="O794" s="1118"/>
      <c r="P794" s="1118"/>
      <c r="Q794" s="112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49"/>
      <c r="I795" s="549"/>
      <c r="J795" s="549"/>
      <c r="K795" s="713"/>
      <c r="L795" s="950"/>
      <c r="M795" s="950"/>
      <c r="N795" s="641">
        <f t="shared" si="279"/>
        <v>0</v>
      </c>
      <c r="O795" s="1118"/>
      <c r="P795" s="1118"/>
      <c r="Q795" s="112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1400</v>
      </c>
      <c r="B796" s="597"/>
      <c r="C796" s="600">
        <v>787</v>
      </c>
      <c r="D796" s="916"/>
      <c r="E796" s="916"/>
      <c r="F796" s="616"/>
      <c r="G796" s="616"/>
      <c r="H796" s="125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2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50"/>
      <c r="I797" s="692"/>
      <c r="J797" s="612"/>
      <c r="K797" s="641">
        <f>SUM(K798:K807)</f>
        <v>0</v>
      </c>
      <c r="L797" s="641">
        <f>SUM(L798:L807)</f>
        <v>0</v>
      </c>
      <c r="M797" s="641">
        <f>SUM(M798:M807)</f>
        <v>0</v>
      </c>
      <c r="N797" s="641">
        <f>SUM(N798:N807)</f>
        <v>0</v>
      </c>
      <c r="O797" s="1116">
        <f>O11</f>
        <v>0</v>
      </c>
      <c r="P797" s="1116">
        <f>P11</f>
        <v>0</v>
      </c>
      <c r="Q797" s="112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49"/>
      <c r="I798" s="948"/>
      <c r="J798" s="726" t="e">
        <f>_xlfn.IFS(I798=$I$499,$J$499,I798=$I$500,$J$500,I798=$I$501,$J$501,I798=$I$502,$J$502,I798=$I$503,$J$503,I798=$I$504,$J$504,I798=$I$505,$J$505,I798=$I$506,$J$506)</f>
        <v>#N/A</v>
      </c>
      <c r="K798" s="641">
        <f>IF(ISNA(J798),0,H798*J798)</f>
        <v>0</v>
      </c>
      <c r="L798" s="950"/>
      <c r="M798" s="950"/>
      <c r="N798" s="641">
        <f>K798+L798+M798</f>
        <v>0</v>
      </c>
      <c r="O798" s="1117"/>
      <c r="P798" s="1117"/>
      <c r="Q798" s="112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4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17"/>
      <c r="P799" s="1117"/>
      <c r="Q799" s="112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49"/>
      <c r="I800" s="948"/>
      <c r="J800" s="726" t="e">
        <f t="shared" si="283"/>
        <v>#N/A</v>
      </c>
      <c r="K800" s="641">
        <f t="shared" si="284"/>
        <v>0</v>
      </c>
      <c r="L800" s="950"/>
      <c r="M800" s="950"/>
      <c r="N800" s="641">
        <f t="shared" si="285"/>
        <v>0</v>
      </c>
      <c r="O800" s="1117"/>
      <c r="P800" s="1117"/>
      <c r="Q800" s="112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49"/>
      <c r="I801" s="948"/>
      <c r="J801" s="726" t="e">
        <f t="shared" si="283"/>
        <v>#N/A</v>
      </c>
      <c r="K801" s="641">
        <f t="shared" si="284"/>
        <v>0</v>
      </c>
      <c r="L801" s="950"/>
      <c r="M801" s="950"/>
      <c r="N801" s="641">
        <f t="shared" si="285"/>
        <v>0</v>
      </c>
      <c r="O801" s="1117"/>
      <c r="P801" s="1117"/>
      <c r="Q801" s="112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49"/>
      <c r="I802" s="948"/>
      <c r="J802" s="726" t="e">
        <f t="shared" si="283"/>
        <v>#N/A</v>
      </c>
      <c r="K802" s="641">
        <f t="shared" si="284"/>
        <v>0</v>
      </c>
      <c r="L802" s="950"/>
      <c r="M802" s="950"/>
      <c r="N802" s="641">
        <f t="shared" si="285"/>
        <v>0</v>
      </c>
      <c r="O802" s="1117"/>
      <c r="P802" s="1117"/>
      <c r="Q802" s="112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49"/>
      <c r="I803" s="948"/>
      <c r="J803" s="726" t="e">
        <f t="shared" si="283"/>
        <v>#N/A</v>
      </c>
      <c r="K803" s="641">
        <f t="shared" si="284"/>
        <v>0</v>
      </c>
      <c r="L803" s="950"/>
      <c r="M803" s="950"/>
      <c r="N803" s="641">
        <f t="shared" si="285"/>
        <v>0</v>
      </c>
      <c r="O803" s="1117"/>
      <c r="P803" s="1117"/>
      <c r="Q803" s="112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49"/>
      <c r="I804" s="948"/>
      <c r="J804" s="726" t="e">
        <f t="shared" si="283"/>
        <v>#N/A</v>
      </c>
      <c r="K804" s="641">
        <f t="shared" si="284"/>
        <v>0</v>
      </c>
      <c r="L804" s="950"/>
      <c r="M804" s="950"/>
      <c r="N804" s="641">
        <f t="shared" si="285"/>
        <v>0</v>
      </c>
      <c r="O804" s="1117"/>
      <c r="P804" s="1117"/>
      <c r="Q804" s="112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49"/>
      <c r="I805" s="948"/>
      <c r="J805" s="726" t="e">
        <f t="shared" si="283"/>
        <v>#N/A</v>
      </c>
      <c r="K805" s="641">
        <f t="shared" si="284"/>
        <v>0</v>
      </c>
      <c r="L805" s="950"/>
      <c r="M805" s="950"/>
      <c r="N805" s="641">
        <f t="shared" si="285"/>
        <v>0</v>
      </c>
      <c r="O805" s="1117"/>
      <c r="P805" s="1117"/>
      <c r="Q805" s="112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49"/>
      <c r="I806" s="948"/>
      <c r="J806" s="726" t="e">
        <f t="shared" si="283"/>
        <v>#N/A</v>
      </c>
      <c r="K806" s="641">
        <f t="shared" si="284"/>
        <v>0</v>
      </c>
      <c r="L806" s="950"/>
      <c r="M806" s="950"/>
      <c r="N806" s="641">
        <f t="shared" si="285"/>
        <v>0</v>
      </c>
      <c r="O806" s="1117"/>
      <c r="P806" s="1117"/>
      <c r="Q806" s="112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49"/>
      <c r="I807" s="549"/>
      <c r="J807" s="549"/>
      <c r="K807" s="713"/>
      <c r="L807" s="950"/>
      <c r="M807" s="950"/>
      <c r="N807" s="641">
        <f t="shared" si="285"/>
        <v>0</v>
      </c>
      <c r="O807" s="1117"/>
      <c r="P807" s="1117"/>
      <c r="Q807" s="112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50"/>
      <c r="I808" s="692"/>
      <c r="J808" s="612"/>
      <c r="K808" s="641">
        <f>SUM(K809:K818)</f>
        <v>0</v>
      </c>
      <c r="L808" s="641">
        <f>SUM(L809:L818)</f>
        <v>0</v>
      </c>
      <c r="M808" s="641">
        <f>SUM(M809:M818)</f>
        <v>0</v>
      </c>
      <c r="N808" s="641">
        <f>SUM(N809:N818)</f>
        <v>0</v>
      </c>
      <c r="O808" s="1116">
        <f>O12</f>
        <v>0</v>
      </c>
      <c r="P808" s="1116">
        <f>P12</f>
        <v>0</v>
      </c>
      <c r="Q808" s="112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49"/>
      <c r="I809" s="948"/>
      <c r="J809" s="726" t="e">
        <f>_xlfn.IFS(I809=$I$499,$J$499,I809=$I$500,$J$500,I809=$I$501,$J$501,I809=$I$502,$J$502,I809=$I$503,$J$503,I809=$I$504,$J$504,I809=$I$505,$J$505,I809=$I$506,$J$506)</f>
        <v>#N/A</v>
      </c>
      <c r="K809" s="641">
        <f>IF(ISNA(J809),0,H809*J809)</f>
        <v>0</v>
      </c>
      <c r="L809" s="950"/>
      <c r="M809" s="950"/>
      <c r="N809" s="641">
        <f>K809+L809+M809</f>
        <v>0</v>
      </c>
      <c r="O809" s="1118"/>
      <c r="P809" s="1118"/>
      <c r="Q809" s="112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4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18"/>
      <c r="P810" s="1118"/>
      <c r="Q810" s="112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49"/>
      <c r="I811" s="948"/>
      <c r="J811" s="726" t="e">
        <f t="shared" si="289"/>
        <v>#N/A</v>
      </c>
      <c r="K811" s="641">
        <f t="shared" si="290"/>
        <v>0</v>
      </c>
      <c r="L811" s="950"/>
      <c r="M811" s="950"/>
      <c r="N811" s="641">
        <f t="shared" si="291"/>
        <v>0</v>
      </c>
      <c r="O811" s="1118"/>
      <c r="P811" s="1118"/>
      <c r="Q811" s="112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49"/>
      <c r="I812" s="948"/>
      <c r="J812" s="726" t="e">
        <f t="shared" si="289"/>
        <v>#N/A</v>
      </c>
      <c r="K812" s="641">
        <f t="shared" si="290"/>
        <v>0</v>
      </c>
      <c r="L812" s="950"/>
      <c r="M812" s="950"/>
      <c r="N812" s="641">
        <f t="shared" si="291"/>
        <v>0</v>
      </c>
      <c r="O812" s="1118"/>
      <c r="P812" s="1118"/>
      <c r="Q812" s="112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49"/>
      <c r="I813" s="948"/>
      <c r="J813" s="726" t="e">
        <f t="shared" si="289"/>
        <v>#N/A</v>
      </c>
      <c r="K813" s="641">
        <f t="shared" si="290"/>
        <v>0</v>
      </c>
      <c r="L813" s="950"/>
      <c r="M813" s="950"/>
      <c r="N813" s="641">
        <f t="shared" si="291"/>
        <v>0</v>
      </c>
      <c r="O813" s="1118"/>
      <c r="P813" s="1118"/>
      <c r="Q813" s="112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49"/>
      <c r="I814" s="948"/>
      <c r="J814" s="726" t="e">
        <f t="shared" si="289"/>
        <v>#N/A</v>
      </c>
      <c r="K814" s="641">
        <f t="shared" si="290"/>
        <v>0</v>
      </c>
      <c r="L814" s="950"/>
      <c r="M814" s="950"/>
      <c r="N814" s="641">
        <f t="shared" si="291"/>
        <v>0</v>
      </c>
      <c r="O814" s="1118"/>
      <c r="P814" s="1118"/>
      <c r="Q814" s="112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49"/>
      <c r="I815" s="948"/>
      <c r="J815" s="726" t="e">
        <f t="shared" si="289"/>
        <v>#N/A</v>
      </c>
      <c r="K815" s="641">
        <f t="shared" si="290"/>
        <v>0</v>
      </c>
      <c r="L815" s="950"/>
      <c r="M815" s="950"/>
      <c r="N815" s="641">
        <f t="shared" si="291"/>
        <v>0</v>
      </c>
      <c r="O815" s="1118"/>
      <c r="P815" s="1118"/>
      <c r="Q815" s="112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49"/>
      <c r="I816" s="948"/>
      <c r="J816" s="726" t="e">
        <f t="shared" si="289"/>
        <v>#N/A</v>
      </c>
      <c r="K816" s="641">
        <f t="shared" si="290"/>
        <v>0</v>
      </c>
      <c r="L816" s="950"/>
      <c r="M816" s="950"/>
      <c r="N816" s="641">
        <f t="shared" si="291"/>
        <v>0</v>
      </c>
      <c r="O816" s="1118"/>
      <c r="P816" s="1118"/>
      <c r="Q816" s="112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49"/>
      <c r="I817" s="948"/>
      <c r="J817" s="726" t="e">
        <f t="shared" si="289"/>
        <v>#N/A</v>
      </c>
      <c r="K817" s="641">
        <f t="shared" si="290"/>
        <v>0</v>
      </c>
      <c r="L817" s="950"/>
      <c r="M817" s="950"/>
      <c r="N817" s="641">
        <f t="shared" si="291"/>
        <v>0</v>
      </c>
      <c r="O817" s="1118"/>
      <c r="P817" s="1118"/>
      <c r="Q817" s="112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49"/>
      <c r="I818" s="549"/>
      <c r="J818" s="549"/>
      <c r="K818" s="713"/>
      <c r="L818" s="950"/>
      <c r="M818" s="950"/>
      <c r="N818" s="641">
        <f t="shared" si="291"/>
        <v>0</v>
      </c>
      <c r="O818" s="1118"/>
      <c r="P818" s="1118"/>
      <c r="Q818" s="112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50"/>
      <c r="I819" s="692"/>
      <c r="J819" s="612"/>
      <c r="K819" s="641">
        <f>SUM(K820:K829)</f>
        <v>0</v>
      </c>
      <c r="L819" s="641">
        <f>SUM(L820:L829)</f>
        <v>0</v>
      </c>
      <c r="M819" s="641">
        <f>SUM(M820:M829)</f>
        <v>0</v>
      </c>
      <c r="N819" s="641">
        <f>SUM(N820:N829)</f>
        <v>0</v>
      </c>
      <c r="O819" s="1116">
        <f>O13</f>
        <v>0</v>
      </c>
      <c r="P819" s="1116">
        <f>P13</f>
        <v>0</v>
      </c>
      <c r="Q819" s="112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49"/>
      <c r="I820" s="948"/>
      <c r="J820" s="726" t="e">
        <f>_xlfn.IFS(I820=$I$499,$J$499,I820=$I$500,$J$500,I820=$I$501,$J$501,I820=$I$502,$J$502,I820=$I$503,$J$503,I820=$I$504,$J$504,I820=$I$505,$J$505,I820=$I$506,$J$506)</f>
        <v>#N/A</v>
      </c>
      <c r="K820" s="641">
        <f>IF(ISNA(J820),0,H820*J820)</f>
        <v>0</v>
      </c>
      <c r="L820" s="950"/>
      <c r="M820" s="950"/>
      <c r="N820" s="641">
        <f>K820+L820+M820</f>
        <v>0</v>
      </c>
      <c r="O820" s="1118"/>
      <c r="P820" s="1118"/>
      <c r="Q820" s="112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4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18"/>
      <c r="P821" s="1118"/>
      <c r="Q821" s="112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49"/>
      <c r="I822" s="948"/>
      <c r="J822" s="726" t="e">
        <f t="shared" si="295"/>
        <v>#N/A</v>
      </c>
      <c r="K822" s="641">
        <f t="shared" si="296"/>
        <v>0</v>
      </c>
      <c r="L822" s="950"/>
      <c r="M822" s="950"/>
      <c r="N822" s="641">
        <f t="shared" si="297"/>
        <v>0</v>
      </c>
      <c r="O822" s="1118"/>
      <c r="P822" s="1118"/>
      <c r="Q822" s="112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49"/>
      <c r="I823" s="948"/>
      <c r="J823" s="726" t="e">
        <f t="shared" si="295"/>
        <v>#N/A</v>
      </c>
      <c r="K823" s="641">
        <f t="shared" si="296"/>
        <v>0</v>
      </c>
      <c r="L823" s="950"/>
      <c r="M823" s="950"/>
      <c r="N823" s="641">
        <f t="shared" si="297"/>
        <v>0</v>
      </c>
      <c r="O823" s="1118"/>
      <c r="P823" s="1118"/>
      <c r="Q823" s="112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49"/>
      <c r="I824" s="948"/>
      <c r="J824" s="726" t="e">
        <f t="shared" si="295"/>
        <v>#N/A</v>
      </c>
      <c r="K824" s="641">
        <f t="shared" si="296"/>
        <v>0</v>
      </c>
      <c r="L824" s="950"/>
      <c r="M824" s="950"/>
      <c r="N824" s="641">
        <f t="shared" si="297"/>
        <v>0</v>
      </c>
      <c r="O824" s="1118"/>
      <c r="P824" s="1118"/>
      <c r="Q824" s="112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49"/>
      <c r="I825" s="948"/>
      <c r="J825" s="726" t="e">
        <f t="shared" si="295"/>
        <v>#N/A</v>
      </c>
      <c r="K825" s="641">
        <f t="shared" si="296"/>
        <v>0</v>
      </c>
      <c r="L825" s="950"/>
      <c r="M825" s="950"/>
      <c r="N825" s="641">
        <f t="shared" si="297"/>
        <v>0</v>
      </c>
      <c r="O825" s="1118"/>
      <c r="P825" s="1118"/>
      <c r="Q825" s="112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49"/>
      <c r="I826" s="948"/>
      <c r="J826" s="726" t="e">
        <f t="shared" si="295"/>
        <v>#N/A</v>
      </c>
      <c r="K826" s="641">
        <f t="shared" si="296"/>
        <v>0</v>
      </c>
      <c r="L826" s="950"/>
      <c r="M826" s="950"/>
      <c r="N826" s="641">
        <f t="shared" si="297"/>
        <v>0</v>
      </c>
      <c r="O826" s="1118"/>
      <c r="P826" s="1118"/>
      <c r="Q826" s="112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49"/>
      <c r="I827" s="948"/>
      <c r="J827" s="726" t="e">
        <f t="shared" si="295"/>
        <v>#N/A</v>
      </c>
      <c r="K827" s="641">
        <f t="shared" si="296"/>
        <v>0</v>
      </c>
      <c r="L827" s="950"/>
      <c r="M827" s="950"/>
      <c r="N827" s="641">
        <f t="shared" si="297"/>
        <v>0</v>
      </c>
      <c r="O827" s="1118"/>
      <c r="P827" s="1118"/>
      <c r="Q827" s="112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49"/>
      <c r="I828" s="948"/>
      <c r="J828" s="726" t="e">
        <f t="shared" si="295"/>
        <v>#N/A</v>
      </c>
      <c r="K828" s="641">
        <f t="shared" si="296"/>
        <v>0</v>
      </c>
      <c r="L828" s="950"/>
      <c r="M828" s="950"/>
      <c r="N828" s="641">
        <f t="shared" si="297"/>
        <v>0</v>
      </c>
      <c r="O828" s="1118"/>
      <c r="P828" s="1118"/>
      <c r="Q828" s="112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49"/>
      <c r="I829" s="549"/>
      <c r="J829" s="549"/>
      <c r="K829" s="713"/>
      <c r="L829" s="950"/>
      <c r="M829" s="950"/>
      <c r="N829" s="641">
        <f t="shared" si="297"/>
        <v>0</v>
      </c>
      <c r="O829" s="1118"/>
      <c r="P829" s="1118"/>
      <c r="Q829" s="112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50"/>
      <c r="I830" s="692"/>
      <c r="J830" s="612"/>
      <c r="K830" s="641">
        <f>SUM(K831:K840)</f>
        <v>0</v>
      </c>
      <c r="L830" s="641">
        <f>SUM(L831:L840)</f>
        <v>0</v>
      </c>
      <c r="M830" s="641">
        <f>SUM(M831:M840)</f>
        <v>0</v>
      </c>
      <c r="N830" s="641">
        <f>SUM(N831:N840)</f>
        <v>0</v>
      </c>
      <c r="O830" s="1116">
        <f>O14</f>
        <v>0</v>
      </c>
      <c r="P830" s="1116">
        <f>P14</f>
        <v>0</v>
      </c>
      <c r="Q830" s="112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49"/>
      <c r="I831" s="948"/>
      <c r="J831" s="726" t="e">
        <f>_xlfn.IFS(I831=$I$499,$J$499,I831=$I$500,$J$500,I831=$I$501,$J$501,I831=$I$502,$J$502,I831=$I$503,$J$503,I831=$I$504,$J$504,I831=$I$505,$J$505,I831=$I$506,$J$506)</f>
        <v>#N/A</v>
      </c>
      <c r="K831" s="641">
        <f>IF(ISNA(J831),0,H831*J831)</f>
        <v>0</v>
      </c>
      <c r="L831" s="950"/>
      <c r="M831" s="950"/>
      <c r="N831" s="641">
        <f>K831+L831+M831</f>
        <v>0</v>
      </c>
      <c r="O831" s="1118"/>
      <c r="P831" s="1118"/>
      <c r="Q831" s="112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4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18"/>
      <c r="P832" s="1118"/>
      <c r="Q832" s="112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49"/>
      <c r="I833" s="948"/>
      <c r="J833" s="726" t="e">
        <f t="shared" si="301"/>
        <v>#N/A</v>
      </c>
      <c r="K833" s="641">
        <f t="shared" si="302"/>
        <v>0</v>
      </c>
      <c r="L833" s="950"/>
      <c r="M833" s="950"/>
      <c r="N833" s="641">
        <f t="shared" si="303"/>
        <v>0</v>
      </c>
      <c r="O833" s="1118"/>
      <c r="P833" s="1118"/>
      <c r="Q833" s="112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49"/>
      <c r="I834" s="948"/>
      <c r="J834" s="726" t="e">
        <f t="shared" si="301"/>
        <v>#N/A</v>
      </c>
      <c r="K834" s="641">
        <f t="shared" si="302"/>
        <v>0</v>
      </c>
      <c r="L834" s="950"/>
      <c r="M834" s="950"/>
      <c r="N834" s="641">
        <f t="shared" si="303"/>
        <v>0</v>
      </c>
      <c r="O834" s="1118"/>
      <c r="P834" s="1118"/>
      <c r="Q834" s="112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49"/>
      <c r="I835" s="948"/>
      <c r="J835" s="726" t="e">
        <f t="shared" si="301"/>
        <v>#N/A</v>
      </c>
      <c r="K835" s="641">
        <f t="shared" si="302"/>
        <v>0</v>
      </c>
      <c r="L835" s="950"/>
      <c r="M835" s="950"/>
      <c r="N835" s="641">
        <f t="shared" si="303"/>
        <v>0</v>
      </c>
      <c r="O835" s="1118"/>
      <c r="P835" s="1118"/>
      <c r="Q835" s="112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49"/>
      <c r="I836" s="948"/>
      <c r="J836" s="726" t="e">
        <f t="shared" si="301"/>
        <v>#N/A</v>
      </c>
      <c r="K836" s="641">
        <f t="shared" si="302"/>
        <v>0</v>
      </c>
      <c r="L836" s="950"/>
      <c r="M836" s="950"/>
      <c r="N836" s="641">
        <f t="shared" si="303"/>
        <v>0</v>
      </c>
      <c r="O836" s="1118"/>
      <c r="P836" s="1118"/>
      <c r="Q836" s="112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49"/>
      <c r="I837" s="948"/>
      <c r="J837" s="726" t="e">
        <f t="shared" si="301"/>
        <v>#N/A</v>
      </c>
      <c r="K837" s="641">
        <f t="shared" si="302"/>
        <v>0</v>
      </c>
      <c r="L837" s="950"/>
      <c r="M837" s="950"/>
      <c r="N837" s="641">
        <f t="shared" si="303"/>
        <v>0</v>
      </c>
      <c r="O837" s="1118"/>
      <c r="P837" s="1118"/>
      <c r="Q837" s="112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49"/>
      <c r="I838" s="948"/>
      <c r="J838" s="726" t="e">
        <f t="shared" si="301"/>
        <v>#N/A</v>
      </c>
      <c r="K838" s="641">
        <f t="shared" si="302"/>
        <v>0</v>
      </c>
      <c r="L838" s="950"/>
      <c r="M838" s="950"/>
      <c r="N838" s="641">
        <f t="shared" si="303"/>
        <v>0</v>
      </c>
      <c r="O838" s="1118"/>
      <c r="P838" s="1118"/>
      <c r="Q838" s="112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49"/>
      <c r="I839" s="948"/>
      <c r="J839" s="726" t="e">
        <f t="shared" si="301"/>
        <v>#N/A</v>
      </c>
      <c r="K839" s="641">
        <f t="shared" si="302"/>
        <v>0</v>
      </c>
      <c r="L839" s="950"/>
      <c r="M839" s="950"/>
      <c r="N839" s="641">
        <f t="shared" si="303"/>
        <v>0</v>
      </c>
      <c r="O839" s="1118"/>
      <c r="P839" s="1118"/>
      <c r="Q839" s="112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49"/>
      <c r="I840" s="549"/>
      <c r="J840" s="549"/>
      <c r="K840" s="713"/>
      <c r="L840" s="950"/>
      <c r="M840" s="950"/>
      <c r="N840" s="641">
        <f t="shared" si="303"/>
        <v>0</v>
      </c>
      <c r="O840" s="1118"/>
      <c r="P840" s="1118"/>
      <c r="Q840" s="112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50"/>
      <c r="I841" s="692"/>
      <c r="J841" s="612"/>
      <c r="K841" s="641">
        <f>SUM(K842:K851)</f>
        <v>0</v>
      </c>
      <c r="L841" s="641">
        <f>SUM(L842:L851)</f>
        <v>0</v>
      </c>
      <c r="M841" s="641">
        <f>SUM(M842:M851)</f>
        <v>0</v>
      </c>
      <c r="N841" s="641">
        <f>SUM(N842:N851)</f>
        <v>0</v>
      </c>
      <c r="O841" s="1116">
        <f>O15</f>
        <v>0</v>
      </c>
      <c r="P841" s="1116">
        <f>P15</f>
        <v>0</v>
      </c>
      <c r="Q841" s="112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49"/>
      <c r="I842" s="948"/>
      <c r="J842" s="726" t="e">
        <f>_xlfn.IFS(I842=$I$499,$J$499,I842=$I$500,$J$500,I842=$I$501,$J$501,I842=$I$502,$J$502,I842=$I$503,$J$503,I842=$I$504,$J$504,I842=$I$505,$J$505,I842=$I$506,$J$506)</f>
        <v>#N/A</v>
      </c>
      <c r="K842" s="641">
        <f>IF(ISNA(J842),0,H842*J842)</f>
        <v>0</v>
      </c>
      <c r="L842" s="950"/>
      <c r="M842" s="950"/>
      <c r="N842" s="641">
        <f>K842+L842+M842</f>
        <v>0</v>
      </c>
      <c r="O842" s="1118"/>
      <c r="P842" s="1118"/>
      <c r="Q842" s="112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4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18"/>
      <c r="P843" s="1118"/>
      <c r="Q843" s="112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49"/>
      <c r="I844" s="948"/>
      <c r="J844" s="726" t="e">
        <f t="shared" si="307"/>
        <v>#N/A</v>
      </c>
      <c r="K844" s="641">
        <f t="shared" si="308"/>
        <v>0</v>
      </c>
      <c r="L844" s="950"/>
      <c r="M844" s="950"/>
      <c r="N844" s="641">
        <f t="shared" si="309"/>
        <v>0</v>
      </c>
      <c r="O844" s="1118"/>
      <c r="P844" s="1118"/>
      <c r="Q844" s="112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49"/>
      <c r="I845" s="948"/>
      <c r="J845" s="726" t="e">
        <f t="shared" si="307"/>
        <v>#N/A</v>
      </c>
      <c r="K845" s="641">
        <f t="shared" si="308"/>
        <v>0</v>
      </c>
      <c r="L845" s="950"/>
      <c r="M845" s="950"/>
      <c r="N845" s="641">
        <f t="shared" si="309"/>
        <v>0</v>
      </c>
      <c r="O845" s="1118"/>
      <c r="P845" s="1118"/>
      <c r="Q845" s="112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49"/>
      <c r="I846" s="948"/>
      <c r="J846" s="726" t="e">
        <f t="shared" si="307"/>
        <v>#N/A</v>
      </c>
      <c r="K846" s="641">
        <f t="shared" si="308"/>
        <v>0</v>
      </c>
      <c r="L846" s="950"/>
      <c r="M846" s="950"/>
      <c r="N846" s="641">
        <f t="shared" si="309"/>
        <v>0</v>
      </c>
      <c r="O846" s="1118"/>
      <c r="P846" s="1118"/>
      <c r="Q846" s="112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49"/>
      <c r="I847" s="948"/>
      <c r="J847" s="726" t="e">
        <f t="shared" si="307"/>
        <v>#N/A</v>
      </c>
      <c r="K847" s="641">
        <f t="shared" si="308"/>
        <v>0</v>
      </c>
      <c r="L847" s="950"/>
      <c r="M847" s="950"/>
      <c r="N847" s="641">
        <f t="shared" si="309"/>
        <v>0</v>
      </c>
      <c r="O847" s="1118"/>
      <c r="P847" s="1118"/>
      <c r="Q847" s="112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49"/>
      <c r="I848" s="948"/>
      <c r="J848" s="726" t="e">
        <f t="shared" si="307"/>
        <v>#N/A</v>
      </c>
      <c r="K848" s="641">
        <f t="shared" si="308"/>
        <v>0</v>
      </c>
      <c r="L848" s="950"/>
      <c r="M848" s="950"/>
      <c r="N848" s="641">
        <f t="shared" si="309"/>
        <v>0</v>
      </c>
      <c r="O848" s="1118"/>
      <c r="P848" s="1118"/>
      <c r="Q848" s="112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49"/>
      <c r="I849" s="948"/>
      <c r="J849" s="726" t="e">
        <f t="shared" si="307"/>
        <v>#N/A</v>
      </c>
      <c r="K849" s="641">
        <f t="shared" si="308"/>
        <v>0</v>
      </c>
      <c r="L849" s="950"/>
      <c r="M849" s="950"/>
      <c r="N849" s="641">
        <f t="shared" si="309"/>
        <v>0</v>
      </c>
      <c r="O849" s="1118"/>
      <c r="P849" s="1118"/>
      <c r="Q849" s="112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49"/>
      <c r="I850" s="948"/>
      <c r="J850" s="726" t="e">
        <f t="shared" si="307"/>
        <v>#N/A</v>
      </c>
      <c r="K850" s="641">
        <f t="shared" si="308"/>
        <v>0</v>
      </c>
      <c r="L850" s="950"/>
      <c r="M850" s="950"/>
      <c r="N850" s="641">
        <f t="shared" si="309"/>
        <v>0</v>
      </c>
      <c r="O850" s="1118"/>
      <c r="P850" s="1118"/>
      <c r="Q850" s="112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49"/>
      <c r="I851" s="549"/>
      <c r="J851" s="549"/>
      <c r="K851" s="713"/>
      <c r="L851" s="950"/>
      <c r="M851" s="950"/>
      <c r="N851" s="641">
        <f t="shared" si="309"/>
        <v>0</v>
      </c>
      <c r="O851" s="1118"/>
      <c r="P851" s="1118"/>
      <c r="Q851" s="112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50"/>
      <c r="I852" s="692"/>
      <c r="J852" s="612"/>
      <c r="K852" s="641">
        <f>SUM(K853:K862)</f>
        <v>0</v>
      </c>
      <c r="L852" s="641">
        <f>SUM(L853:L862)</f>
        <v>0</v>
      </c>
      <c r="M852" s="641">
        <f>SUM(M853:M862)</f>
        <v>0</v>
      </c>
      <c r="N852" s="641">
        <f>SUM(N853:N862)</f>
        <v>0</v>
      </c>
      <c r="O852" s="1116">
        <f>O16</f>
        <v>0</v>
      </c>
      <c r="P852" s="1116">
        <f>P16</f>
        <v>0</v>
      </c>
      <c r="Q852" s="112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49"/>
      <c r="I853" s="948"/>
      <c r="J853" s="726" t="e">
        <f>_xlfn.IFS(I853=$I$499,$J$499,I853=$I$500,$J$500,I853=$I$501,$J$501,I853=$I$502,$J$502,I853=$I$503,$J$503,I853=$I$504,$J$504,I853=$I$505,$J$505,I853=$I$506,$J$506)</f>
        <v>#N/A</v>
      </c>
      <c r="K853" s="641">
        <f>IF(ISNA(J853),0,H853*J853)</f>
        <v>0</v>
      </c>
      <c r="L853" s="950"/>
      <c r="M853" s="950"/>
      <c r="N853" s="641">
        <f>K853+L853+M853</f>
        <v>0</v>
      </c>
      <c r="O853" s="1118"/>
      <c r="P853" s="1118"/>
      <c r="Q853" s="112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4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18"/>
      <c r="P854" s="1118"/>
      <c r="Q854" s="112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49"/>
      <c r="I855" s="948"/>
      <c r="J855" s="726" t="e">
        <f t="shared" si="313"/>
        <v>#N/A</v>
      </c>
      <c r="K855" s="641">
        <f t="shared" si="314"/>
        <v>0</v>
      </c>
      <c r="L855" s="950"/>
      <c r="M855" s="950"/>
      <c r="N855" s="641">
        <f t="shared" si="315"/>
        <v>0</v>
      </c>
      <c r="O855" s="1118"/>
      <c r="P855" s="1118"/>
      <c r="Q855" s="112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49"/>
      <c r="I856" s="948"/>
      <c r="J856" s="726" t="e">
        <f t="shared" si="313"/>
        <v>#N/A</v>
      </c>
      <c r="K856" s="641">
        <f t="shared" si="314"/>
        <v>0</v>
      </c>
      <c r="L856" s="950"/>
      <c r="M856" s="950"/>
      <c r="N856" s="641">
        <f t="shared" si="315"/>
        <v>0</v>
      </c>
      <c r="O856" s="1118"/>
      <c r="P856" s="1118"/>
      <c r="Q856" s="112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49"/>
      <c r="I857" s="948"/>
      <c r="J857" s="726" t="e">
        <f t="shared" si="313"/>
        <v>#N/A</v>
      </c>
      <c r="K857" s="641">
        <f t="shared" si="314"/>
        <v>0</v>
      </c>
      <c r="L857" s="950"/>
      <c r="M857" s="950"/>
      <c r="N857" s="641">
        <f t="shared" si="315"/>
        <v>0</v>
      </c>
      <c r="O857" s="1118"/>
      <c r="P857" s="1118"/>
      <c r="Q857" s="112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49"/>
      <c r="I858" s="948"/>
      <c r="J858" s="726" t="e">
        <f t="shared" si="313"/>
        <v>#N/A</v>
      </c>
      <c r="K858" s="641">
        <f t="shared" si="314"/>
        <v>0</v>
      </c>
      <c r="L858" s="950"/>
      <c r="M858" s="950"/>
      <c r="N858" s="641">
        <f t="shared" si="315"/>
        <v>0</v>
      </c>
      <c r="O858" s="1118"/>
      <c r="P858" s="1118"/>
      <c r="Q858" s="112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49"/>
      <c r="I859" s="948"/>
      <c r="J859" s="726" t="e">
        <f t="shared" si="313"/>
        <v>#N/A</v>
      </c>
      <c r="K859" s="641">
        <f t="shared" si="314"/>
        <v>0</v>
      </c>
      <c r="L859" s="950"/>
      <c r="M859" s="950"/>
      <c r="N859" s="641">
        <f t="shared" si="315"/>
        <v>0</v>
      </c>
      <c r="O859" s="1118"/>
      <c r="P859" s="1118"/>
      <c r="Q859" s="112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49"/>
      <c r="I860" s="948"/>
      <c r="J860" s="726" t="e">
        <f t="shared" si="313"/>
        <v>#N/A</v>
      </c>
      <c r="K860" s="641">
        <f t="shared" si="314"/>
        <v>0</v>
      </c>
      <c r="L860" s="950"/>
      <c r="M860" s="950"/>
      <c r="N860" s="641">
        <f t="shared" si="315"/>
        <v>0</v>
      </c>
      <c r="O860" s="1118"/>
      <c r="P860" s="1118"/>
      <c r="Q860" s="112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49"/>
      <c r="I861" s="948"/>
      <c r="J861" s="726" t="e">
        <f t="shared" si="313"/>
        <v>#N/A</v>
      </c>
      <c r="K861" s="641">
        <f t="shared" si="314"/>
        <v>0</v>
      </c>
      <c r="L861" s="950"/>
      <c r="M861" s="950"/>
      <c r="N861" s="641">
        <f t="shared" si="315"/>
        <v>0</v>
      </c>
      <c r="O861" s="1118"/>
      <c r="P861" s="1118"/>
      <c r="Q861" s="112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49"/>
      <c r="I862" s="549"/>
      <c r="J862" s="549"/>
      <c r="K862" s="713"/>
      <c r="L862" s="950"/>
      <c r="M862" s="950"/>
      <c r="N862" s="641">
        <f t="shared" si="315"/>
        <v>0</v>
      </c>
      <c r="O862" s="1118"/>
      <c r="P862" s="1118"/>
      <c r="Q862" s="112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50"/>
      <c r="I863" s="692"/>
      <c r="J863" s="612"/>
      <c r="K863" s="641">
        <f>SUM(K864:K873)</f>
        <v>0</v>
      </c>
      <c r="L863" s="641">
        <f>SUM(L864:L873)</f>
        <v>0</v>
      </c>
      <c r="M863" s="641">
        <f>SUM(M864:M873)</f>
        <v>0</v>
      </c>
      <c r="N863" s="641">
        <f>SUM(N864:N873)</f>
        <v>0</v>
      </c>
      <c r="O863" s="1116">
        <f>O17</f>
        <v>0</v>
      </c>
      <c r="P863" s="1116">
        <f>P17</f>
        <v>0</v>
      </c>
      <c r="Q863" s="112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49"/>
      <c r="I864" s="948"/>
      <c r="J864" s="726" t="e">
        <f>_xlfn.IFS(I864=$I$499,$J$499,I864=$I$500,$J$500,I864=$I$501,$J$501,I864=$I$502,$J$502,I864=$I$503,$J$503,I864=$I$504,$J$504,I864=$I$505,$J$505,I864=$I$506,$J$506)</f>
        <v>#N/A</v>
      </c>
      <c r="K864" s="641">
        <f>IF(ISNA(J864),0,H864*J864)</f>
        <v>0</v>
      </c>
      <c r="L864" s="950"/>
      <c r="M864" s="950"/>
      <c r="N864" s="641">
        <f>K864+L864+M864</f>
        <v>0</v>
      </c>
      <c r="O864" s="1118"/>
      <c r="P864" s="1118"/>
      <c r="Q864" s="112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4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18"/>
      <c r="P865" s="1118"/>
      <c r="Q865" s="112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49"/>
      <c r="I866" s="948"/>
      <c r="J866" s="726" t="e">
        <f t="shared" si="319"/>
        <v>#N/A</v>
      </c>
      <c r="K866" s="641">
        <f t="shared" si="320"/>
        <v>0</v>
      </c>
      <c r="L866" s="950"/>
      <c r="M866" s="950"/>
      <c r="N866" s="641">
        <f t="shared" si="321"/>
        <v>0</v>
      </c>
      <c r="O866" s="1118"/>
      <c r="P866" s="1118"/>
      <c r="Q866" s="112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49"/>
      <c r="I867" s="948"/>
      <c r="J867" s="726" t="e">
        <f t="shared" si="319"/>
        <v>#N/A</v>
      </c>
      <c r="K867" s="641">
        <f t="shared" si="320"/>
        <v>0</v>
      </c>
      <c r="L867" s="950"/>
      <c r="M867" s="950"/>
      <c r="N867" s="641">
        <f t="shared" si="321"/>
        <v>0</v>
      </c>
      <c r="O867" s="1118"/>
      <c r="P867" s="1118"/>
      <c r="Q867" s="112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49"/>
      <c r="I868" s="948"/>
      <c r="J868" s="726" t="e">
        <f t="shared" si="319"/>
        <v>#N/A</v>
      </c>
      <c r="K868" s="641">
        <f t="shared" si="320"/>
        <v>0</v>
      </c>
      <c r="L868" s="950"/>
      <c r="M868" s="950"/>
      <c r="N868" s="641">
        <f t="shared" si="321"/>
        <v>0</v>
      </c>
      <c r="O868" s="1118"/>
      <c r="P868" s="1118"/>
      <c r="Q868" s="112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49"/>
      <c r="I869" s="948"/>
      <c r="J869" s="726" t="e">
        <f t="shared" si="319"/>
        <v>#N/A</v>
      </c>
      <c r="K869" s="641">
        <f t="shared" si="320"/>
        <v>0</v>
      </c>
      <c r="L869" s="950"/>
      <c r="M869" s="950"/>
      <c r="N869" s="641">
        <f t="shared" si="321"/>
        <v>0</v>
      </c>
      <c r="O869" s="1118"/>
      <c r="P869" s="1118"/>
      <c r="Q869" s="112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49"/>
      <c r="I870" s="948"/>
      <c r="J870" s="726" t="e">
        <f t="shared" si="319"/>
        <v>#N/A</v>
      </c>
      <c r="K870" s="641">
        <f t="shared" si="320"/>
        <v>0</v>
      </c>
      <c r="L870" s="950"/>
      <c r="M870" s="950"/>
      <c r="N870" s="641">
        <f t="shared" si="321"/>
        <v>0</v>
      </c>
      <c r="O870" s="1118"/>
      <c r="P870" s="1118"/>
      <c r="Q870" s="112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49"/>
      <c r="I871" s="948"/>
      <c r="J871" s="726" t="e">
        <f t="shared" si="319"/>
        <v>#N/A</v>
      </c>
      <c r="K871" s="641">
        <f t="shared" si="320"/>
        <v>0</v>
      </c>
      <c r="L871" s="950"/>
      <c r="M871" s="950"/>
      <c r="N871" s="641">
        <f t="shared" si="321"/>
        <v>0</v>
      </c>
      <c r="O871" s="1118"/>
      <c r="P871" s="1118"/>
      <c r="Q871" s="112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49"/>
      <c r="I872" s="948"/>
      <c r="J872" s="726" t="e">
        <f t="shared" si="319"/>
        <v>#N/A</v>
      </c>
      <c r="K872" s="641">
        <f t="shared" si="320"/>
        <v>0</v>
      </c>
      <c r="L872" s="950"/>
      <c r="M872" s="950"/>
      <c r="N872" s="641">
        <f t="shared" si="321"/>
        <v>0</v>
      </c>
      <c r="O872" s="1118"/>
      <c r="P872" s="1118"/>
      <c r="Q872" s="112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49"/>
      <c r="I873" s="549"/>
      <c r="J873" s="549"/>
      <c r="K873" s="713"/>
      <c r="L873" s="950"/>
      <c r="M873" s="950"/>
      <c r="N873" s="641">
        <f t="shared" si="321"/>
        <v>0</v>
      </c>
      <c r="O873" s="1118"/>
      <c r="P873" s="1118"/>
      <c r="Q873" s="112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50"/>
      <c r="I874" s="692"/>
      <c r="J874" s="612"/>
      <c r="K874" s="641">
        <f>SUM(K875:K884)</f>
        <v>0</v>
      </c>
      <c r="L874" s="641">
        <f>SUM(L875:L884)</f>
        <v>0</v>
      </c>
      <c r="M874" s="641">
        <f>SUM(M875:M884)</f>
        <v>0</v>
      </c>
      <c r="N874" s="641">
        <f>SUM(N875:N884)</f>
        <v>0</v>
      </c>
      <c r="O874" s="1116">
        <f>O18</f>
        <v>0</v>
      </c>
      <c r="P874" s="1116">
        <f>P18</f>
        <v>0</v>
      </c>
      <c r="Q874" s="112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49"/>
      <c r="I875" s="948"/>
      <c r="J875" s="726" t="e">
        <f>_xlfn.IFS(I875=$I$499,$J$499,I875=$I$500,$J$500,I875=$I$501,$J$501,I875=$I$502,$J$502,I875=$I$503,$J$503,I875=$I$504,$J$504,I875=$I$505,$J$505,I875=$I$506,$J$506)</f>
        <v>#N/A</v>
      </c>
      <c r="K875" s="641">
        <f>IF(ISNA(J875),0,H875*J875)</f>
        <v>0</v>
      </c>
      <c r="L875" s="950"/>
      <c r="M875" s="950"/>
      <c r="N875" s="641">
        <f>K875+L875+M875</f>
        <v>0</v>
      </c>
      <c r="O875" s="1118"/>
      <c r="P875" s="1118"/>
      <c r="Q875" s="112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4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18"/>
      <c r="P876" s="1118"/>
      <c r="Q876" s="112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49"/>
      <c r="I877" s="948"/>
      <c r="J877" s="726" t="e">
        <f t="shared" si="325"/>
        <v>#N/A</v>
      </c>
      <c r="K877" s="641">
        <f t="shared" si="326"/>
        <v>0</v>
      </c>
      <c r="L877" s="950"/>
      <c r="M877" s="950"/>
      <c r="N877" s="641">
        <f t="shared" si="327"/>
        <v>0</v>
      </c>
      <c r="O877" s="1118"/>
      <c r="P877" s="1118"/>
      <c r="Q877" s="112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49"/>
      <c r="I878" s="948"/>
      <c r="J878" s="726" t="e">
        <f t="shared" si="325"/>
        <v>#N/A</v>
      </c>
      <c r="K878" s="641">
        <f t="shared" si="326"/>
        <v>0</v>
      </c>
      <c r="L878" s="950"/>
      <c r="M878" s="950"/>
      <c r="N878" s="641">
        <f t="shared" si="327"/>
        <v>0</v>
      </c>
      <c r="O878" s="1118"/>
      <c r="P878" s="1118"/>
      <c r="Q878" s="112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49"/>
      <c r="I879" s="948"/>
      <c r="J879" s="726" t="e">
        <f t="shared" si="325"/>
        <v>#N/A</v>
      </c>
      <c r="K879" s="641">
        <f t="shared" si="326"/>
        <v>0</v>
      </c>
      <c r="L879" s="950"/>
      <c r="M879" s="950"/>
      <c r="N879" s="641">
        <f t="shared" si="327"/>
        <v>0</v>
      </c>
      <c r="O879" s="1118"/>
      <c r="P879" s="1118"/>
      <c r="Q879" s="112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49"/>
      <c r="I880" s="948"/>
      <c r="J880" s="726" t="e">
        <f t="shared" si="325"/>
        <v>#N/A</v>
      </c>
      <c r="K880" s="641">
        <f t="shared" si="326"/>
        <v>0</v>
      </c>
      <c r="L880" s="950"/>
      <c r="M880" s="950"/>
      <c r="N880" s="641">
        <f t="shared" si="327"/>
        <v>0</v>
      </c>
      <c r="O880" s="1118"/>
      <c r="P880" s="1118"/>
      <c r="Q880" s="112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49"/>
      <c r="I881" s="948"/>
      <c r="J881" s="726" t="e">
        <f t="shared" si="325"/>
        <v>#N/A</v>
      </c>
      <c r="K881" s="641">
        <f t="shared" si="326"/>
        <v>0</v>
      </c>
      <c r="L881" s="950"/>
      <c r="M881" s="950"/>
      <c r="N881" s="641">
        <f t="shared" si="327"/>
        <v>0</v>
      </c>
      <c r="O881" s="1118"/>
      <c r="P881" s="1118"/>
      <c r="Q881" s="112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49"/>
      <c r="I882" s="948"/>
      <c r="J882" s="726" t="e">
        <f t="shared" si="325"/>
        <v>#N/A</v>
      </c>
      <c r="K882" s="641">
        <f t="shared" si="326"/>
        <v>0</v>
      </c>
      <c r="L882" s="950"/>
      <c r="M882" s="950"/>
      <c r="N882" s="641">
        <f t="shared" si="327"/>
        <v>0</v>
      </c>
      <c r="O882" s="1118"/>
      <c r="P882" s="1118"/>
      <c r="Q882" s="112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49"/>
      <c r="I883" s="948"/>
      <c r="J883" s="726" t="e">
        <f t="shared" si="325"/>
        <v>#N/A</v>
      </c>
      <c r="K883" s="641">
        <f t="shared" si="326"/>
        <v>0</v>
      </c>
      <c r="L883" s="950"/>
      <c r="M883" s="950"/>
      <c r="N883" s="641">
        <f t="shared" si="327"/>
        <v>0</v>
      </c>
      <c r="O883" s="1118"/>
      <c r="P883" s="1118"/>
      <c r="Q883" s="112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49"/>
      <c r="I884" s="549"/>
      <c r="J884" s="549"/>
      <c r="K884" s="713"/>
      <c r="L884" s="950"/>
      <c r="M884" s="950"/>
      <c r="N884" s="641">
        <f t="shared" si="327"/>
        <v>0</v>
      </c>
      <c r="O884" s="1118"/>
      <c r="P884" s="1118"/>
      <c r="Q884" s="112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50"/>
      <c r="I885" s="692"/>
      <c r="J885" s="612"/>
      <c r="K885" s="641">
        <f>SUM(K886:K895)</f>
        <v>0</v>
      </c>
      <c r="L885" s="641">
        <f>SUM(L886:L895)</f>
        <v>0</v>
      </c>
      <c r="M885" s="641">
        <f>SUM(M886:M895)</f>
        <v>0</v>
      </c>
      <c r="N885" s="641">
        <f>SUM(N886:N895)</f>
        <v>0</v>
      </c>
      <c r="O885" s="1116">
        <f>O19</f>
        <v>0</v>
      </c>
      <c r="P885" s="1116">
        <f>P19</f>
        <v>0</v>
      </c>
      <c r="Q885" s="112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49"/>
      <c r="I886" s="948"/>
      <c r="J886" s="726" t="e">
        <f>_xlfn.IFS(I886=$I$499,$J$499,I886=$I$500,$J$500,I886=$I$501,$J$501,I886=$I$502,$J$502,I886=$I$503,$J$503,I886=$I$504,$J$504,I886=$I$505,$J$505,I886=$I$506,$J$506)</f>
        <v>#N/A</v>
      </c>
      <c r="K886" s="641">
        <f>IF(ISNA(J886),0,H886*J886)</f>
        <v>0</v>
      </c>
      <c r="L886" s="950"/>
      <c r="M886" s="950"/>
      <c r="N886" s="641">
        <f>K886+L886+M886</f>
        <v>0</v>
      </c>
      <c r="O886" s="1118"/>
      <c r="P886" s="1118"/>
      <c r="Q886" s="112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4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18"/>
      <c r="P887" s="1118"/>
      <c r="Q887" s="112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49"/>
      <c r="I888" s="948"/>
      <c r="J888" s="726" t="e">
        <f t="shared" si="331"/>
        <v>#N/A</v>
      </c>
      <c r="K888" s="641">
        <f t="shared" si="332"/>
        <v>0</v>
      </c>
      <c r="L888" s="950"/>
      <c r="M888" s="950"/>
      <c r="N888" s="641">
        <f t="shared" si="333"/>
        <v>0</v>
      </c>
      <c r="O888" s="1118"/>
      <c r="P888" s="1118"/>
      <c r="Q888" s="112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49"/>
      <c r="I889" s="948"/>
      <c r="J889" s="726" t="e">
        <f t="shared" si="331"/>
        <v>#N/A</v>
      </c>
      <c r="K889" s="641">
        <f t="shared" si="332"/>
        <v>0</v>
      </c>
      <c r="L889" s="950"/>
      <c r="M889" s="950"/>
      <c r="N889" s="641">
        <f t="shared" si="333"/>
        <v>0</v>
      </c>
      <c r="O889" s="1118"/>
      <c r="P889" s="1118"/>
      <c r="Q889" s="112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49"/>
      <c r="I890" s="948"/>
      <c r="J890" s="726" t="e">
        <f t="shared" si="331"/>
        <v>#N/A</v>
      </c>
      <c r="K890" s="641">
        <f t="shared" si="332"/>
        <v>0</v>
      </c>
      <c r="L890" s="950"/>
      <c r="M890" s="950"/>
      <c r="N890" s="641">
        <f t="shared" si="333"/>
        <v>0</v>
      </c>
      <c r="O890" s="1118"/>
      <c r="P890" s="1118"/>
      <c r="Q890" s="112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49"/>
      <c r="I891" s="948"/>
      <c r="J891" s="726" t="e">
        <f t="shared" si="331"/>
        <v>#N/A</v>
      </c>
      <c r="K891" s="641">
        <f t="shared" si="332"/>
        <v>0</v>
      </c>
      <c r="L891" s="950"/>
      <c r="M891" s="950"/>
      <c r="N891" s="641">
        <f t="shared" si="333"/>
        <v>0</v>
      </c>
      <c r="O891" s="1118"/>
      <c r="P891" s="1118"/>
      <c r="Q891" s="112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49"/>
      <c r="I892" s="948"/>
      <c r="J892" s="726" t="e">
        <f t="shared" si="331"/>
        <v>#N/A</v>
      </c>
      <c r="K892" s="641">
        <f t="shared" si="332"/>
        <v>0</v>
      </c>
      <c r="L892" s="950"/>
      <c r="M892" s="950"/>
      <c r="N892" s="641">
        <f t="shared" si="333"/>
        <v>0</v>
      </c>
      <c r="O892" s="1118"/>
      <c r="P892" s="1118"/>
      <c r="Q892" s="112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49"/>
      <c r="I893" s="948"/>
      <c r="J893" s="726" t="e">
        <f t="shared" si="331"/>
        <v>#N/A</v>
      </c>
      <c r="K893" s="641">
        <f t="shared" si="332"/>
        <v>0</v>
      </c>
      <c r="L893" s="950"/>
      <c r="M893" s="950"/>
      <c r="N893" s="641">
        <f t="shared" si="333"/>
        <v>0</v>
      </c>
      <c r="O893" s="1118"/>
      <c r="P893" s="1118"/>
      <c r="Q893" s="112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49"/>
      <c r="I894" s="948"/>
      <c r="J894" s="726" t="e">
        <f t="shared" si="331"/>
        <v>#N/A</v>
      </c>
      <c r="K894" s="641">
        <f t="shared" si="332"/>
        <v>0</v>
      </c>
      <c r="L894" s="950"/>
      <c r="M894" s="950"/>
      <c r="N894" s="641">
        <f t="shared" si="333"/>
        <v>0</v>
      </c>
      <c r="O894" s="1118"/>
      <c r="P894" s="1118"/>
      <c r="Q894" s="112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49"/>
      <c r="I895" s="549"/>
      <c r="J895" s="549"/>
      <c r="K895" s="713"/>
      <c r="L895" s="950"/>
      <c r="M895" s="950"/>
      <c r="N895" s="641">
        <f t="shared" si="333"/>
        <v>0</v>
      </c>
      <c r="O895" s="1118"/>
      <c r="P895" s="1118"/>
      <c r="Q895" s="112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50"/>
      <c r="I896" s="692"/>
      <c r="J896" s="612"/>
      <c r="K896" s="641">
        <f>SUM(K897:K906)</f>
        <v>0</v>
      </c>
      <c r="L896" s="641">
        <f>SUM(L897:L906)</f>
        <v>0</v>
      </c>
      <c r="M896" s="641">
        <f>SUM(M897:M906)</f>
        <v>0</v>
      </c>
      <c r="N896" s="641">
        <f>SUM(N897:N906)</f>
        <v>0</v>
      </c>
      <c r="O896" s="1116">
        <f>O20</f>
        <v>0</v>
      </c>
      <c r="P896" s="1116">
        <f>P20</f>
        <v>0</v>
      </c>
      <c r="Q896" s="112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49"/>
      <c r="I897" s="948"/>
      <c r="J897" s="726" t="e">
        <f>_xlfn.IFS(I897=$I$499,$J$499,I897=$I$500,$J$500,I897=$I$501,$J$501,I897=$I$502,$J$502,I897=$I$503,$J$503,I897=$I$504,$J$504,I897=$I$505,$J$505,I897=$I$506,$J$506)</f>
        <v>#N/A</v>
      </c>
      <c r="K897" s="641">
        <f>IF(ISNA(J897),0,H897*J897)</f>
        <v>0</v>
      </c>
      <c r="L897" s="950"/>
      <c r="M897" s="950"/>
      <c r="N897" s="641">
        <f>K897+L897+M897</f>
        <v>0</v>
      </c>
      <c r="O897" s="1118"/>
      <c r="P897" s="1118"/>
      <c r="Q897" s="112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4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18"/>
      <c r="P898" s="1118"/>
      <c r="Q898" s="112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49"/>
      <c r="I899" s="948"/>
      <c r="J899" s="726" t="e">
        <f t="shared" si="337"/>
        <v>#N/A</v>
      </c>
      <c r="K899" s="641">
        <f t="shared" si="338"/>
        <v>0</v>
      </c>
      <c r="L899" s="950"/>
      <c r="M899" s="950"/>
      <c r="N899" s="641">
        <f t="shared" si="339"/>
        <v>0</v>
      </c>
      <c r="O899" s="1118"/>
      <c r="P899" s="1118"/>
      <c r="Q899" s="112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49"/>
      <c r="I900" s="948"/>
      <c r="J900" s="726" t="e">
        <f t="shared" si="337"/>
        <v>#N/A</v>
      </c>
      <c r="K900" s="641">
        <f t="shared" si="338"/>
        <v>0</v>
      </c>
      <c r="L900" s="950"/>
      <c r="M900" s="950"/>
      <c r="N900" s="641">
        <f t="shared" si="339"/>
        <v>0</v>
      </c>
      <c r="O900" s="1118"/>
      <c r="P900" s="1118"/>
      <c r="Q900" s="112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49"/>
      <c r="I901" s="948"/>
      <c r="J901" s="726" t="e">
        <f t="shared" si="337"/>
        <v>#N/A</v>
      </c>
      <c r="K901" s="641">
        <f t="shared" si="338"/>
        <v>0</v>
      </c>
      <c r="L901" s="950"/>
      <c r="M901" s="950"/>
      <c r="N901" s="641">
        <f t="shared" si="339"/>
        <v>0</v>
      </c>
      <c r="O901" s="1118"/>
      <c r="P901" s="1118"/>
      <c r="Q901" s="112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49"/>
      <c r="I902" s="948"/>
      <c r="J902" s="726" t="e">
        <f t="shared" si="337"/>
        <v>#N/A</v>
      </c>
      <c r="K902" s="641">
        <f t="shared" si="338"/>
        <v>0</v>
      </c>
      <c r="L902" s="950"/>
      <c r="M902" s="950"/>
      <c r="N902" s="641">
        <f t="shared" si="339"/>
        <v>0</v>
      </c>
      <c r="O902" s="1118"/>
      <c r="P902" s="1118"/>
      <c r="Q902" s="112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49"/>
      <c r="I903" s="948"/>
      <c r="J903" s="726" t="e">
        <f t="shared" si="337"/>
        <v>#N/A</v>
      </c>
      <c r="K903" s="641">
        <f t="shared" si="338"/>
        <v>0</v>
      </c>
      <c r="L903" s="950"/>
      <c r="M903" s="950"/>
      <c r="N903" s="641">
        <f t="shared" si="339"/>
        <v>0</v>
      </c>
      <c r="O903" s="1118"/>
      <c r="P903" s="1118"/>
      <c r="Q903" s="112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49"/>
      <c r="I904" s="948"/>
      <c r="J904" s="726" t="e">
        <f t="shared" si="337"/>
        <v>#N/A</v>
      </c>
      <c r="K904" s="641">
        <f t="shared" si="338"/>
        <v>0</v>
      </c>
      <c r="L904" s="950"/>
      <c r="M904" s="950"/>
      <c r="N904" s="641">
        <f t="shared" si="339"/>
        <v>0</v>
      </c>
      <c r="O904" s="1118"/>
      <c r="P904" s="1118"/>
      <c r="Q904" s="112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49"/>
      <c r="I905" s="948"/>
      <c r="J905" s="726" t="e">
        <f t="shared" si="337"/>
        <v>#N/A</v>
      </c>
      <c r="K905" s="641">
        <f t="shared" si="338"/>
        <v>0</v>
      </c>
      <c r="L905" s="950"/>
      <c r="M905" s="950"/>
      <c r="N905" s="641">
        <f t="shared" si="339"/>
        <v>0</v>
      </c>
      <c r="O905" s="1118"/>
      <c r="P905" s="1118"/>
      <c r="Q905" s="112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49"/>
      <c r="I906" s="549"/>
      <c r="J906" s="549"/>
      <c r="K906" s="713"/>
      <c r="L906" s="950"/>
      <c r="M906" s="950"/>
      <c r="N906" s="641">
        <f t="shared" si="339"/>
        <v>0</v>
      </c>
      <c r="O906" s="1118"/>
      <c r="P906" s="1118"/>
      <c r="Q906" s="112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50"/>
      <c r="I907" s="692"/>
      <c r="J907" s="612"/>
      <c r="K907" s="641">
        <f>SUM(K908:K917)</f>
        <v>0</v>
      </c>
      <c r="L907" s="641">
        <f>SUM(L908:L917)</f>
        <v>0</v>
      </c>
      <c r="M907" s="641">
        <f>SUM(M908:M917)</f>
        <v>0</v>
      </c>
      <c r="N907" s="641">
        <f>SUM(N908:N917)</f>
        <v>0</v>
      </c>
      <c r="O907" s="1116">
        <f>O21</f>
        <v>0</v>
      </c>
      <c r="P907" s="1116">
        <f>P21</f>
        <v>0</v>
      </c>
      <c r="Q907" s="112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49"/>
      <c r="I908" s="948"/>
      <c r="J908" s="726" t="e">
        <f>_xlfn.IFS(I908=$I$499,$J$499,I908=$I$500,$J$500,I908=$I$501,$J$501,I908=$I$502,$J$502,I908=$I$503,$J$503,I908=$I$504,$J$504,I908=$I$505,$J$505,I908=$I$506,$J$506)</f>
        <v>#N/A</v>
      </c>
      <c r="K908" s="641">
        <f>IF(ISNA(J908),0,H908*J908)</f>
        <v>0</v>
      </c>
      <c r="L908" s="950"/>
      <c r="M908" s="950"/>
      <c r="N908" s="641">
        <f>K908+L908+M908</f>
        <v>0</v>
      </c>
      <c r="O908" s="1118"/>
      <c r="P908" s="1118"/>
      <c r="Q908" s="112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4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18"/>
      <c r="P909" s="1118"/>
      <c r="Q909" s="112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49"/>
      <c r="I910" s="948"/>
      <c r="J910" s="726" t="e">
        <f t="shared" si="343"/>
        <v>#N/A</v>
      </c>
      <c r="K910" s="641">
        <f t="shared" si="344"/>
        <v>0</v>
      </c>
      <c r="L910" s="950"/>
      <c r="M910" s="950"/>
      <c r="N910" s="641">
        <f t="shared" si="345"/>
        <v>0</v>
      </c>
      <c r="O910" s="1118"/>
      <c r="P910" s="1118"/>
      <c r="Q910" s="112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49"/>
      <c r="I911" s="948"/>
      <c r="J911" s="726" t="e">
        <f t="shared" si="343"/>
        <v>#N/A</v>
      </c>
      <c r="K911" s="641">
        <f t="shared" si="344"/>
        <v>0</v>
      </c>
      <c r="L911" s="950"/>
      <c r="M911" s="950"/>
      <c r="N911" s="641">
        <f t="shared" si="345"/>
        <v>0</v>
      </c>
      <c r="O911" s="1118"/>
      <c r="P911" s="1118"/>
      <c r="Q911" s="112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49"/>
      <c r="I912" s="948"/>
      <c r="J912" s="726" t="e">
        <f t="shared" si="343"/>
        <v>#N/A</v>
      </c>
      <c r="K912" s="641">
        <f t="shared" si="344"/>
        <v>0</v>
      </c>
      <c r="L912" s="950"/>
      <c r="M912" s="950"/>
      <c r="N912" s="641">
        <f t="shared" si="345"/>
        <v>0</v>
      </c>
      <c r="O912" s="1118"/>
      <c r="P912" s="1118"/>
      <c r="Q912" s="112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49"/>
      <c r="I913" s="948"/>
      <c r="J913" s="726" t="e">
        <f t="shared" si="343"/>
        <v>#N/A</v>
      </c>
      <c r="K913" s="641">
        <f t="shared" si="344"/>
        <v>0</v>
      </c>
      <c r="L913" s="950"/>
      <c r="M913" s="950"/>
      <c r="N913" s="641">
        <f t="shared" si="345"/>
        <v>0</v>
      </c>
      <c r="O913" s="1118"/>
      <c r="P913" s="1118"/>
      <c r="Q913" s="112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49"/>
      <c r="I914" s="948"/>
      <c r="J914" s="726" t="e">
        <f t="shared" si="343"/>
        <v>#N/A</v>
      </c>
      <c r="K914" s="641">
        <f t="shared" si="344"/>
        <v>0</v>
      </c>
      <c r="L914" s="950"/>
      <c r="M914" s="950"/>
      <c r="N914" s="641">
        <f t="shared" si="345"/>
        <v>0</v>
      </c>
      <c r="O914" s="1118"/>
      <c r="P914" s="1118"/>
      <c r="Q914" s="112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49"/>
      <c r="I915" s="948"/>
      <c r="J915" s="726" t="e">
        <f t="shared" si="343"/>
        <v>#N/A</v>
      </c>
      <c r="K915" s="641">
        <f t="shared" si="344"/>
        <v>0</v>
      </c>
      <c r="L915" s="950"/>
      <c r="M915" s="950"/>
      <c r="N915" s="641">
        <f t="shared" si="345"/>
        <v>0</v>
      </c>
      <c r="O915" s="1118"/>
      <c r="P915" s="1118"/>
      <c r="Q915" s="112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49"/>
      <c r="I916" s="948"/>
      <c r="J916" s="726" t="e">
        <f t="shared" si="343"/>
        <v>#N/A</v>
      </c>
      <c r="K916" s="641">
        <f t="shared" si="344"/>
        <v>0</v>
      </c>
      <c r="L916" s="950"/>
      <c r="M916" s="950"/>
      <c r="N916" s="641">
        <f t="shared" si="345"/>
        <v>0</v>
      </c>
      <c r="O916" s="1118"/>
      <c r="P916" s="1118"/>
      <c r="Q916" s="112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49"/>
      <c r="I917" s="549"/>
      <c r="J917" s="549"/>
      <c r="K917" s="713"/>
      <c r="L917" s="950"/>
      <c r="M917" s="950"/>
      <c r="N917" s="641">
        <f t="shared" si="345"/>
        <v>0</v>
      </c>
      <c r="O917" s="1118"/>
      <c r="P917" s="1118"/>
      <c r="Q917" s="112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50"/>
      <c r="I918" s="692"/>
      <c r="J918" s="612"/>
      <c r="K918" s="641">
        <f>SUM(K919:K928)</f>
        <v>0</v>
      </c>
      <c r="L918" s="641">
        <f>SUM(L919:L928)</f>
        <v>0</v>
      </c>
      <c r="M918" s="641">
        <f>SUM(M919:M928)</f>
        <v>0</v>
      </c>
      <c r="N918" s="641">
        <f>SUM(N919:N928)</f>
        <v>0</v>
      </c>
      <c r="O918" s="1116">
        <f>O22</f>
        <v>0</v>
      </c>
      <c r="P918" s="1116">
        <f>P22</f>
        <v>0</v>
      </c>
      <c r="Q918" s="112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18"/>
      <c r="P919" s="1118"/>
      <c r="Q919" s="112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18"/>
      <c r="P920" s="1118"/>
      <c r="Q920" s="112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18"/>
      <c r="P921" s="1118"/>
      <c r="Q921" s="112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18"/>
      <c r="P922" s="1118"/>
      <c r="Q922" s="112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18"/>
      <c r="P923" s="1118"/>
      <c r="Q923" s="112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18"/>
      <c r="P924" s="1118"/>
      <c r="Q924" s="112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18"/>
      <c r="P925" s="1118"/>
      <c r="Q925" s="112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18"/>
      <c r="P926" s="1118"/>
      <c r="Q926" s="112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18"/>
      <c r="P927" s="1118"/>
      <c r="Q927" s="112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18"/>
      <c r="P928" s="1118"/>
      <c r="Q928" s="112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50"/>
      <c r="I929" s="692"/>
      <c r="J929" s="612"/>
      <c r="K929" s="641">
        <f>SUM(K930:K939)</f>
        <v>0</v>
      </c>
      <c r="L929" s="641">
        <f>SUM(L930:L939)</f>
        <v>0</v>
      </c>
      <c r="M929" s="641">
        <f>SUM(M930:M939)</f>
        <v>0</v>
      </c>
      <c r="N929" s="641">
        <f>SUM(N930:N939)</f>
        <v>0</v>
      </c>
      <c r="O929" s="1116">
        <f>O23</f>
        <v>0</v>
      </c>
      <c r="P929" s="1116">
        <f>P23</f>
        <v>0</v>
      </c>
      <c r="Q929" s="112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49"/>
      <c r="I930" s="948"/>
      <c r="J930" s="726" t="e">
        <f>_xlfn.IFS(I930=$I$499,$J$499,I930=$I$500,$J$500,I930=$I$501,$J$501,I930=$I$502,$J$502,I930=$I$503,$J$503,I930=$I$504,$J$504,I930=$I$505,$J$505,I930=$I$506,$J$506)</f>
        <v>#N/A</v>
      </c>
      <c r="K930" s="641">
        <f>IF(ISNA(J930),0,H930*J930)</f>
        <v>0</v>
      </c>
      <c r="L930" s="950"/>
      <c r="M930" s="950"/>
      <c r="N930" s="641">
        <f>K930+L930+M930</f>
        <v>0</v>
      </c>
      <c r="O930" s="1118"/>
      <c r="P930" s="1118"/>
      <c r="Q930" s="112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4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18"/>
      <c r="P931" s="1118"/>
      <c r="Q931" s="112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49"/>
      <c r="I932" s="948"/>
      <c r="J932" s="726" t="e">
        <f t="shared" si="355"/>
        <v>#N/A</v>
      </c>
      <c r="K932" s="641">
        <f t="shared" si="356"/>
        <v>0</v>
      </c>
      <c r="L932" s="950"/>
      <c r="M932" s="950"/>
      <c r="N932" s="641">
        <f t="shared" si="357"/>
        <v>0</v>
      </c>
      <c r="O932" s="1118"/>
      <c r="P932" s="1118"/>
      <c r="Q932" s="112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49"/>
      <c r="I933" s="948"/>
      <c r="J933" s="726" t="e">
        <f t="shared" si="355"/>
        <v>#N/A</v>
      </c>
      <c r="K933" s="641">
        <f t="shared" si="356"/>
        <v>0</v>
      </c>
      <c r="L933" s="950"/>
      <c r="M933" s="950"/>
      <c r="N933" s="641">
        <f t="shared" si="357"/>
        <v>0</v>
      </c>
      <c r="O933" s="1118"/>
      <c r="P933" s="1118"/>
      <c r="Q933" s="112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49"/>
      <c r="I934" s="948"/>
      <c r="J934" s="726" t="e">
        <f t="shared" si="355"/>
        <v>#N/A</v>
      </c>
      <c r="K934" s="641">
        <f t="shared" si="356"/>
        <v>0</v>
      </c>
      <c r="L934" s="950"/>
      <c r="M934" s="950"/>
      <c r="N934" s="641">
        <f t="shared" si="357"/>
        <v>0</v>
      </c>
      <c r="O934" s="1118"/>
      <c r="P934" s="1118"/>
      <c r="Q934" s="112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49"/>
      <c r="I935" s="948"/>
      <c r="J935" s="726" t="e">
        <f t="shared" si="355"/>
        <v>#N/A</v>
      </c>
      <c r="K935" s="641">
        <f t="shared" si="356"/>
        <v>0</v>
      </c>
      <c r="L935" s="950"/>
      <c r="M935" s="950"/>
      <c r="N935" s="641">
        <f t="shared" si="357"/>
        <v>0</v>
      </c>
      <c r="O935" s="1118"/>
      <c r="P935" s="1118"/>
      <c r="Q935" s="112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49"/>
      <c r="I936" s="948"/>
      <c r="J936" s="726" t="e">
        <f t="shared" si="355"/>
        <v>#N/A</v>
      </c>
      <c r="K936" s="641">
        <f t="shared" si="356"/>
        <v>0</v>
      </c>
      <c r="L936" s="950"/>
      <c r="M936" s="950"/>
      <c r="N936" s="641">
        <f t="shared" si="357"/>
        <v>0</v>
      </c>
      <c r="O936" s="1118"/>
      <c r="P936" s="1118"/>
      <c r="Q936" s="112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49"/>
      <c r="I937" s="948"/>
      <c r="J937" s="726" t="e">
        <f t="shared" si="355"/>
        <v>#N/A</v>
      </c>
      <c r="K937" s="641">
        <f t="shared" si="356"/>
        <v>0</v>
      </c>
      <c r="L937" s="950"/>
      <c r="M937" s="950"/>
      <c r="N937" s="641">
        <f t="shared" si="357"/>
        <v>0</v>
      </c>
      <c r="O937" s="1118"/>
      <c r="P937" s="1118"/>
      <c r="Q937" s="112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49"/>
      <c r="I938" s="948"/>
      <c r="J938" s="726" t="e">
        <f t="shared" si="355"/>
        <v>#N/A</v>
      </c>
      <c r="K938" s="641">
        <f t="shared" si="356"/>
        <v>0</v>
      </c>
      <c r="L938" s="950"/>
      <c r="M938" s="950"/>
      <c r="N938" s="641">
        <f t="shared" si="357"/>
        <v>0</v>
      </c>
      <c r="O938" s="1118"/>
      <c r="P938" s="1118"/>
      <c r="Q938" s="112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82">
        <v>930</v>
      </c>
      <c r="D939" s="917"/>
      <c r="E939" s="917"/>
      <c r="F939" s="707"/>
      <c r="G939" s="707"/>
      <c r="H939" s="1252"/>
      <c r="I939" s="706"/>
      <c r="J939" s="706"/>
      <c r="K939" s="720"/>
      <c r="L939" s="951"/>
      <c r="M939" s="951"/>
      <c r="N939" s="710">
        <f t="shared" si="357"/>
        <v>0</v>
      </c>
      <c r="O939" s="1124"/>
      <c r="P939" s="1124"/>
      <c r="Q939" s="112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1612</v>
      </c>
      <c r="C941" s="678" t="s">
        <v>1613</v>
      </c>
      <c r="D941" s="678" t="s">
        <v>1614</v>
      </c>
      <c r="E941" s="681" t="s">
        <v>506</v>
      </c>
      <c r="F941" s="333" t="s">
        <v>1974</v>
      </c>
      <c r="J941" s="698" t="s">
        <v>1616</v>
      </c>
      <c r="K941" s="722" t="s">
        <v>1612</v>
      </c>
      <c r="L941" s="678" t="s">
        <v>1613</v>
      </c>
      <c r="M941" s="678" t="s">
        <v>1614</v>
      </c>
      <c r="N941" s="681" t="s">
        <v>506</v>
      </c>
      <c r="O941" s="334" t="s">
        <v>1348</v>
      </c>
      <c r="P941" s="334" t="s">
        <v>1597</v>
      </c>
      <c r="Q941" s="700" t="s">
        <v>1346</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1394</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12">
        <f t="shared" ref="O942:P954" si="358">O11</f>
        <v>0</v>
      </c>
      <c r="P942" s="111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1607</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12">
        <f t="shared" si="358"/>
        <v>0</v>
      </c>
      <c r="P943" s="111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1608</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12">
        <f t="shared" si="358"/>
        <v>0</v>
      </c>
      <c r="P944" s="111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1931</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12">
        <f t="shared" si="358"/>
        <v>0</v>
      </c>
      <c r="P945" s="111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1932</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12">
        <f t="shared" si="358"/>
        <v>0</v>
      </c>
      <c r="P946" s="111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1398</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12">
        <f t="shared" si="358"/>
        <v>0</v>
      </c>
      <c r="P947" s="111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1607</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12">
        <f t="shared" si="358"/>
        <v>0</v>
      </c>
      <c r="P948" s="111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1608</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12">
        <f t="shared" si="358"/>
        <v>0</v>
      </c>
      <c r="P949" s="111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1931</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12">
        <f t="shared" si="358"/>
        <v>0</v>
      </c>
      <c r="P950" s="111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1932</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12">
        <f t="shared" si="358"/>
        <v>0</v>
      </c>
      <c r="P951" s="111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1609</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12">
        <f t="shared" si="358"/>
        <v>0</v>
      </c>
      <c r="P952" s="111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1607</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12">
        <f t="shared" si="358"/>
        <v>0</v>
      </c>
      <c r="P953" s="111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1610</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12">
        <f t="shared" si="358"/>
        <v>0</v>
      </c>
      <c r="P954" s="111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1608</v>
      </c>
      <c r="B955" s="723">
        <f>B944+B949</f>
        <v>0</v>
      </c>
      <c r="C955" s="723">
        <f>C944+C949</f>
        <v>0</v>
      </c>
      <c r="D955" s="723">
        <f>D944+D949</f>
        <v>0</v>
      </c>
      <c r="E955" s="723">
        <f>E944+E949</f>
        <v>0</v>
      </c>
      <c r="F955" s="723">
        <f>F944+F949</f>
        <v>0</v>
      </c>
      <c r="G955" s="952">
        <f>B954-i.04101a!D45</f>
        <v>0</v>
      </c>
      <c r="H955" s="953">
        <f>D954-i.04101a!D50</f>
        <v>0</v>
      </c>
      <c r="K955" s="714"/>
      <c r="Q955" s="111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1931</v>
      </c>
      <c r="B956" s="723">
        <f t="shared" ref="B956:E957" si="360">B945+B950</f>
        <v>0</v>
      </c>
      <c r="C956" s="723">
        <f t="shared" si="360"/>
        <v>0</v>
      </c>
      <c r="D956" s="723">
        <f t="shared" si="360"/>
        <v>0</v>
      </c>
      <c r="E956" s="723">
        <f t="shared" si="360"/>
        <v>0</v>
      </c>
      <c r="F956" s="723">
        <f>F945+F950</f>
        <v>0</v>
      </c>
      <c r="G956" s="699"/>
      <c r="J956" s="617" t="s">
        <v>1397</v>
      </c>
      <c r="K956" s="733" t="s">
        <v>183</v>
      </c>
      <c r="L956" s="683" t="s">
        <v>1399</v>
      </c>
      <c r="M956" s="683" t="s">
        <v>1395</v>
      </c>
      <c r="N956" s="683" t="s">
        <v>1400</v>
      </c>
      <c r="O956" s="28"/>
      <c r="P956" s="820" t="s">
        <v>1348</v>
      </c>
      <c r="Q956" s="112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1932</v>
      </c>
      <c r="B957" s="723">
        <f t="shared" si="360"/>
        <v>0</v>
      </c>
      <c r="C957" s="723">
        <f t="shared" si="360"/>
        <v>0</v>
      </c>
      <c r="D957" s="723">
        <f t="shared" si="360"/>
        <v>0</v>
      </c>
      <c r="E957" s="723">
        <f t="shared" si="360"/>
        <v>0</v>
      </c>
      <c r="F957" s="723">
        <f>F946+F951</f>
        <v>0</v>
      </c>
      <c r="G957" s="699"/>
      <c r="J957" s="637" t="s">
        <v>1273</v>
      </c>
      <c r="K957" s="723">
        <f>SUMIFS($N$378:$N$507,$I$378:$I$507,"="&amp;$A379)</f>
        <v>0</v>
      </c>
      <c r="L957" s="723">
        <f>SUMIFS($N$509:$N$651,$I$509:$I$651,"="&amp;$A379)</f>
        <v>0</v>
      </c>
      <c r="M957" s="723">
        <f>SUMIFS($N$653:$N$795,$I$653:$I$795,"="&amp;$A379)</f>
        <v>0</v>
      </c>
      <c r="N957" s="723">
        <f>SUMIFS($N$797:$N$939,$I$797:$I$939,"="&amp;$A379)</f>
        <v>0</v>
      </c>
      <c r="O957" s="777"/>
      <c r="P957" s="637" t="s">
        <v>1360</v>
      </c>
      <c r="Q957" s="121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1274</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25" t="s">
        <v>1361</v>
      </c>
      <c r="Q958" s="121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1395</v>
      </c>
      <c r="B959" s="731">
        <f>SUM(B960:B963)</f>
        <v>0</v>
      </c>
      <c r="C959" s="731">
        <f>SUM(C960:C963)</f>
        <v>0</v>
      </c>
      <c r="D959" s="731">
        <f>SUM(D960:D963)</f>
        <v>0</v>
      </c>
      <c r="E959" s="731">
        <f>SUM(E960:E963)</f>
        <v>0</v>
      </c>
      <c r="F959" s="731">
        <f>SUM(F960:F963)</f>
        <v>0</v>
      </c>
      <c r="G959" s="699"/>
      <c r="J959" s="637" t="s">
        <v>1284</v>
      </c>
      <c r="K959" s="723">
        <f t="shared" si="361"/>
        <v>0</v>
      </c>
      <c r="L959" s="723">
        <f t="shared" si="362"/>
        <v>0</v>
      </c>
      <c r="M959" s="723">
        <f t="shared" si="363"/>
        <v>0</v>
      </c>
      <c r="N959" s="723">
        <f t="shared" si="364"/>
        <v>0</v>
      </c>
      <c r="O959" s="777"/>
      <c r="P959" s="637" t="s">
        <v>6</v>
      </c>
      <c r="Q959" s="121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1607</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1275</v>
      </c>
      <c r="K960" s="723">
        <f t="shared" si="361"/>
        <v>0</v>
      </c>
      <c r="L960" s="723">
        <f t="shared" si="362"/>
        <v>0</v>
      </c>
      <c r="M960" s="723">
        <f t="shared" si="363"/>
        <v>0</v>
      </c>
      <c r="N960" s="723">
        <f t="shared" si="364"/>
        <v>0</v>
      </c>
      <c r="O960" s="777"/>
      <c r="P960" s="637" t="s">
        <v>1921</v>
      </c>
      <c r="Q960" s="121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1608</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1293</v>
      </c>
      <c r="K961" s="723">
        <f t="shared" si="361"/>
        <v>0</v>
      </c>
      <c r="L961" s="723">
        <f t="shared" si="362"/>
        <v>0</v>
      </c>
      <c r="M961" s="723">
        <f t="shared" si="363"/>
        <v>0</v>
      </c>
      <c r="N961" s="723">
        <f t="shared" si="364"/>
        <v>0</v>
      </c>
      <c r="O961" s="777"/>
      <c r="P961" s="637" t="s">
        <v>1922</v>
      </c>
      <c r="Q961" s="121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1931</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1302</v>
      </c>
      <c r="K962" s="723">
        <f t="shared" si="361"/>
        <v>0</v>
      </c>
      <c r="L962" s="723">
        <f t="shared" si="362"/>
        <v>0</v>
      </c>
      <c r="M962" s="723">
        <f t="shared" si="363"/>
        <v>0</v>
      </c>
      <c r="N962" s="723">
        <f t="shared" si="364"/>
        <v>0</v>
      </c>
      <c r="O962" s="777"/>
      <c r="P962" s="637" t="s">
        <v>1923</v>
      </c>
      <c r="Q962" s="121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1932</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1311</v>
      </c>
      <c r="K963" s="723">
        <f t="shared" si="361"/>
        <v>0</v>
      </c>
      <c r="L963" s="723">
        <f t="shared" si="362"/>
        <v>0</v>
      </c>
      <c r="M963" s="723">
        <f t="shared" si="363"/>
        <v>0</v>
      </c>
      <c r="N963" s="723">
        <f t="shared" si="364"/>
        <v>0</v>
      </c>
      <c r="O963" s="777"/>
      <c r="P963" s="637" t="s">
        <v>1925</v>
      </c>
      <c r="Q963" s="121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1400</v>
      </c>
      <c r="B964" s="731">
        <f>SUM(B965:B968)</f>
        <v>0</v>
      </c>
      <c r="C964" s="731">
        <f>SUM(C965:C968)</f>
        <v>0</v>
      </c>
      <c r="D964" s="731">
        <f>SUM(D965:D968)</f>
        <v>0</v>
      </c>
      <c r="E964" s="731">
        <f>SUM(E965:E968)</f>
        <v>0</v>
      </c>
      <c r="F964" s="731">
        <f>SUM(F965:F968)</f>
        <v>0</v>
      </c>
      <c r="G964" s="699"/>
      <c r="J964" s="637" t="s">
        <v>1598</v>
      </c>
      <c r="K964" s="723">
        <f t="shared" si="361"/>
        <v>0</v>
      </c>
      <c r="L964" s="723">
        <f t="shared" si="362"/>
        <v>0</v>
      </c>
      <c r="M964" s="723">
        <f t="shared" si="363"/>
        <v>0</v>
      </c>
      <c r="N964" s="723">
        <f t="shared" si="364"/>
        <v>0</v>
      </c>
      <c r="O964" s="777"/>
      <c r="P964" s="637" t="s">
        <v>280</v>
      </c>
      <c r="Q964" s="121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1607</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1326</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1608</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1273</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1931</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1274</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1932</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1284</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1611</v>
      </c>
      <c r="B969" s="731">
        <f>B970+B971</f>
        <v>0</v>
      </c>
      <c r="C969" s="731">
        <f>C970+C971</f>
        <v>0</v>
      </c>
      <c r="D969" s="731">
        <f>D970+D971</f>
        <v>0</v>
      </c>
      <c r="E969" s="731">
        <f>E970+E971</f>
        <v>0</v>
      </c>
      <c r="F969" s="731">
        <f>F970+F971</f>
        <v>0</v>
      </c>
      <c r="G969" s="699"/>
      <c r="J969" s="637" t="s">
        <v>1275</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1607</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1293</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1610</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1302</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1608</v>
      </c>
      <c r="B972" s="723">
        <f t="shared" ref="B972:E974" si="367">B961+B966</f>
        <v>0</v>
      </c>
      <c r="C972" s="723">
        <f t="shared" si="367"/>
        <v>0</v>
      </c>
      <c r="D972" s="723">
        <f t="shared" si="367"/>
        <v>0</v>
      </c>
      <c r="E972" s="723">
        <f t="shared" si="367"/>
        <v>0</v>
      </c>
      <c r="F972" s="723">
        <f>F961+F966</f>
        <v>0</v>
      </c>
      <c r="G972" s="699"/>
      <c r="J972" s="734" t="s">
        <v>1311</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1931</v>
      </c>
      <c r="B973" s="723">
        <f t="shared" si="367"/>
        <v>0</v>
      </c>
      <c r="C973" s="723">
        <f t="shared" si="367"/>
        <v>0</v>
      </c>
      <c r="D973" s="723">
        <f t="shared" si="367"/>
        <v>0</v>
      </c>
      <c r="E973" s="723">
        <f t="shared" si="367"/>
        <v>0</v>
      </c>
      <c r="F973" s="723">
        <f>F962+F967</f>
        <v>0</v>
      </c>
      <c r="G973" s="699"/>
      <c r="J973" s="637" t="s">
        <v>1598</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1932</v>
      </c>
      <c r="B974" s="723">
        <f t="shared" si="367"/>
        <v>0</v>
      </c>
      <c r="C974" s="723">
        <f t="shared" si="367"/>
        <v>0</v>
      </c>
      <c r="D974" s="723">
        <f t="shared" si="367"/>
        <v>0</v>
      </c>
      <c r="E974" s="723">
        <f t="shared" si="367"/>
        <v>0</v>
      </c>
      <c r="F974" s="723">
        <f>F963+F968</f>
        <v>0</v>
      </c>
      <c r="G974" s="699"/>
      <c r="J974" s="734" t="s">
        <v>1326</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1743</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1975</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66" t="s">
        <v>1930</v>
      </c>
      <c r="B981" s="1466"/>
      <c r="C981" s="1466"/>
      <c r="D981" s="1466"/>
      <c r="E981" s="1466"/>
      <c r="F981" s="1466"/>
      <c r="G981" s="1466"/>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66" t="s">
        <v>1978</v>
      </c>
      <c r="B982" s="1466"/>
      <c r="C982" s="1466"/>
      <c r="D982" s="1466"/>
      <c r="E982" s="1466"/>
      <c r="F982" s="1466"/>
      <c r="G982" s="1466"/>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66" t="s">
        <v>1976</v>
      </c>
      <c r="B983" s="1466"/>
      <c r="C983" s="1466"/>
      <c r="D983" s="1466"/>
      <c r="E983" s="1466"/>
      <c r="F983" s="1466"/>
      <c r="G983" s="1466"/>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1977</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1739</v>
      </c>
      <c r="B986" s="954" t="s">
        <v>1740</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1737</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1738</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1741</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1742</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64"/>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64"/>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64"/>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64"/>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64"/>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64"/>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64"/>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64"/>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64"/>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64"/>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64"/>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64"/>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64"/>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64"/>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64"/>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64"/>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64"/>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64"/>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64"/>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64"/>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64"/>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64"/>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64"/>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64"/>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64"/>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64"/>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64"/>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64"/>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64"/>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64"/>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64"/>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64"/>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64"/>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64"/>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64"/>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64"/>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64"/>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64"/>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64"/>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64"/>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64"/>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64"/>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64"/>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64"/>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64"/>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64"/>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64"/>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64"/>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64"/>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64"/>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64"/>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64"/>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64"/>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64"/>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64"/>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64"/>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64"/>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64"/>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64"/>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64"/>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64"/>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64"/>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64"/>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64"/>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64"/>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64"/>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64"/>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64"/>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64"/>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64"/>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64"/>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64"/>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64"/>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64"/>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64"/>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64"/>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64"/>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64"/>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64"/>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64"/>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64"/>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64"/>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64"/>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64"/>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64"/>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64"/>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64"/>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64"/>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64"/>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64"/>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64"/>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64"/>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64"/>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64"/>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64"/>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64"/>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64"/>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64"/>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64"/>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64"/>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64"/>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64"/>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64"/>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64"/>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64"/>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64"/>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64"/>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64"/>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64"/>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64"/>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64"/>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64"/>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64"/>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64"/>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64"/>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64"/>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64"/>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64"/>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64"/>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64"/>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64"/>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64"/>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64"/>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64"/>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64"/>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64"/>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64"/>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64"/>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64"/>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64"/>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64"/>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64"/>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64"/>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64"/>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64"/>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64"/>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64"/>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64"/>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64"/>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64"/>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64"/>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64"/>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64"/>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64"/>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64"/>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64"/>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64"/>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64"/>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64"/>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64"/>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64"/>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64"/>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64"/>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64"/>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64"/>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64"/>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64"/>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64"/>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64"/>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64"/>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64"/>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64"/>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64"/>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64"/>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64"/>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64"/>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64"/>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64"/>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64"/>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64"/>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64"/>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64"/>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64"/>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64"/>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64"/>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64"/>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64"/>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64"/>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64"/>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64"/>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64"/>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64"/>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64"/>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64"/>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64"/>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64"/>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64"/>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64"/>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64"/>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64"/>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64"/>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64"/>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64"/>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64"/>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64"/>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64"/>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64"/>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64"/>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64"/>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64"/>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64"/>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64"/>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64"/>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64"/>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64"/>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64"/>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64"/>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64"/>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64"/>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64"/>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64"/>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64"/>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64"/>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64"/>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64"/>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64"/>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64"/>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64"/>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64"/>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64"/>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64"/>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64"/>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64"/>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64"/>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64"/>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64"/>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64"/>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64"/>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64"/>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64"/>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64"/>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64"/>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64"/>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64"/>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64"/>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64"/>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64"/>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64"/>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64"/>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64"/>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64"/>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64"/>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64"/>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64"/>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64"/>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64"/>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64"/>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64"/>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64"/>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64"/>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64"/>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64"/>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64"/>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64"/>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64"/>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64"/>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64"/>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64"/>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64"/>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64"/>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64"/>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64"/>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64"/>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64"/>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64"/>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64"/>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64"/>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64"/>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64"/>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64"/>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64"/>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64"/>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64"/>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64"/>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64"/>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64"/>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64"/>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64"/>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64"/>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64"/>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64"/>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64"/>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64"/>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64"/>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64"/>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64"/>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64"/>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64"/>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64"/>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64"/>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64"/>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64"/>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64"/>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64"/>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64"/>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64"/>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64"/>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64"/>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64"/>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64"/>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64"/>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64"/>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64"/>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64"/>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64"/>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64"/>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64"/>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64"/>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64"/>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64"/>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64"/>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64"/>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64"/>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64"/>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64"/>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64"/>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64"/>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64"/>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64"/>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64"/>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64"/>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64"/>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64"/>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64"/>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64"/>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64"/>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64"/>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64"/>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64"/>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64"/>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64"/>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64"/>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64"/>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64"/>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64"/>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64"/>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64"/>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64"/>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64"/>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64"/>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64"/>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64"/>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64"/>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64"/>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64"/>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64"/>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64"/>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64"/>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64"/>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64"/>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64"/>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64"/>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64"/>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64"/>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64"/>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64"/>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64"/>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64"/>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64"/>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64"/>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64"/>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64"/>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64"/>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64"/>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64"/>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64"/>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64"/>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64"/>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64"/>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64"/>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64"/>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64"/>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64"/>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64"/>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64"/>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64"/>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64"/>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64"/>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64"/>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64"/>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64"/>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64"/>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64"/>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64"/>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64"/>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64"/>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64"/>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64"/>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64"/>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64"/>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64"/>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64"/>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64"/>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64"/>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64"/>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64"/>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64"/>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64"/>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64"/>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64"/>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64"/>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64"/>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64"/>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64"/>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64"/>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64"/>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64"/>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64"/>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64"/>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64"/>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64"/>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64"/>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64"/>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64"/>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64"/>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64"/>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64"/>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64"/>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64"/>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64"/>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64"/>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64"/>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64"/>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64"/>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64"/>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64"/>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64"/>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64"/>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64"/>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64"/>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64"/>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64"/>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64"/>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64"/>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64"/>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64"/>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64"/>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64"/>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64"/>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64"/>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64"/>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64"/>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64"/>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64"/>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64"/>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64"/>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64"/>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64"/>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64"/>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64"/>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64"/>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64"/>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64"/>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64"/>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64"/>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64"/>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64"/>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64"/>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64"/>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64"/>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64"/>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64"/>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64"/>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64"/>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64"/>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64"/>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64"/>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64"/>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64"/>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64"/>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64"/>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64"/>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64"/>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64"/>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64"/>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64"/>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64"/>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64"/>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64"/>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64"/>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64"/>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64"/>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64"/>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64"/>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64"/>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64"/>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64"/>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64"/>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64"/>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64"/>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64"/>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64"/>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64"/>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64"/>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64"/>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64"/>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64"/>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64"/>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64"/>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64"/>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64"/>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64"/>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64"/>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64"/>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64"/>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64"/>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64"/>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64"/>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64"/>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64"/>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64"/>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64"/>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64"/>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64"/>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64"/>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64"/>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64"/>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64"/>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64"/>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64"/>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64"/>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64"/>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64"/>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64"/>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64"/>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64"/>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64"/>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64"/>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64"/>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64"/>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64"/>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64"/>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64"/>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64"/>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64"/>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64"/>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64"/>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64"/>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64"/>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64"/>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64"/>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64"/>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64"/>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64"/>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64"/>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64"/>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64"/>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64"/>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64"/>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64"/>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64"/>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64"/>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64"/>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64"/>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64"/>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64"/>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64"/>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64"/>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64"/>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64"/>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64"/>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64"/>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64"/>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64"/>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64"/>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64"/>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64"/>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64"/>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64"/>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64"/>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64"/>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64"/>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64"/>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64"/>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64"/>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64"/>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64"/>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64"/>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64"/>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64"/>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64"/>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64"/>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64"/>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64"/>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64"/>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64"/>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64"/>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64"/>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64"/>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64"/>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64"/>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64"/>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64"/>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64"/>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64"/>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64"/>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64"/>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64"/>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64"/>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64"/>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64"/>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64"/>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64"/>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64"/>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64"/>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64"/>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64"/>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64"/>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64"/>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64"/>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64"/>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64"/>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64"/>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64"/>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64"/>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64"/>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64"/>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64"/>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64"/>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64"/>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64"/>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64"/>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64"/>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64"/>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64"/>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64"/>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64"/>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64"/>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64"/>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64"/>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64"/>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64"/>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64"/>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64"/>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64"/>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64"/>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64"/>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64"/>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64"/>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64"/>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64"/>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64"/>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64"/>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64"/>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64"/>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64"/>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64"/>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64"/>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64"/>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64"/>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64"/>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64"/>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64"/>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64"/>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64"/>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64"/>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64"/>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64"/>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64"/>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64"/>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64"/>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64"/>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64"/>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64"/>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64"/>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64"/>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64"/>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64"/>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64"/>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64"/>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64"/>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64"/>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64"/>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64"/>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64"/>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64"/>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64"/>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64"/>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64"/>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64"/>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64"/>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64"/>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64"/>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64"/>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64"/>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64"/>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64"/>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64"/>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64"/>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64"/>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64"/>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64"/>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64"/>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64"/>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64"/>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64"/>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64"/>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64"/>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64"/>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64"/>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64"/>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64"/>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64"/>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64"/>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64"/>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64"/>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64"/>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64"/>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64"/>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64"/>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64"/>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64"/>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64"/>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64"/>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64"/>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64"/>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64"/>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64"/>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64"/>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64"/>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64"/>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64"/>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64"/>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64"/>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64"/>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64"/>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64"/>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64"/>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64"/>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64"/>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64"/>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64"/>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64"/>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64"/>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64"/>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64"/>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64"/>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64"/>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64"/>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64"/>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64"/>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64"/>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64"/>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64"/>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64"/>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64"/>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64"/>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64"/>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64"/>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64"/>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64"/>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64"/>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64"/>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64"/>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64"/>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64"/>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64"/>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64"/>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64"/>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64"/>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64"/>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64"/>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64"/>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64"/>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64"/>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64"/>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64"/>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64"/>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64"/>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64"/>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64"/>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64"/>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64"/>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64"/>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64"/>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64"/>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64"/>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64"/>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64"/>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64"/>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64"/>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64"/>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64"/>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64"/>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64"/>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64"/>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64"/>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64"/>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64"/>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64"/>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64"/>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64"/>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64"/>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64"/>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64"/>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64"/>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64"/>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64"/>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64"/>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64"/>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64"/>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64"/>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64"/>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64"/>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64"/>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64"/>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64"/>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64"/>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64"/>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64"/>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64"/>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64"/>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64"/>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64"/>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64"/>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64"/>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64"/>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64"/>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64"/>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64"/>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64"/>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64"/>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64"/>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64"/>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64"/>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64"/>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64"/>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64"/>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64"/>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64"/>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64"/>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64"/>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64"/>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64"/>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64"/>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64"/>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64"/>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64"/>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64"/>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64"/>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64"/>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64"/>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64"/>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64"/>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64"/>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64"/>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64"/>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64"/>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64"/>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64"/>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64"/>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64"/>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64"/>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64"/>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64"/>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64"/>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64"/>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64"/>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64"/>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64"/>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64"/>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64"/>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64"/>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64"/>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64"/>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64"/>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64"/>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64"/>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64"/>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64"/>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64"/>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64"/>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64"/>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64"/>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64"/>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64"/>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64"/>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64"/>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64"/>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64"/>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64"/>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64"/>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64"/>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64"/>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64"/>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64"/>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64"/>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64"/>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64"/>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64"/>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64"/>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64"/>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64"/>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64"/>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64"/>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64"/>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64"/>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64"/>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64"/>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64"/>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64"/>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64"/>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64"/>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64"/>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64"/>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64"/>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64"/>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64"/>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64"/>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64"/>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64"/>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64"/>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64"/>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64"/>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64"/>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64"/>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64"/>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64"/>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64"/>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64"/>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64"/>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64"/>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64"/>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64"/>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64"/>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64"/>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64"/>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64"/>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64"/>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64"/>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64"/>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64"/>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64"/>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64"/>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64"/>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64"/>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64"/>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64"/>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64"/>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64"/>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64"/>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64"/>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64"/>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64"/>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64"/>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64"/>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64"/>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64"/>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64"/>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64"/>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64"/>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64"/>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64"/>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64"/>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64"/>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64"/>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64"/>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64"/>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64"/>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64"/>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64"/>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64"/>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64"/>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64"/>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64"/>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64"/>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64"/>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64"/>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64"/>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64"/>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64"/>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64"/>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64"/>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64"/>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64"/>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64"/>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64"/>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64"/>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64"/>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64"/>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64"/>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64"/>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64"/>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64"/>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64"/>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64"/>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64"/>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64"/>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64"/>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64"/>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64"/>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64"/>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64"/>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64"/>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64"/>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64"/>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64"/>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64"/>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64"/>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64"/>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64"/>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64"/>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64"/>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64"/>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64"/>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64"/>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64"/>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64"/>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64"/>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64"/>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64"/>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64"/>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64"/>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64"/>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64"/>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64"/>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64"/>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64"/>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64"/>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64"/>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64"/>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64"/>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64"/>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64"/>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64"/>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64"/>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64"/>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55" zoomScale="90" zoomScaleNormal="90" workbookViewId="0">
      <selection activeCell="A41" sqref="A41"/>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10"/>
      <c r="C1" s="1310"/>
      <c r="D1" s="1310"/>
      <c r="E1" s="2"/>
    </row>
    <row r="2" spans="1:5" ht="29.25" customHeight="1">
      <c r="A2" s="1311" t="s">
        <v>410</v>
      </c>
      <c r="B2" s="1311"/>
      <c r="C2" s="1311"/>
      <c r="D2" s="1311"/>
      <c r="E2" s="24"/>
    </row>
    <row r="3" spans="1:5">
      <c r="A3" s="106" t="str">
        <f>+i.04108!A7</f>
        <v>Даатгагчийн нэр:</v>
      </c>
      <c r="B3" s="107"/>
      <c r="C3" s="1307" t="str">
        <f>+i.04108!J7</f>
        <v>..... оны .... сарын ...-ны өдөр</v>
      </c>
      <c r="D3" s="1307"/>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1892</v>
      </c>
      <c r="B29" s="111">
        <v>6110</v>
      </c>
      <c r="C29" s="108"/>
      <c r="D29" s="383">
        <f>i.04111!F32-i.04111!G32</f>
        <v>0</v>
      </c>
    </row>
    <row r="30" spans="1:4">
      <c r="A30" s="110" t="s">
        <v>1879</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1888</v>
      </c>
      <c r="B37" s="111">
        <v>6710</v>
      </c>
      <c r="C37" s="108"/>
      <c r="D37" s="1053">
        <f>((i.04107!K12+i.04107!K15)-(i.04107!H12+i.04107!H15))*-1</f>
        <v>0</v>
      </c>
    </row>
    <row r="38" spans="1:4">
      <c r="A38" s="110" t="s">
        <v>1889</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88"/>
      <c r="C1" s="1488"/>
      <c r="D1" s="1488"/>
      <c r="E1" s="1488"/>
      <c r="F1" s="1488"/>
      <c r="G1" s="1488"/>
      <c r="H1" s="1488"/>
      <c r="I1" s="1488"/>
      <c r="J1" s="1488"/>
      <c r="K1" s="1488"/>
      <c r="L1" s="1488"/>
      <c r="M1" s="1488"/>
      <c r="N1" s="1488"/>
    </row>
    <row r="2" spans="1:33">
      <c r="V2" s="738" t="s">
        <v>1392</v>
      </c>
      <c r="Y2" s="738" t="s">
        <v>1392</v>
      </c>
    </row>
    <row r="3" spans="1:33" ht="15" customHeight="1">
      <c r="A3" s="1489" t="s">
        <v>1934</v>
      </c>
      <c r="B3" s="1489"/>
      <c r="C3" s="1489"/>
      <c r="D3" s="1489"/>
      <c r="E3" s="1489"/>
      <c r="F3" s="1489"/>
      <c r="G3" s="1489"/>
      <c r="H3" s="1489"/>
      <c r="I3" s="1489"/>
      <c r="J3" s="1489"/>
      <c r="K3" s="1489"/>
      <c r="L3" s="1489"/>
      <c r="M3" s="1489"/>
      <c r="N3" s="1489"/>
      <c r="V3" s="738" t="s">
        <v>1393</v>
      </c>
      <c r="Y3" s="738" t="s">
        <v>1393</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9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490" t="s">
        <v>1744</v>
      </c>
      <c r="B7" s="1482" t="s">
        <v>5</v>
      </c>
      <c r="C7" s="1482" t="s">
        <v>4</v>
      </c>
      <c r="D7" s="1482" t="s">
        <v>1538</v>
      </c>
      <c r="E7" s="1482" t="s">
        <v>1344</v>
      </c>
      <c r="F7" s="1482" t="s">
        <v>1615</v>
      </c>
      <c r="G7" s="1484" t="s">
        <v>1946</v>
      </c>
      <c r="H7" s="1482" t="s">
        <v>1396</v>
      </c>
      <c r="I7" s="1482" t="s">
        <v>1509</v>
      </c>
      <c r="J7" s="1482" t="s">
        <v>1510</v>
      </c>
      <c r="K7" s="1484" t="s">
        <v>506</v>
      </c>
      <c r="L7" s="1484" t="s">
        <v>1758</v>
      </c>
      <c r="M7" s="1484" t="s">
        <v>1759</v>
      </c>
      <c r="N7" s="1486" t="s">
        <v>1749</v>
      </c>
      <c r="O7" s="739"/>
      <c r="P7" s="739"/>
      <c r="Q7" s="739"/>
      <c r="R7" s="739"/>
      <c r="S7" s="739"/>
      <c r="T7" s="739"/>
      <c r="U7" s="739"/>
      <c r="V7" s="739"/>
      <c r="W7" s="739"/>
      <c r="X7" s="739"/>
      <c r="Y7" s="739"/>
      <c r="Z7" s="739"/>
      <c r="AA7" s="739"/>
      <c r="AB7" s="739"/>
      <c r="AC7" s="739"/>
      <c r="AD7" s="739"/>
      <c r="AE7" s="739"/>
      <c r="AF7" s="739"/>
      <c r="AG7" s="739"/>
    </row>
    <row r="8" spans="1:33" ht="48.75" customHeight="1">
      <c r="A8" s="1491"/>
      <c r="B8" s="1483"/>
      <c r="C8" s="1483"/>
      <c r="D8" s="1483"/>
      <c r="E8" s="1483"/>
      <c r="F8" s="1483"/>
      <c r="G8" s="1485"/>
      <c r="H8" s="1483"/>
      <c r="I8" s="1483"/>
      <c r="J8" s="1483"/>
      <c r="K8" s="1485"/>
      <c r="L8" s="1485"/>
      <c r="M8" s="1485"/>
      <c r="N8" s="1487"/>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1273</v>
      </c>
    </row>
    <row r="10" spans="1:33" ht="31.5" customHeight="1">
      <c r="A10" s="724" t="s">
        <v>1525</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1274</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1284</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1275</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1293</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1302</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1311</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1326</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1512</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1513</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1526</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1360</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1361</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1921</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1922</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1923</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1925</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1599</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1600</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1601</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1602</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1924</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1527</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83">
        <f t="shared" si="10"/>
        <v>0</v>
      </c>
      <c r="H72" s="720"/>
      <c r="I72" s="915"/>
      <c r="J72" s="915"/>
      <c r="K72" s="710">
        <f t="shared" si="11"/>
        <v>0</v>
      </c>
      <c r="L72" s="968"/>
      <c r="M72" s="112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1612</v>
      </c>
      <c r="C76" s="678" t="s">
        <v>1613</v>
      </c>
      <c r="D76" s="678" t="s">
        <v>1621</v>
      </c>
      <c r="E76" s="681" t="s">
        <v>506</v>
      </c>
      <c r="F76" s="681" t="s">
        <v>1974</v>
      </c>
      <c r="G76" s="776"/>
      <c r="H76" s="820" t="s">
        <v>1348</v>
      </c>
      <c r="I76" s="112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1525</v>
      </c>
      <c r="B77" s="731">
        <f>SUM(B78:B81)</f>
        <v>0</v>
      </c>
      <c r="C77" s="731">
        <f>SUM(C78:C81)</f>
        <v>0</v>
      </c>
      <c r="D77" s="731">
        <f>SUM(D78:D81)</f>
        <v>0</v>
      </c>
      <c r="E77" s="1185">
        <f>SUM(E78:E81)</f>
        <v>0</v>
      </c>
      <c r="F77" s="1184">
        <f>SUM(F78:F81)</f>
        <v>0</v>
      </c>
      <c r="G77" s="776"/>
      <c r="H77" s="637" t="s">
        <v>1360</v>
      </c>
      <c r="I77" s="121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1607</v>
      </c>
      <c r="B78" s="723">
        <f>SUMIFS(H11:H30,$F$11:$F$30,"&lt;="&amp;3)</f>
        <v>0</v>
      </c>
      <c r="C78" s="723">
        <f>SUMIFS(I11:I30,$F$11:$F$30,"&lt;="&amp;3)</f>
        <v>0</v>
      </c>
      <c r="D78" s="723">
        <f>SUMIFS(J11:J30,$F$11:$F$30,"&lt;="&amp;3)</f>
        <v>0</v>
      </c>
      <c r="E78" s="1186">
        <f>SUMIFS(K11:K30,$F$11:$F$30,"&lt;="&amp;3)</f>
        <v>0</v>
      </c>
      <c r="F78" s="1187">
        <f>SUMIFS(K11:K30,$G$11:$G$30,"&lt;="&amp;92)</f>
        <v>0</v>
      </c>
      <c r="G78" s="776"/>
      <c r="H78" s="1125" t="s">
        <v>1361</v>
      </c>
      <c r="I78" s="121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1608</v>
      </c>
      <c r="B79" s="723">
        <f>SUMIFS(H11:H30,$F$11:$F$30,"&gt;"&amp;3, $F$11:$F$30,"&lt;="&amp;12)</f>
        <v>0</v>
      </c>
      <c r="C79" s="723">
        <f>SUMIFS(I11:I30,$F$11:$F$30,"&gt;"&amp;3, $F$11:$F$30,"&lt;="&amp;12)</f>
        <v>0</v>
      </c>
      <c r="D79" s="723">
        <f>SUMIFS(J11:J30,$F$11:$F$30,"&gt;"&amp;3, $F$11:$F$30,"&lt;="&amp;12)</f>
        <v>0</v>
      </c>
      <c r="E79" s="1186">
        <f>SUMIFS(K11:K30,$F$11:$F$30,"&gt;"&amp;3, $F$11:$F$30,"&lt;="&amp;12)</f>
        <v>0</v>
      </c>
      <c r="F79" s="1188">
        <f>SUMIFS(K11:K30,$G$11:$G$30,"&gt;"&amp;92, $G$11:$G$30,"&lt;="&amp;365)</f>
        <v>0</v>
      </c>
      <c r="G79" s="776"/>
      <c r="H79" s="637" t="s">
        <v>6</v>
      </c>
      <c r="I79" s="121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1931</v>
      </c>
      <c r="B80" s="723">
        <f>SUMIFS(H11:H30,$F$11:$F$30,"&gt;"&amp;12, $F$11:$F$30,"&lt;"&amp;60)</f>
        <v>0</v>
      </c>
      <c r="C80" s="723">
        <f>SUMIFS(I11:I30,$F$11:$F$30,"&gt;"&amp;12, $F$11:$F$30,"&lt;"&amp;60)</f>
        <v>0</v>
      </c>
      <c r="D80" s="723">
        <f>SUMIFS(J11:J30,$F$11:$F$30,"&gt;"&amp;12, $F$11:$F$30,"&lt;"&amp;60)</f>
        <v>0</v>
      </c>
      <c r="E80" s="1186">
        <f>SUMIFS(K11:K30,$F$11:$F$30,"&gt;"&amp;12, $F$11:$F$30,"&lt;"&amp;60)</f>
        <v>0</v>
      </c>
      <c r="F80" s="1188">
        <f>SUMIFS(K11:K30,$G$11:$G$30,"&gt;"&amp;365, $G$11:$G$30,"&lt;"&amp;1825)</f>
        <v>0</v>
      </c>
      <c r="G80" s="776"/>
      <c r="H80" s="637" t="s">
        <v>1921</v>
      </c>
      <c r="I80" s="121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1932</v>
      </c>
      <c r="B81" s="723">
        <f>SUMIFS(H11:H30,$F$11:$F$30,"&gt;="&amp;60)</f>
        <v>0</v>
      </c>
      <c r="C81" s="723">
        <f>SUMIFS(I11:I30,$F$11:$F$30,"&gt;="&amp;60)</f>
        <v>0</v>
      </c>
      <c r="D81" s="723">
        <f>SUMIFS(J11:J30,$F$11:$F$30,"&gt;="&amp;60)</f>
        <v>0</v>
      </c>
      <c r="E81" s="1186">
        <f>SUMIFS(K11:K30,$F$11:$F$30,"&gt;="&amp;60)</f>
        <v>0</v>
      </c>
      <c r="F81" s="1188">
        <f>SUMIFS(K11:K30,$G$11:$G$30,"&gt;="&amp;1825)</f>
        <v>0</v>
      </c>
      <c r="G81" s="776"/>
      <c r="H81" s="637" t="s">
        <v>1922</v>
      </c>
      <c r="I81" s="121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1526</v>
      </c>
      <c r="B82" s="731">
        <f>SUM(B83:B86)</f>
        <v>0</v>
      </c>
      <c r="C82" s="731">
        <f>SUM(C83:C86)</f>
        <v>0</v>
      </c>
      <c r="D82" s="731">
        <f>SUM(D83:D86)</f>
        <v>0</v>
      </c>
      <c r="E82" s="1185">
        <f>SUM(E83:E86)</f>
        <v>0</v>
      </c>
      <c r="F82" s="1184">
        <f>SUM(F83:F86)</f>
        <v>0</v>
      </c>
      <c r="G82" s="776"/>
      <c r="H82" s="637" t="s">
        <v>1923</v>
      </c>
      <c r="I82" s="121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1607</v>
      </c>
      <c r="B83" s="723">
        <f>SUMIFS(H32:H51,$F$32:$F$51,"&lt;="&amp;3)</f>
        <v>0</v>
      </c>
      <c r="C83" s="723">
        <f>SUMIFS(I32:I51,$F$32:$F$51,"&lt;="&amp;3)</f>
        <v>0</v>
      </c>
      <c r="D83" s="723">
        <f>SUMIFS(J32:J51,$F$32:$F$51,"&lt;="&amp;3)</f>
        <v>0</v>
      </c>
      <c r="E83" s="1186">
        <f>SUMIFS(K32:K51,$F$32:$F$51,"&lt;="&amp;3)</f>
        <v>0</v>
      </c>
      <c r="F83" s="1187">
        <f>SUMIFS(K32:K51,$G$32:$G$51,"&lt;="&amp;92)</f>
        <v>0</v>
      </c>
      <c r="G83" s="776"/>
      <c r="H83" s="637" t="s">
        <v>1925</v>
      </c>
      <c r="I83" s="121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1608</v>
      </c>
      <c r="B84" s="723">
        <f>SUMIFS(H32:H51,$F$32:$F$51,"&gt;"&amp;3, $F$32:$F$51,"&lt;="&amp;12)</f>
        <v>0</v>
      </c>
      <c r="C84" s="723">
        <f>SUMIFS(I32:I51,$F$32:$F$51,"&gt;"&amp;3, $F$32:$F$51,"&lt;="&amp;12)</f>
        <v>0</v>
      </c>
      <c r="D84" s="723">
        <f>SUMIFS(J32:J51,$F$32:$F$51,"&gt;"&amp;3, $F$32:$F$51,"&lt;="&amp;12)</f>
        <v>0</v>
      </c>
      <c r="E84" s="1186">
        <f>SUMIFS(K32:K51,$F$32:$F$51,"&gt;"&amp;3, $F$32:$F$51,"&lt;="&amp;12)</f>
        <v>0</v>
      </c>
      <c r="F84" s="1188">
        <f>SUMIFS(K32:K51,$G$32:$G$51,"&gt;"&amp;92, $G$32:$G$51,"&lt;="&amp;365)</f>
        <v>0</v>
      </c>
      <c r="G84" s="776"/>
      <c r="H84" s="637" t="s">
        <v>280</v>
      </c>
      <c r="I84" s="121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1931</v>
      </c>
      <c r="B85" s="723">
        <f>SUMIFS(H32:H51,$F$32:$F$51,"&gt;"&amp;12, $F$32:$F$51,"&lt;"&amp;60)</f>
        <v>0</v>
      </c>
      <c r="C85" s="723">
        <f>SUMIFS(I32:I51,$F$32:$F$51,"&gt;"&amp;12, $F$32:$F$51,"&lt;"&amp;60)</f>
        <v>0</v>
      </c>
      <c r="D85" s="723">
        <f>SUMIFS(J32:J51,$F$32:$F$51,"&gt;"&amp;12, $F$32:$F$51,"&lt;"&amp;60)</f>
        <v>0</v>
      </c>
      <c r="E85" s="1186">
        <f>SUMIFS(K32:K51,$F$32:$F$51,"&gt;"&amp;12, $F$32:$F$51,"&lt;"&amp;60)</f>
        <v>0</v>
      </c>
      <c r="F85" s="118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1932</v>
      </c>
      <c r="B86" s="723">
        <f>SUMIFS(H32:H51,$F$32:$F$51,"&gt;="&amp;60)</f>
        <v>0</v>
      </c>
      <c r="C86" s="723">
        <f>SUMIFS(I32:I51,$F$32:$F$51,"&gt;="&amp;60)</f>
        <v>0</v>
      </c>
      <c r="D86" s="723">
        <f>SUMIFS(J32:J51,$F$32:$F$51,"&gt;="&amp;60)</f>
        <v>0</v>
      </c>
      <c r="E86" s="1186">
        <f>SUMIFS(K32:K51,$F$32:$F$51,"&gt;="&amp;60)</f>
        <v>0</v>
      </c>
      <c r="F86" s="118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1527</v>
      </c>
      <c r="B87" s="731">
        <f>SUM(B88:B91)</f>
        <v>0</v>
      </c>
      <c r="C87" s="731">
        <f>SUM(C88:C91)</f>
        <v>0</v>
      </c>
      <c r="D87" s="731">
        <f>SUM(D88:D91)</f>
        <v>0</v>
      </c>
      <c r="E87" s="1185">
        <f>SUM(E88:E91)</f>
        <v>0</v>
      </c>
      <c r="F87" s="118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1607</v>
      </c>
      <c r="B88" s="723">
        <f>SUMIFS(H53:H72,$F$53:$F$72,"&lt;="&amp;3)</f>
        <v>0</v>
      </c>
      <c r="C88" s="723">
        <f>SUMIFS(I53:I72,$F$53:$F$72,"&lt;="&amp;3)</f>
        <v>0</v>
      </c>
      <c r="D88" s="723">
        <f>SUMIFS(J53:J72,$F$53:$F$72,"&lt;="&amp;3)</f>
        <v>0</v>
      </c>
      <c r="E88" s="1186">
        <f>SUMIFS(K53:K72,$F$53:$F$72,"&lt;="&amp;3)</f>
        <v>0</v>
      </c>
      <c r="F88" s="118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1608</v>
      </c>
      <c r="B89" s="723">
        <f>SUMIFS(H53:H72,$F$53:$F$72,"&gt;"&amp;3, $F$53:$F$72,"&lt;="&amp;12)</f>
        <v>0</v>
      </c>
      <c r="C89" s="723">
        <f>SUMIFS(I53:I72,$F$53:$F$72,"&gt;"&amp;3, $F$53:$F$72,"&lt;="&amp;12)</f>
        <v>0</v>
      </c>
      <c r="D89" s="723">
        <f>SUMIFS(J53:J72,$F$53:$F$72,"&gt;"&amp;3, $F$53:$F$72,"&lt;="&amp;12)</f>
        <v>0</v>
      </c>
      <c r="E89" s="1186">
        <f>SUMIFS(K53:K72,$F$53:$F$72,"&gt;"&amp;3, $F$53:$F$72,"&lt;="&amp;12)</f>
        <v>0</v>
      </c>
      <c r="F89" s="118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1931</v>
      </c>
      <c r="B90" s="723">
        <f>SUMIFS(H53:H72,$F$53:$F$72,"&gt;"&amp;12, $F$53:$F$72,"&lt;"&amp;60)</f>
        <v>0</v>
      </c>
      <c r="C90" s="723">
        <f>SUMIFS(I53:I72,$F$53:$F$72,"&gt;"&amp;12, $F$53:$F$72,"&lt;"&amp;60)</f>
        <v>0</v>
      </c>
      <c r="D90" s="723">
        <f>SUMIFS(J53:J72,$F$53:$F$72,"&gt;"&amp;12, $F$53:$F$72,"&lt;"&amp;60)</f>
        <v>0</v>
      </c>
      <c r="E90" s="1186">
        <f>SUMIFS(K53:K72,$F$53:$F$72,"&gt;"&amp;12, $F$53:$F$72,"&lt;"&amp;60)</f>
        <v>0</v>
      </c>
      <c r="F90" s="118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1932</v>
      </c>
      <c r="B91" s="723">
        <f>SUMIFS(H53:H72,$F$53:$F$72,"&gt;="&amp;60)</f>
        <v>0</v>
      </c>
      <c r="C91" s="723">
        <f>SUMIFS(I53:I72,$F$53:$F$72,"&gt;="&amp;60)</f>
        <v>0</v>
      </c>
      <c r="D91" s="723">
        <f>SUMIFS(J53:J72,$F$53:$F$72,"&gt;="&amp;60)</f>
        <v>0</v>
      </c>
      <c r="E91" s="1186">
        <f>SUMIFS(K53:K72,$F$53:$F$72,"&gt;="&amp;60)</f>
        <v>0</v>
      </c>
      <c r="F91" s="118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1620</v>
      </c>
      <c r="B92" s="751">
        <f>B78+B88</f>
        <v>0</v>
      </c>
      <c r="C92" s="751">
        <f>C78+C88</f>
        <v>0</v>
      </c>
      <c r="D92" s="751">
        <f>D78+D88</f>
        <v>0</v>
      </c>
      <c r="E92" s="616">
        <f>E78+E88</f>
        <v>0</v>
      </c>
      <c r="F92" s="751">
        <f>F78+F88</f>
        <v>0</v>
      </c>
      <c r="G92" s="788" t="str">
        <f>IF(E92=(i.04101a!D17+i.04101a!D18),"","E92 i.04101a. D17, D18 нийлбэрээс зөрүүтэй")</f>
        <v/>
      </c>
      <c r="H92" s="1062"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62"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1743</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481" t="s">
        <v>1933</v>
      </c>
      <c r="B99" s="1481"/>
      <c r="C99" s="1481"/>
      <c r="D99" s="1481"/>
      <c r="E99" s="1481"/>
      <c r="F99" s="1481"/>
      <c r="G99" s="1481"/>
      <c r="H99" s="1481"/>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66" t="s">
        <v>1754</v>
      </c>
      <c r="B100" s="1466"/>
      <c r="C100" s="1466"/>
      <c r="D100" s="1466"/>
      <c r="E100" s="1466"/>
      <c r="F100" s="1466"/>
      <c r="G100" s="1466"/>
      <c r="H100" s="1466"/>
      <c r="I100" s="1466"/>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66" t="s">
        <v>1979</v>
      </c>
      <c r="B101" s="1466"/>
      <c r="C101" s="1466"/>
      <c r="D101" s="1466"/>
      <c r="E101" s="1466"/>
      <c r="F101" s="1466"/>
      <c r="G101" s="1466"/>
      <c r="H101" s="1466"/>
      <c r="I101" s="1466"/>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66" t="s">
        <v>1980</v>
      </c>
      <c r="B102" s="1466"/>
      <c r="C102" s="1466"/>
      <c r="D102" s="1466"/>
      <c r="E102" s="1466"/>
      <c r="F102" s="1466"/>
      <c r="G102" s="1466"/>
      <c r="H102" s="1466"/>
      <c r="I102" s="1466"/>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1739</v>
      </c>
      <c r="B104" s="954" t="s">
        <v>1740</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1737</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1738</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1741</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1742</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05"/>
      <c r="C1" s="1305"/>
      <c r="D1" s="1305"/>
      <c r="E1" s="1305"/>
      <c r="F1" s="1305"/>
      <c r="G1" s="1305"/>
      <c r="H1" s="1305"/>
      <c r="I1" s="1305"/>
      <c r="J1" s="1305"/>
      <c r="K1" s="1305"/>
      <c r="L1" s="1305"/>
      <c r="M1" s="1305"/>
      <c r="N1" s="1305"/>
      <c r="O1" s="1305"/>
    </row>
    <row r="2" spans="1:34">
      <c r="W2" s="3" t="s">
        <v>1392</v>
      </c>
      <c r="Z2" s="3" t="s">
        <v>1392</v>
      </c>
    </row>
    <row r="3" spans="1:34" ht="15" customHeight="1">
      <c r="A3" s="1306" t="s">
        <v>1935</v>
      </c>
      <c r="B3" s="1306"/>
      <c r="C3" s="1306"/>
      <c r="D3" s="1306"/>
      <c r="E3" s="1306"/>
      <c r="F3" s="1306"/>
      <c r="G3" s="1306"/>
      <c r="H3" s="1306"/>
      <c r="I3" s="1306"/>
      <c r="J3" s="1306"/>
      <c r="K3" s="1306"/>
      <c r="L3" s="1306"/>
      <c r="M3" s="1306"/>
      <c r="N3" s="1306"/>
      <c r="O3" s="1306"/>
      <c r="W3" s="3" t="s">
        <v>1393</v>
      </c>
      <c r="Z3" s="3" t="s">
        <v>1393</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9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6" t="s">
        <v>1744</v>
      </c>
      <c r="B7" s="1470" t="s">
        <v>1748</v>
      </c>
      <c r="C7" s="1470" t="s">
        <v>4</v>
      </c>
      <c r="D7" s="1470" t="s">
        <v>1508</v>
      </c>
      <c r="E7" s="1470" t="s">
        <v>1344</v>
      </c>
      <c r="F7" s="1470" t="s">
        <v>1615</v>
      </c>
      <c r="G7" s="1495" t="s">
        <v>1946</v>
      </c>
      <c r="H7" s="1492" t="s">
        <v>1396</v>
      </c>
      <c r="I7" s="1493"/>
      <c r="J7" s="1493"/>
      <c r="K7" s="1494"/>
      <c r="L7" s="1470" t="s">
        <v>1509</v>
      </c>
      <c r="M7" s="1470" t="s">
        <v>1510</v>
      </c>
      <c r="N7" s="1495" t="s">
        <v>506</v>
      </c>
      <c r="O7" s="1470" t="s">
        <v>1749</v>
      </c>
      <c r="P7" s="26"/>
      <c r="Q7" s="26"/>
      <c r="R7" s="26"/>
      <c r="S7" s="26"/>
      <c r="T7" s="26"/>
      <c r="U7" s="26"/>
      <c r="V7" s="26"/>
      <c r="W7" s="26"/>
      <c r="X7" s="26"/>
      <c r="Y7" s="26"/>
      <c r="Z7" s="26"/>
      <c r="AA7" s="26"/>
      <c r="AB7" s="26"/>
      <c r="AC7" s="26"/>
      <c r="AD7" s="26"/>
      <c r="AE7" s="26"/>
      <c r="AF7" s="26"/>
      <c r="AG7" s="26"/>
      <c r="AH7" s="26"/>
    </row>
    <row r="8" spans="1:34" ht="48.75" customHeight="1">
      <c r="A8" s="1496"/>
      <c r="B8" s="1470"/>
      <c r="C8" s="1470"/>
      <c r="D8" s="1470"/>
      <c r="E8" s="1470"/>
      <c r="F8" s="1470"/>
      <c r="G8" s="1472"/>
      <c r="H8" s="333" t="s">
        <v>1327</v>
      </c>
      <c r="I8" s="333" t="s">
        <v>1397</v>
      </c>
      <c r="J8" s="333" t="s">
        <v>1328</v>
      </c>
      <c r="K8" s="333" t="s">
        <v>1329</v>
      </c>
      <c r="L8" s="1470"/>
      <c r="M8" s="1470"/>
      <c r="N8" s="1472"/>
      <c r="O8" s="1470"/>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1606</v>
      </c>
      <c r="W9" s="3" t="s">
        <v>1273</v>
      </c>
    </row>
    <row r="10" spans="1:34">
      <c r="A10" s="609" t="s">
        <v>1356</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1273</v>
      </c>
      <c r="W10" s="3" t="s">
        <v>1274</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1274</v>
      </c>
      <c r="W11" s="3" t="s">
        <v>1284</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1327</v>
      </c>
      <c r="R12" s="718" t="s">
        <v>1329</v>
      </c>
      <c r="S12" s="3" t="s">
        <v>1284</v>
      </c>
      <c r="W12" s="3" t="s">
        <v>1275</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1273</v>
      </c>
      <c r="Q13" s="723">
        <f>SUMIFS(I$11:I$30,H$11:H$30,"="&amp;$P13)</f>
        <v>0</v>
      </c>
      <c r="R13" s="723">
        <f>SUMIFS(K$11:K$30,I$11:I$30,"="&amp;$P13)</f>
        <v>0</v>
      </c>
      <c r="S13" s="3" t="s">
        <v>1275</v>
      </c>
      <c r="W13" s="599" t="s">
        <v>1293</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1274</v>
      </c>
      <c r="Q14" s="723">
        <f t="shared" ref="Q14:Q21" si="4">SUMIFS(I$11:I$30,H$11:H$30,"="&amp;$P14)</f>
        <v>0</v>
      </c>
      <c r="R14" s="723">
        <f t="shared" ref="R14:R21" si="5">SUMIFS(K$11:K$30,I$11:I$30,"="&amp;$P14)</f>
        <v>0</v>
      </c>
      <c r="S14" s="599" t="s">
        <v>1293</v>
      </c>
      <c r="W14" s="599" t="s">
        <v>1302</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1284</v>
      </c>
      <c r="Q15" s="723">
        <f t="shared" si="4"/>
        <v>0</v>
      </c>
      <c r="R15" s="723">
        <f t="shared" si="5"/>
        <v>0</v>
      </c>
      <c r="S15" s="599" t="s">
        <v>1302</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1275</v>
      </c>
      <c r="Q16" s="723">
        <f t="shared" si="4"/>
        <v>0</v>
      </c>
      <c r="R16" s="723">
        <f t="shared" si="5"/>
        <v>0</v>
      </c>
      <c r="S16" s="599" t="s">
        <v>1311</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1293</v>
      </c>
      <c r="Q17" s="723">
        <f t="shared" si="4"/>
        <v>0</v>
      </c>
      <c r="R17" s="723">
        <f t="shared" si="5"/>
        <v>0</v>
      </c>
      <c r="S17" s="3" t="s">
        <v>1598</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1302</v>
      </c>
      <c r="Q18" s="723">
        <f t="shared" si="4"/>
        <v>0</v>
      </c>
      <c r="R18" s="723">
        <f t="shared" si="5"/>
        <v>0</v>
      </c>
      <c r="S18" s="599" t="s">
        <v>1326</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1311</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1598</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1326</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1311</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1326</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1512</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1513</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1448</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1327</v>
      </c>
      <c r="R33" s="718" t="s">
        <v>1329</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1273</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1274</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1284</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1275</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1293</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1302</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1311</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1598</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1326</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1359</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1327</v>
      </c>
      <c r="R54" s="718" t="s">
        <v>1329</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1273</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1274</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1284</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1275</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1293</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1302</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1311</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1598</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1326</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1357</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1327</v>
      </c>
      <c r="R75" s="718" t="s">
        <v>1329</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1273</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1274</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1284</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1275</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1293</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1302</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1311</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1598</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1326</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1514</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1327</v>
      </c>
      <c r="R96" s="718" t="s">
        <v>1329</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1273</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1274</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1284</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1275</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1293</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1302</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1311</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1598</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1326</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1515</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1327</v>
      </c>
      <c r="R117" s="718" t="s">
        <v>1329</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1273</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1274</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1284</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1275</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1293</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1302</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1311</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1598</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1326</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32" t="s">
        <v>1516</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1327</v>
      </c>
      <c r="R138" s="718" t="s">
        <v>1329</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1273</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1274</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1284</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1275</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1293</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1302</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1311</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1598</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1326</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1517</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1327</v>
      </c>
      <c r="R159" s="718" t="s">
        <v>1329</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1273</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1274</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1284</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1275</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1293</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1302</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1311</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1598</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1326</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1518</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1327</v>
      </c>
      <c r="R180" s="718" t="s">
        <v>1329</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1273</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1274</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1284</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1275</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1293</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1302</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1311</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1598</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1326</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1519</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1327</v>
      </c>
      <c r="R201" s="718" t="s">
        <v>1329</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1273</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1274</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1284</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1275</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1293</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1302</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1311</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1598</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1326</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1455</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89"/>
      <c r="E221" s="1189"/>
      <c r="F221" s="1113"/>
      <c r="G221" s="111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89"/>
      <c r="E222" s="1189"/>
      <c r="F222" s="1113"/>
      <c r="G222" s="111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1327</v>
      </c>
      <c r="R222" s="718" t="s">
        <v>1329</v>
      </c>
    </row>
    <row r="223" spans="1:18" outlineLevel="1">
      <c r="A223" s="790"/>
      <c r="B223" s="962"/>
      <c r="C223" s="613">
        <v>214</v>
      </c>
      <c r="D223" s="1189"/>
      <c r="E223" s="1189"/>
      <c r="F223" s="1113"/>
      <c r="G223" s="111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1273</v>
      </c>
      <c r="Q223" s="723">
        <f>SUMIFS(I$221:I$240,H$221:H$240,"="&amp;$P223)</f>
        <v>0</v>
      </c>
      <c r="R223" s="723">
        <f>SUMIFS(K$221:K$240,I$221:I$240,"="&amp;$P223)</f>
        <v>0</v>
      </c>
    </row>
    <row r="224" spans="1:18" outlineLevel="1">
      <c r="A224" s="790"/>
      <c r="B224" s="962"/>
      <c r="C224" s="613">
        <v>215</v>
      </c>
      <c r="D224" s="1189"/>
      <c r="E224" s="1189"/>
      <c r="F224" s="1113"/>
      <c r="G224" s="111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1274</v>
      </c>
      <c r="Q224" s="723">
        <f t="shared" ref="Q224:Q231" si="72">SUMIFS(I$221:I$240,H$221:H$240,"="&amp;$P224)</f>
        <v>0</v>
      </c>
      <c r="R224" s="723">
        <f t="shared" ref="R224:R231" si="73">SUMIFS(K$221:K$240,I$221:I$240,"="&amp;$P224)</f>
        <v>0</v>
      </c>
    </row>
    <row r="225" spans="1:18" outlineLevel="1">
      <c r="A225" s="790"/>
      <c r="B225" s="962"/>
      <c r="C225" s="613">
        <v>216</v>
      </c>
      <c r="D225" s="1189"/>
      <c r="E225" s="1189"/>
      <c r="F225" s="1113"/>
      <c r="G225" s="111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1284</v>
      </c>
      <c r="Q225" s="723">
        <f t="shared" si="72"/>
        <v>0</v>
      </c>
      <c r="R225" s="723">
        <f t="shared" si="73"/>
        <v>0</v>
      </c>
    </row>
    <row r="226" spans="1:18" outlineLevel="1">
      <c r="A226" s="790"/>
      <c r="B226" s="962"/>
      <c r="C226" s="613">
        <v>217</v>
      </c>
      <c r="D226" s="1189"/>
      <c r="E226" s="1189"/>
      <c r="F226" s="1113"/>
      <c r="G226" s="111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1275</v>
      </c>
      <c r="Q226" s="723">
        <f t="shared" si="72"/>
        <v>0</v>
      </c>
      <c r="R226" s="723">
        <f t="shared" si="73"/>
        <v>0</v>
      </c>
    </row>
    <row r="227" spans="1:18" outlineLevel="1">
      <c r="A227" s="790"/>
      <c r="B227" s="962"/>
      <c r="C227" s="613">
        <v>218</v>
      </c>
      <c r="D227" s="1189"/>
      <c r="E227" s="1189"/>
      <c r="F227" s="1113"/>
      <c r="G227" s="111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1293</v>
      </c>
      <c r="Q227" s="723">
        <f t="shared" si="72"/>
        <v>0</v>
      </c>
      <c r="R227" s="723">
        <f t="shared" si="73"/>
        <v>0</v>
      </c>
    </row>
    <row r="228" spans="1:18" outlineLevel="1">
      <c r="A228" s="790"/>
      <c r="B228" s="962"/>
      <c r="C228" s="613">
        <v>219</v>
      </c>
      <c r="D228" s="1189"/>
      <c r="E228" s="1189"/>
      <c r="F228" s="1113"/>
      <c r="G228" s="111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1302</v>
      </c>
      <c r="Q228" s="723">
        <f t="shared" si="72"/>
        <v>0</v>
      </c>
      <c r="R228" s="723">
        <f t="shared" si="73"/>
        <v>0</v>
      </c>
    </row>
    <row r="229" spans="1:18" outlineLevel="1">
      <c r="A229" s="790"/>
      <c r="B229" s="962"/>
      <c r="C229" s="613">
        <v>220</v>
      </c>
      <c r="D229" s="1189"/>
      <c r="E229" s="1189"/>
      <c r="F229" s="1113"/>
      <c r="G229" s="111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1311</v>
      </c>
      <c r="Q229" s="723">
        <f t="shared" si="72"/>
        <v>0</v>
      </c>
      <c r="R229" s="723">
        <f t="shared" si="73"/>
        <v>0</v>
      </c>
    </row>
    <row r="230" spans="1:18" outlineLevel="1">
      <c r="A230" s="790"/>
      <c r="B230" s="962"/>
      <c r="C230" s="613">
        <v>221</v>
      </c>
      <c r="D230" s="1189"/>
      <c r="E230" s="1189"/>
      <c r="F230" s="1113"/>
      <c r="G230" s="111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1598</v>
      </c>
      <c r="Q230" s="723">
        <f t="shared" si="72"/>
        <v>0</v>
      </c>
      <c r="R230" s="723">
        <f t="shared" si="73"/>
        <v>0</v>
      </c>
    </row>
    <row r="231" spans="1:18" outlineLevel="1">
      <c r="A231" s="790"/>
      <c r="B231" s="962"/>
      <c r="C231" s="613">
        <v>222</v>
      </c>
      <c r="D231" s="1189"/>
      <c r="E231" s="1189"/>
      <c r="F231" s="1113"/>
      <c r="G231" s="111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1326</v>
      </c>
      <c r="Q231" s="723">
        <f t="shared" si="72"/>
        <v>0</v>
      </c>
      <c r="R231" s="723">
        <f t="shared" si="73"/>
        <v>0</v>
      </c>
    </row>
    <row r="232" spans="1:18" outlineLevel="1">
      <c r="A232" s="790"/>
      <c r="B232" s="962"/>
      <c r="C232" s="613">
        <v>223</v>
      </c>
      <c r="D232" s="1189"/>
      <c r="E232" s="1189"/>
      <c r="F232" s="1113"/>
      <c r="G232" s="111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89"/>
      <c r="E233" s="1189"/>
      <c r="F233" s="1113"/>
      <c r="G233" s="111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89"/>
      <c r="E234" s="1189"/>
      <c r="F234" s="1113"/>
      <c r="G234" s="111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89"/>
      <c r="E235" s="1189"/>
      <c r="F235" s="1113"/>
      <c r="G235" s="111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89"/>
      <c r="E236" s="1189"/>
      <c r="F236" s="1113"/>
      <c r="G236" s="111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89"/>
      <c r="E237" s="1189"/>
      <c r="F237" s="1113"/>
      <c r="G237" s="111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89"/>
      <c r="E238" s="1189"/>
      <c r="F238" s="1113"/>
      <c r="G238" s="111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89"/>
      <c r="E239" s="1189"/>
      <c r="F239" s="1113"/>
      <c r="G239" s="111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89"/>
      <c r="E240" s="1189"/>
      <c r="F240" s="1113"/>
      <c r="G240" s="111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1456</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89"/>
      <c r="E242" s="1189"/>
      <c r="F242" s="1113"/>
      <c r="G242" s="111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89"/>
      <c r="E243" s="1189"/>
      <c r="F243" s="1113"/>
      <c r="G243" s="111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1327</v>
      </c>
      <c r="R243" s="718" t="s">
        <v>1329</v>
      </c>
    </row>
    <row r="244" spans="1:18" outlineLevel="1">
      <c r="A244" s="790"/>
      <c r="B244" s="962"/>
      <c r="C244" s="613">
        <v>235</v>
      </c>
      <c r="D244" s="1189"/>
      <c r="E244" s="1189"/>
      <c r="F244" s="1113"/>
      <c r="G244" s="111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1273</v>
      </c>
      <c r="Q244" s="723">
        <f>SUMIFS(I$242:I$261,H$242:H$261,"="&amp;$P244)</f>
        <v>0</v>
      </c>
      <c r="R244" s="723">
        <f>SUMIFS(K$242:K$261,I$242:I$261,"="&amp;$P244)</f>
        <v>0</v>
      </c>
    </row>
    <row r="245" spans="1:18" outlineLevel="1">
      <c r="A245" s="790"/>
      <c r="B245" s="962"/>
      <c r="C245" s="613">
        <v>236</v>
      </c>
      <c r="D245" s="1189"/>
      <c r="E245" s="1189"/>
      <c r="F245" s="1113"/>
      <c r="G245" s="111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1274</v>
      </c>
      <c r="Q245" s="723">
        <f t="shared" ref="Q245:Q252" si="76">SUMIFS(I$242:I$261,H$242:H$261,"="&amp;$P245)</f>
        <v>0</v>
      </c>
      <c r="R245" s="723">
        <f t="shared" ref="R245:R252" si="77">SUMIFS(K$242:K$261,I$242:I$261,"="&amp;$P245)</f>
        <v>0</v>
      </c>
    </row>
    <row r="246" spans="1:18" outlineLevel="1">
      <c r="A246" s="790"/>
      <c r="B246" s="962"/>
      <c r="C246" s="613">
        <v>237</v>
      </c>
      <c r="D246" s="1189"/>
      <c r="E246" s="1189"/>
      <c r="F246" s="1113"/>
      <c r="G246" s="111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1284</v>
      </c>
      <c r="Q246" s="723">
        <f t="shared" si="76"/>
        <v>0</v>
      </c>
      <c r="R246" s="723">
        <f t="shared" si="77"/>
        <v>0</v>
      </c>
    </row>
    <row r="247" spans="1:18" outlineLevel="1">
      <c r="A247" s="790"/>
      <c r="B247" s="962"/>
      <c r="C247" s="613">
        <v>238</v>
      </c>
      <c r="D247" s="1189"/>
      <c r="E247" s="1189"/>
      <c r="F247" s="1113"/>
      <c r="G247" s="111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1275</v>
      </c>
      <c r="Q247" s="723">
        <f t="shared" si="76"/>
        <v>0</v>
      </c>
      <c r="R247" s="723">
        <f t="shared" si="77"/>
        <v>0</v>
      </c>
    </row>
    <row r="248" spans="1:18" outlineLevel="1">
      <c r="A248" s="790"/>
      <c r="B248" s="962"/>
      <c r="C248" s="613">
        <v>239</v>
      </c>
      <c r="D248" s="1189"/>
      <c r="E248" s="1189"/>
      <c r="F248" s="1113"/>
      <c r="G248" s="111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1293</v>
      </c>
      <c r="Q248" s="723">
        <f t="shared" si="76"/>
        <v>0</v>
      </c>
      <c r="R248" s="723">
        <f t="shared" si="77"/>
        <v>0</v>
      </c>
    </row>
    <row r="249" spans="1:18" outlineLevel="1">
      <c r="A249" s="790"/>
      <c r="B249" s="962"/>
      <c r="C249" s="613">
        <v>240</v>
      </c>
      <c r="D249" s="1189"/>
      <c r="E249" s="1189"/>
      <c r="F249" s="1113"/>
      <c r="G249" s="111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1302</v>
      </c>
      <c r="Q249" s="723">
        <f t="shared" si="76"/>
        <v>0</v>
      </c>
      <c r="R249" s="723">
        <f t="shared" si="77"/>
        <v>0</v>
      </c>
    </row>
    <row r="250" spans="1:18" outlineLevel="1">
      <c r="A250" s="790"/>
      <c r="B250" s="962"/>
      <c r="C250" s="613">
        <v>241</v>
      </c>
      <c r="D250" s="1189"/>
      <c r="E250" s="1189"/>
      <c r="F250" s="1113"/>
      <c r="G250" s="111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1311</v>
      </c>
      <c r="Q250" s="723">
        <f t="shared" si="76"/>
        <v>0</v>
      </c>
      <c r="R250" s="723">
        <f t="shared" si="77"/>
        <v>0</v>
      </c>
    </row>
    <row r="251" spans="1:18" outlineLevel="1">
      <c r="A251" s="790"/>
      <c r="B251" s="962"/>
      <c r="C251" s="613">
        <v>242</v>
      </c>
      <c r="D251" s="1189"/>
      <c r="E251" s="1189"/>
      <c r="F251" s="1113"/>
      <c r="G251" s="111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1598</v>
      </c>
      <c r="Q251" s="723">
        <f t="shared" si="76"/>
        <v>0</v>
      </c>
      <c r="R251" s="723">
        <f t="shared" si="77"/>
        <v>0</v>
      </c>
    </row>
    <row r="252" spans="1:18" outlineLevel="1">
      <c r="A252" s="790"/>
      <c r="B252" s="962"/>
      <c r="C252" s="613">
        <v>243</v>
      </c>
      <c r="D252" s="1189"/>
      <c r="E252" s="1189"/>
      <c r="F252" s="1113"/>
      <c r="G252" s="111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1326</v>
      </c>
      <c r="Q252" s="723">
        <f t="shared" si="76"/>
        <v>0</v>
      </c>
      <c r="R252" s="723">
        <f t="shared" si="77"/>
        <v>0</v>
      </c>
    </row>
    <row r="253" spans="1:18" outlineLevel="1">
      <c r="A253" s="790"/>
      <c r="B253" s="962"/>
      <c r="C253" s="613">
        <v>244</v>
      </c>
      <c r="D253" s="1189"/>
      <c r="E253" s="1189"/>
      <c r="F253" s="1113"/>
      <c r="G253" s="111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89"/>
      <c r="E254" s="1189"/>
      <c r="F254" s="1113"/>
      <c r="G254" s="111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89"/>
      <c r="E255" s="1189"/>
      <c r="F255" s="1113"/>
      <c r="G255" s="111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89"/>
      <c r="E256" s="1189"/>
      <c r="F256" s="1113"/>
      <c r="G256" s="111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89"/>
      <c r="E257" s="1189"/>
      <c r="F257" s="1113"/>
      <c r="G257" s="111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89"/>
      <c r="E258" s="1189"/>
      <c r="F258" s="1113"/>
      <c r="G258" s="111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89"/>
      <c r="E259" s="1189"/>
      <c r="F259" s="1113"/>
      <c r="G259" s="111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89"/>
      <c r="E260" s="1189"/>
      <c r="F260" s="1113"/>
      <c r="G260" s="111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89"/>
      <c r="E261" s="1189"/>
      <c r="F261" s="1113"/>
      <c r="G261" s="111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1457</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89"/>
      <c r="E263" s="1189"/>
      <c r="F263" s="1113"/>
      <c r="G263" s="111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89"/>
      <c r="E264" s="1189"/>
      <c r="F264" s="1113"/>
      <c r="G264" s="111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1327</v>
      </c>
      <c r="R264" s="718" t="s">
        <v>1329</v>
      </c>
    </row>
    <row r="265" spans="1:18" outlineLevel="1">
      <c r="A265" s="790"/>
      <c r="B265" s="962"/>
      <c r="C265" s="613">
        <v>256</v>
      </c>
      <c r="D265" s="1189"/>
      <c r="E265" s="1189"/>
      <c r="F265" s="1113"/>
      <c r="G265" s="111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1273</v>
      </c>
      <c r="Q265" s="723">
        <f>SUMIFS(I$263:I$282,H$263:H$282,"="&amp;$P265)</f>
        <v>0</v>
      </c>
      <c r="R265" s="723">
        <f>SUMIFS(K$263:K$282,I$263:I$282,"="&amp;$P265)</f>
        <v>0</v>
      </c>
    </row>
    <row r="266" spans="1:18" outlineLevel="1">
      <c r="A266" s="790"/>
      <c r="B266" s="962"/>
      <c r="C266" s="613">
        <v>257</v>
      </c>
      <c r="D266" s="1189"/>
      <c r="E266" s="1189"/>
      <c r="F266" s="1113"/>
      <c r="G266" s="111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1274</v>
      </c>
      <c r="Q266" s="723">
        <f t="shared" ref="Q266:Q273" si="80">SUMIFS(I$263:I$282,H$263:H$282,"="&amp;$P266)</f>
        <v>0</v>
      </c>
      <c r="R266" s="723">
        <f t="shared" ref="R266:R273" si="81">SUMIFS(K$263:K$282,I$263:I$282,"="&amp;$P266)</f>
        <v>0</v>
      </c>
    </row>
    <row r="267" spans="1:18" outlineLevel="1">
      <c r="A267" s="790"/>
      <c r="B267" s="962"/>
      <c r="C267" s="613">
        <v>258</v>
      </c>
      <c r="D267" s="1189"/>
      <c r="E267" s="1189"/>
      <c r="F267" s="1113"/>
      <c r="G267" s="111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1284</v>
      </c>
      <c r="Q267" s="723">
        <f t="shared" si="80"/>
        <v>0</v>
      </c>
      <c r="R267" s="723">
        <f t="shared" si="81"/>
        <v>0</v>
      </c>
    </row>
    <row r="268" spans="1:18" outlineLevel="1">
      <c r="A268" s="790"/>
      <c r="B268" s="962"/>
      <c r="C268" s="613">
        <v>259</v>
      </c>
      <c r="D268" s="1189"/>
      <c r="E268" s="1189"/>
      <c r="F268" s="1113"/>
      <c r="G268" s="111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1275</v>
      </c>
      <c r="Q268" s="723">
        <f t="shared" si="80"/>
        <v>0</v>
      </c>
      <c r="R268" s="723">
        <f t="shared" si="81"/>
        <v>0</v>
      </c>
    </row>
    <row r="269" spans="1:18" outlineLevel="1">
      <c r="A269" s="790"/>
      <c r="B269" s="962"/>
      <c r="C269" s="613">
        <v>260</v>
      </c>
      <c r="D269" s="1189"/>
      <c r="E269" s="1189"/>
      <c r="F269" s="1113"/>
      <c r="G269" s="111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1293</v>
      </c>
      <c r="Q269" s="723">
        <f t="shared" si="80"/>
        <v>0</v>
      </c>
      <c r="R269" s="723">
        <f t="shared" si="81"/>
        <v>0</v>
      </c>
    </row>
    <row r="270" spans="1:18" outlineLevel="1">
      <c r="A270" s="790"/>
      <c r="B270" s="962"/>
      <c r="C270" s="613">
        <v>261</v>
      </c>
      <c r="D270" s="1189"/>
      <c r="E270" s="1189"/>
      <c r="F270" s="1113"/>
      <c r="G270" s="111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1302</v>
      </c>
      <c r="Q270" s="723">
        <f t="shared" si="80"/>
        <v>0</v>
      </c>
      <c r="R270" s="723">
        <f t="shared" si="81"/>
        <v>0</v>
      </c>
    </row>
    <row r="271" spans="1:18" outlineLevel="1">
      <c r="A271" s="790"/>
      <c r="B271" s="962"/>
      <c r="C271" s="613">
        <v>262</v>
      </c>
      <c r="D271" s="1189"/>
      <c r="E271" s="1189"/>
      <c r="F271" s="1113"/>
      <c r="G271" s="111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1311</v>
      </c>
      <c r="Q271" s="723">
        <f t="shared" si="80"/>
        <v>0</v>
      </c>
      <c r="R271" s="723">
        <f t="shared" si="81"/>
        <v>0</v>
      </c>
    </row>
    <row r="272" spans="1:18" outlineLevel="1">
      <c r="A272" s="790"/>
      <c r="B272" s="962"/>
      <c r="C272" s="613">
        <v>263</v>
      </c>
      <c r="D272" s="1189"/>
      <c r="E272" s="1189"/>
      <c r="F272" s="1113"/>
      <c r="G272" s="111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1598</v>
      </c>
      <c r="Q272" s="723">
        <f t="shared" si="80"/>
        <v>0</v>
      </c>
      <c r="R272" s="723">
        <f t="shared" si="81"/>
        <v>0</v>
      </c>
    </row>
    <row r="273" spans="1:18" outlineLevel="1">
      <c r="A273" s="790"/>
      <c r="B273" s="962"/>
      <c r="C273" s="613">
        <v>264</v>
      </c>
      <c r="D273" s="1189"/>
      <c r="E273" s="1189"/>
      <c r="F273" s="1113"/>
      <c r="G273" s="111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1326</v>
      </c>
      <c r="Q273" s="723">
        <f t="shared" si="80"/>
        <v>0</v>
      </c>
      <c r="R273" s="723">
        <f t="shared" si="81"/>
        <v>0</v>
      </c>
    </row>
    <row r="274" spans="1:18" outlineLevel="1">
      <c r="A274" s="790"/>
      <c r="B274" s="962"/>
      <c r="C274" s="613">
        <v>265</v>
      </c>
      <c r="D274" s="1189"/>
      <c r="E274" s="1189"/>
      <c r="F274" s="1113"/>
      <c r="G274" s="111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89"/>
      <c r="E275" s="1189"/>
      <c r="F275" s="1113"/>
      <c r="G275" s="111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89"/>
      <c r="E276" s="1189"/>
      <c r="F276" s="1113"/>
      <c r="G276" s="111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89"/>
      <c r="E277" s="1189"/>
      <c r="F277" s="1113"/>
      <c r="G277" s="111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89"/>
      <c r="E278" s="1189"/>
      <c r="F278" s="1113"/>
      <c r="G278" s="111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89"/>
      <c r="E279" s="1189"/>
      <c r="F279" s="1113"/>
      <c r="G279" s="111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89"/>
      <c r="E280" s="1189"/>
      <c r="F280" s="1113"/>
      <c r="G280" s="111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89"/>
      <c r="E281" s="1189"/>
      <c r="F281" s="1113"/>
      <c r="G281" s="111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89"/>
      <c r="E282" s="1189"/>
      <c r="F282" s="1113"/>
      <c r="G282" s="111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1458</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89"/>
      <c r="E284" s="1189"/>
      <c r="F284" s="1113"/>
      <c r="G284" s="111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89"/>
      <c r="E285" s="1189"/>
      <c r="F285" s="1113"/>
      <c r="G285" s="111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1327</v>
      </c>
      <c r="R285" s="718" t="s">
        <v>1329</v>
      </c>
    </row>
    <row r="286" spans="1:18" outlineLevel="1">
      <c r="A286" s="790"/>
      <c r="B286" s="962"/>
      <c r="C286" s="613">
        <v>277</v>
      </c>
      <c r="D286" s="1189"/>
      <c r="E286" s="1189"/>
      <c r="F286" s="1113"/>
      <c r="G286" s="111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1273</v>
      </c>
      <c r="Q286" s="723">
        <f>SUMIFS(I$284:I$303,H$284:H$303,"="&amp;$P286)</f>
        <v>0</v>
      </c>
      <c r="R286" s="723">
        <f>SUMIFS(K$284:K$303,I$284:I$303,"="&amp;$P286)</f>
        <v>0</v>
      </c>
    </row>
    <row r="287" spans="1:18" outlineLevel="1">
      <c r="A287" s="790"/>
      <c r="B287" s="962"/>
      <c r="C287" s="613">
        <v>278</v>
      </c>
      <c r="D287" s="1189"/>
      <c r="E287" s="1189"/>
      <c r="F287" s="1113"/>
      <c r="G287" s="111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1274</v>
      </c>
      <c r="Q287" s="723">
        <f t="shared" ref="Q287:Q294" si="84">SUMIFS(I$284:I$303,H$284:H$303,"="&amp;$P287)</f>
        <v>0</v>
      </c>
      <c r="R287" s="723">
        <f t="shared" ref="R287:R294" si="85">SUMIFS(K$284:K$303,I$284:I$303,"="&amp;$P287)</f>
        <v>0</v>
      </c>
    </row>
    <row r="288" spans="1:18" outlineLevel="1">
      <c r="A288" s="790"/>
      <c r="B288" s="962"/>
      <c r="C288" s="613">
        <v>279</v>
      </c>
      <c r="D288" s="1189"/>
      <c r="E288" s="1189"/>
      <c r="F288" s="1113"/>
      <c r="G288" s="111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1284</v>
      </c>
      <c r="Q288" s="723">
        <f t="shared" si="84"/>
        <v>0</v>
      </c>
      <c r="R288" s="723">
        <f t="shared" si="85"/>
        <v>0</v>
      </c>
    </row>
    <row r="289" spans="1:34" outlineLevel="1">
      <c r="A289" s="790"/>
      <c r="B289" s="962"/>
      <c r="C289" s="613">
        <v>280</v>
      </c>
      <c r="D289" s="1189"/>
      <c r="E289" s="1189"/>
      <c r="F289" s="1113"/>
      <c r="G289" s="111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1275</v>
      </c>
      <c r="Q289" s="723">
        <f t="shared" si="84"/>
        <v>0</v>
      </c>
      <c r="R289" s="723">
        <f t="shared" si="85"/>
        <v>0</v>
      </c>
    </row>
    <row r="290" spans="1:34" outlineLevel="1">
      <c r="A290" s="790"/>
      <c r="B290" s="962"/>
      <c r="C290" s="613">
        <v>281</v>
      </c>
      <c r="D290" s="1189"/>
      <c r="E290" s="1189"/>
      <c r="F290" s="1113"/>
      <c r="G290" s="111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1293</v>
      </c>
      <c r="Q290" s="723">
        <f t="shared" si="84"/>
        <v>0</v>
      </c>
      <c r="R290" s="723">
        <f t="shared" si="85"/>
        <v>0</v>
      </c>
    </row>
    <row r="291" spans="1:34" outlineLevel="1">
      <c r="A291" s="790"/>
      <c r="B291" s="962"/>
      <c r="C291" s="613">
        <v>282</v>
      </c>
      <c r="D291" s="1189"/>
      <c r="E291" s="1189"/>
      <c r="F291" s="1113"/>
      <c r="G291" s="111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1302</v>
      </c>
      <c r="Q291" s="723">
        <f t="shared" si="84"/>
        <v>0</v>
      </c>
      <c r="R291" s="723">
        <f t="shared" si="85"/>
        <v>0</v>
      </c>
    </row>
    <row r="292" spans="1:34" outlineLevel="1">
      <c r="A292" s="790"/>
      <c r="B292" s="962"/>
      <c r="C292" s="613">
        <v>283</v>
      </c>
      <c r="D292" s="1189"/>
      <c r="E292" s="1189"/>
      <c r="F292" s="1113"/>
      <c r="G292" s="111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1311</v>
      </c>
      <c r="Q292" s="723">
        <f t="shared" si="84"/>
        <v>0</v>
      </c>
      <c r="R292" s="723">
        <f t="shared" si="85"/>
        <v>0</v>
      </c>
    </row>
    <row r="293" spans="1:34" outlineLevel="1">
      <c r="A293" s="790"/>
      <c r="B293" s="962"/>
      <c r="C293" s="613">
        <v>284</v>
      </c>
      <c r="D293" s="1189"/>
      <c r="E293" s="1189"/>
      <c r="F293" s="1113"/>
      <c r="G293" s="111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1598</v>
      </c>
      <c r="Q293" s="723">
        <f t="shared" si="84"/>
        <v>0</v>
      </c>
      <c r="R293" s="723">
        <f t="shared" si="85"/>
        <v>0</v>
      </c>
    </row>
    <row r="294" spans="1:34" outlineLevel="1">
      <c r="A294" s="790"/>
      <c r="B294" s="962"/>
      <c r="C294" s="613">
        <v>285</v>
      </c>
      <c r="D294" s="1189"/>
      <c r="E294" s="1189"/>
      <c r="F294" s="1113"/>
      <c r="G294" s="111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1326</v>
      </c>
      <c r="Q294" s="723">
        <f t="shared" si="84"/>
        <v>0</v>
      </c>
      <c r="R294" s="723">
        <f t="shared" si="85"/>
        <v>0</v>
      </c>
    </row>
    <row r="295" spans="1:34" outlineLevel="1">
      <c r="A295" s="790"/>
      <c r="B295" s="962"/>
      <c r="C295" s="613">
        <v>286</v>
      </c>
      <c r="D295" s="1189"/>
      <c r="E295" s="1189"/>
      <c r="F295" s="1113"/>
      <c r="G295" s="111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89"/>
      <c r="E296" s="1189"/>
      <c r="F296" s="1113"/>
      <c r="G296" s="111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89"/>
      <c r="E297" s="1189"/>
      <c r="F297" s="1113"/>
      <c r="G297" s="111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89"/>
      <c r="E298" s="1189"/>
      <c r="F298" s="1113"/>
      <c r="G298" s="111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89"/>
      <c r="E299" s="1189"/>
      <c r="F299" s="1113"/>
      <c r="G299" s="111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89"/>
      <c r="E300" s="1189"/>
      <c r="F300" s="1113"/>
      <c r="G300" s="111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89"/>
      <c r="E301" s="1189"/>
      <c r="F301" s="1113"/>
      <c r="G301" s="111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89"/>
      <c r="E302" s="1189"/>
      <c r="F302" s="1113"/>
      <c r="G302" s="111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89"/>
      <c r="E303" s="1189"/>
      <c r="F303" s="1113"/>
      <c r="G303" s="111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1521</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89"/>
      <c r="E305" s="1189"/>
      <c r="F305" s="1113"/>
      <c r="G305" s="111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89"/>
      <c r="E306" s="1189"/>
      <c r="F306" s="1113"/>
      <c r="G306" s="111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1327</v>
      </c>
      <c r="R306" s="718" t="s">
        <v>1329</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89"/>
      <c r="E307" s="1189"/>
      <c r="F307" s="1113"/>
      <c r="G307" s="111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1273</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89"/>
      <c r="E308" s="1189"/>
      <c r="F308" s="1113"/>
      <c r="G308" s="111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1274</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89"/>
      <c r="E309" s="1189"/>
      <c r="F309" s="1113"/>
      <c r="G309" s="111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1284</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89"/>
      <c r="E310" s="1189"/>
      <c r="F310" s="1113"/>
      <c r="G310" s="111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1275</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89"/>
      <c r="E311" s="1189"/>
      <c r="F311" s="1113"/>
      <c r="G311" s="111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1293</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89"/>
      <c r="E312" s="1189"/>
      <c r="F312" s="1113"/>
      <c r="G312" s="111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1302</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89"/>
      <c r="E313" s="1189"/>
      <c r="F313" s="1113"/>
      <c r="G313" s="111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1311</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89"/>
      <c r="E314" s="1189"/>
      <c r="F314" s="1113"/>
      <c r="G314" s="111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1598</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89"/>
      <c r="E315" s="1189"/>
      <c r="F315" s="1113"/>
      <c r="G315" s="111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1326</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89"/>
      <c r="E316" s="1189"/>
      <c r="F316" s="1113"/>
      <c r="G316" s="111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89"/>
      <c r="E317" s="1189"/>
      <c r="F317" s="1113"/>
      <c r="G317" s="111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89"/>
      <c r="E318" s="1189"/>
      <c r="F318" s="1113"/>
      <c r="G318" s="111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89"/>
      <c r="E319" s="1189"/>
      <c r="F319" s="1113"/>
      <c r="G319" s="111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89"/>
      <c r="E320" s="1189"/>
      <c r="F320" s="1113"/>
      <c r="G320" s="111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89"/>
      <c r="E321" s="1189"/>
      <c r="F321" s="1113"/>
      <c r="G321" s="111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89"/>
      <c r="E322" s="1189"/>
      <c r="F322" s="1113"/>
      <c r="G322" s="111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89"/>
      <c r="E323" s="1189"/>
      <c r="F323" s="1113"/>
      <c r="G323" s="111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89"/>
      <c r="E324" s="1189"/>
      <c r="F324" s="1113"/>
      <c r="G324" s="111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1522</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89"/>
      <c r="E326" s="1189"/>
      <c r="F326" s="1113"/>
      <c r="G326" s="111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89"/>
      <c r="E327" s="1189"/>
      <c r="F327" s="1113"/>
      <c r="G327" s="111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1327</v>
      </c>
      <c r="R327" s="718" t="s">
        <v>1329</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89"/>
      <c r="E328" s="1189"/>
      <c r="F328" s="1113"/>
      <c r="G328" s="111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1273</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89"/>
      <c r="E329" s="1189"/>
      <c r="F329" s="1113"/>
      <c r="G329" s="111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1274</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89"/>
      <c r="E330" s="1189"/>
      <c r="F330" s="1113"/>
      <c r="G330" s="111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1284</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89"/>
      <c r="E331" s="1189"/>
      <c r="F331" s="1113"/>
      <c r="G331" s="111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1275</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89"/>
      <c r="E332" s="1189"/>
      <c r="F332" s="1113"/>
      <c r="G332" s="111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1293</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89"/>
      <c r="E333" s="1189"/>
      <c r="F333" s="1113"/>
      <c r="G333" s="111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1302</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89"/>
      <c r="E334" s="1189"/>
      <c r="F334" s="1113"/>
      <c r="G334" s="111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1311</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89"/>
      <c r="E335" s="1189"/>
      <c r="F335" s="1113"/>
      <c r="G335" s="111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1598</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89"/>
      <c r="E336" s="1189"/>
      <c r="F336" s="1113"/>
      <c r="G336" s="111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1326</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89"/>
      <c r="E337" s="1189"/>
      <c r="F337" s="1113"/>
      <c r="G337" s="111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89"/>
      <c r="E338" s="1189"/>
      <c r="F338" s="1113"/>
      <c r="G338" s="111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89"/>
      <c r="E339" s="1189"/>
      <c r="F339" s="1113"/>
      <c r="G339" s="111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89"/>
      <c r="E340" s="1189"/>
      <c r="F340" s="1113"/>
      <c r="G340" s="111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89"/>
      <c r="E341" s="1189"/>
      <c r="F341" s="1113"/>
      <c r="G341" s="111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89"/>
      <c r="E342" s="1189"/>
      <c r="F342" s="1113"/>
      <c r="G342" s="111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89"/>
      <c r="E343" s="1189"/>
      <c r="F343" s="1113"/>
      <c r="G343" s="111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89"/>
      <c r="E344" s="1189"/>
      <c r="F344" s="1113"/>
      <c r="G344" s="111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89"/>
      <c r="E345" s="1189"/>
      <c r="F345" s="1113"/>
      <c r="G345" s="111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1520</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89"/>
      <c r="E347" s="1189"/>
      <c r="F347" s="1113"/>
      <c r="G347" s="111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89"/>
      <c r="E348" s="1189"/>
      <c r="F348" s="1113"/>
      <c r="G348" s="111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1327</v>
      </c>
      <c r="R348" s="718" t="s">
        <v>1329</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89"/>
      <c r="E349" s="1189"/>
      <c r="F349" s="1113"/>
      <c r="G349" s="111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1273</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89"/>
      <c r="E350" s="1189"/>
      <c r="F350" s="1113"/>
      <c r="G350" s="111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1274</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89"/>
      <c r="E351" s="1189"/>
      <c r="F351" s="1113"/>
      <c r="G351" s="111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1284</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89"/>
      <c r="E352" s="1189"/>
      <c r="F352" s="1113"/>
      <c r="G352" s="111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1275</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89"/>
      <c r="E353" s="1189"/>
      <c r="F353" s="1113"/>
      <c r="G353" s="111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1293</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89"/>
      <c r="E354" s="1189"/>
      <c r="F354" s="1113"/>
      <c r="G354" s="111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1302</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89"/>
      <c r="E355" s="1189"/>
      <c r="F355" s="1113"/>
      <c r="G355" s="111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1311</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89"/>
      <c r="E356" s="1189"/>
      <c r="F356" s="1113"/>
      <c r="G356" s="111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1598</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89"/>
      <c r="E357" s="1189"/>
      <c r="F357" s="1113"/>
      <c r="G357" s="111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1326</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89"/>
      <c r="E358" s="1189"/>
      <c r="F358" s="1113"/>
      <c r="G358" s="111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89"/>
      <c r="E359" s="1189"/>
      <c r="F359" s="1113"/>
      <c r="G359" s="111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89"/>
      <c r="E360" s="1189"/>
      <c r="F360" s="1113"/>
      <c r="G360" s="111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89"/>
      <c r="E361" s="1189"/>
      <c r="F361" s="1113"/>
      <c r="G361" s="111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89"/>
      <c r="E362" s="1189"/>
      <c r="F362" s="1113"/>
      <c r="G362" s="111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89"/>
      <c r="E363" s="1189"/>
      <c r="F363" s="1113"/>
      <c r="G363" s="111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89"/>
      <c r="E364" s="1189"/>
      <c r="F364" s="1113"/>
      <c r="G364" s="111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89"/>
      <c r="E365" s="1189"/>
      <c r="F365" s="1113"/>
      <c r="G365" s="111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89"/>
      <c r="E366" s="1189"/>
      <c r="F366" s="1113"/>
      <c r="G366" s="111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1523</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89"/>
      <c r="E368" s="1189"/>
      <c r="F368" s="1113"/>
      <c r="G368" s="111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89"/>
      <c r="E369" s="1189"/>
      <c r="F369" s="1113"/>
      <c r="G369" s="111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1327</v>
      </c>
      <c r="R369" s="718" t="s">
        <v>1329</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89"/>
      <c r="E370" s="1189"/>
      <c r="F370" s="1113"/>
      <c r="G370" s="111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1273</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89"/>
      <c r="E371" s="1189"/>
      <c r="F371" s="1113"/>
      <c r="G371" s="111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1274</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89"/>
      <c r="E372" s="1189"/>
      <c r="F372" s="1113"/>
      <c r="G372" s="111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1284</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89"/>
      <c r="E373" s="1189"/>
      <c r="F373" s="1113"/>
      <c r="G373" s="111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1275</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89"/>
      <c r="E374" s="1189"/>
      <c r="F374" s="1113"/>
      <c r="G374" s="111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1293</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89"/>
      <c r="E375" s="1189"/>
      <c r="F375" s="1113"/>
      <c r="G375" s="111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1302</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89"/>
      <c r="E376" s="1189"/>
      <c r="F376" s="1113"/>
      <c r="G376" s="111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1311</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89"/>
      <c r="E377" s="1189"/>
      <c r="F377" s="1113"/>
      <c r="G377" s="111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1598</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89"/>
      <c r="E378" s="1189"/>
      <c r="F378" s="1113"/>
      <c r="G378" s="111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1326</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89"/>
      <c r="E379" s="1189"/>
      <c r="F379" s="1113"/>
      <c r="G379" s="111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89"/>
      <c r="E380" s="1189"/>
      <c r="F380" s="1113"/>
      <c r="G380" s="111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89"/>
      <c r="E381" s="1189"/>
      <c r="F381" s="1113"/>
      <c r="G381" s="111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89"/>
      <c r="E382" s="1189"/>
      <c r="F382" s="1113"/>
      <c r="G382" s="111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89"/>
      <c r="E383" s="1189"/>
      <c r="F383" s="1113"/>
      <c r="G383" s="111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89"/>
      <c r="E384" s="1189"/>
      <c r="F384" s="1113"/>
      <c r="G384" s="111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89"/>
      <c r="E385" s="1189"/>
      <c r="F385" s="1113"/>
      <c r="G385" s="111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89"/>
      <c r="E386" s="1189"/>
      <c r="F386" s="1113"/>
      <c r="G386" s="111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89"/>
      <c r="E387" s="1189"/>
      <c r="F387" s="1113"/>
      <c r="G387" s="111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1524</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89"/>
      <c r="E389" s="1189"/>
      <c r="F389" s="1113"/>
      <c r="G389" s="111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89"/>
      <c r="E390" s="1189"/>
      <c r="F390" s="1113"/>
      <c r="G390" s="111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1327</v>
      </c>
      <c r="R390" s="718" t="s">
        <v>1329</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89"/>
      <c r="E391" s="1189"/>
      <c r="F391" s="1113"/>
      <c r="G391" s="111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1273</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89"/>
      <c r="E392" s="1189"/>
      <c r="F392" s="1113"/>
      <c r="G392" s="111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1274</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89"/>
      <c r="E393" s="1189"/>
      <c r="F393" s="1113"/>
      <c r="G393" s="111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1284</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89"/>
      <c r="E394" s="1189"/>
      <c r="F394" s="1113"/>
      <c r="G394" s="111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1275</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89"/>
      <c r="E395" s="1189"/>
      <c r="F395" s="1113"/>
      <c r="G395" s="111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1293</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89"/>
      <c r="E396" s="1189"/>
      <c r="F396" s="1113"/>
      <c r="G396" s="111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1302</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89"/>
      <c r="E397" s="1189"/>
      <c r="F397" s="1113"/>
      <c r="G397" s="111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1311</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89"/>
      <c r="E398" s="1189"/>
      <c r="F398" s="1113"/>
      <c r="G398" s="111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1598</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89"/>
      <c r="E399" s="1189"/>
      <c r="F399" s="1113"/>
      <c r="G399" s="111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1326</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89"/>
      <c r="E400" s="1189"/>
      <c r="F400" s="1113"/>
      <c r="G400" s="111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89"/>
      <c r="E401" s="1189"/>
      <c r="F401" s="1113"/>
      <c r="G401" s="111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89"/>
      <c r="E402" s="1189"/>
      <c r="F402" s="1113"/>
      <c r="G402" s="111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89"/>
      <c r="E403" s="1189"/>
      <c r="F403" s="1113"/>
      <c r="G403" s="111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89"/>
      <c r="E404" s="1189"/>
      <c r="F404" s="1113"/>
      <c r="G404" s="111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89"/>
      <c r="E405" s="1189"/>
      <c r="F405" s="1113"/>
      <c r="G405" s="111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89"/>
      <c r="E406" s="1189"/>
      <c r="F406" s="1113"/>
      <c r="G406" s="111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89"/>
      <c r="E407" s="1189"/>
      <c r="F407" s="1113"/>
      <c r="G407" s="111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89"/>
      <c r="E408" s="1189"/>
      <c r="F408" s="1113"/>
      <c r="G408" s="111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1612</v>
      </c>
      <c r="C411" s="678" t="s">
        <v>1613</v>
      </c>
      <c r="D411" s="678" t="s">
        <v>1510</v>
      </c>
      <c r="E411" s="681" t="s">
        <v>506</v>
      </c>
      <c r="F411" s="1190" t="s">
        <v>1974</v>
      </c>
      <c r="G411" s="543"/>
      <c r="H411" s="543"/>
      <c r="I411" s="543"/>
      <c r="J411" s="543"/>
      <c r="K411" s="815"/>
      <c r="L411" s="718" t="s">
        <v>1327</v>
      </c>
      <c r="M411" s="718" t="s">
        <v>1329</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1607</v>
      </c>
      <c r="B412" s="723">
        <f>SUMIFS(K10:K219,$F$10:$F$219,"&lt;="&amp;3)</f>
        <v>0</v>
      </c>
      <c r="C412" s="723">
        <f>SUMIFS(L10:L219,$F$10:$F$219,"&lt;="&amp;3)</f>
        <v>0</v>
      </c>
      <c r="D412" s="723">
        <f>SUMIFS(M10:M219,$F$10:$F$219,"&lt;="&amp;3)</f>
        <v>0</v>
      </c>
      <c r="E412" s="1186">
        <f>SUMIFS(N10:N219,$F$10:$F$219,"&lt;="&amp;3)</f>
        <v>0</v>
      </c>
      <c r="F412" s="1187">
        <f>SUMIFS(N10:N219,$G$10:$G$219,"&lt;="&amp;92)</f>
        <v>0</v>
      </c>
      <c r="G412" s="1066"/>
      <c r="H412" s="924"/>
      <c r="I412" s="924"/>
      <c r="J412" s="924"/>
      <c r="K412" s="807" t="s">
        <v>1273</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1608</v>
      </c>
      <c r="B413" s="723">
        <f>SUMIFS(K10:K219,$F$10:$F$219,"&gt;"&amp;3, $F$10:$F$219,"&lt;="&amp;12)</f>
        <v>0</v>
      </c>
      <c r="C413" s="723">
        <f>SUMIFS(L10:L219,$F$10:$F$219,"&gt;"&amp;3, $F$10:$F$219,"&lt;="&amp;12)</f>
        <v>0</v>
      </c>
      <c r="D413" s="723">
        <f>SUMIFS(M10:M219,$F$10:$F$219,"&gt;"&amp;3, $F$10:$F$219,"&lt;="&amp;12)</f>
        <v>0</v>
      </c>
      <c r="E413" s="1186">
        <f>SUMIFS(N10:N219,$F$10:$F$219,"&gt;"&amp;3, $F$10:$F$219,"&lt;="&amp;12)</f>
        <v>0</v>
      </c>
      <c r="F413" s="1188">
        <f>SUMIFS(N10:N219,$G$10:$G$219,"&gt;"&amp;92, $G$10:$G$219,"&lt;="&amp;365)</f>
        <v>0</v>
      </c>
      <c r="G413" s="1067"/>
      <c r="H413" s="543"/>
      <c r="I413" s="543"/>
      <c r="J413" s="543"/>
      <c r="K413" s="807" t="s">
        <v>1274</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1931</v>
      </c>
      <c r="B414" s="723">
        <f>SUMIFS(K10:K219,$F$10:$F$219,"&gt;"&amp;12, $F$10:$F$219,"&lt;"&amp;60)</f>
        <v>0</v>
      </c>
      <c r="C414" s="723">
        <f>SUMIFS(L10:L219,$F$10:$F$219,"&gt;"&amp;12, $F$10:$F$219,"&lt;"&amp;60)</f>
        <v>0</v>
      </c>
      <c r="D414" s="723">
        <f>SUMIFS(M10:M219,$F$10:$F$219,"&gt;"&amp;12, $F$10:$F$219,"&lt;"&amp;60)</f>
        <v>0</v>
      </c>
      <c r="E414" s="1186">
        <f>SUMIFS(N10:N219,$F$10:$F$219,"&gt;"&amp;12, $F$10:$F$219,"&lt;"&amp;60)</f>
        <v>0</v>
      </c>
      <c r="F414" s="1188">
        <f>SUMIFS(N10:N219,$G$10:$G$219,"&gt;"&amp;365, $G$10:$G$219,"&lt;"&amp;1825)</f>
        <v>0</v>
      </c>
      <c r="G414" s="1067"/>
      <c r="H414" s="543"/>
      <c r="I414" s="543"/>
      <c r="J414" s="543"/>
      <c r="K414" s="807" t="s">
        <v>1284</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1932</v>
      </c>
      <c r="B415" s="723">
        <f>SUMIFS(K10:K219,$F$10:$F$219,"&gt;="&amp;60)</f>
        <v>0</v>
      </c>
      <c r="C415" s="723">
        <f>SUMIFS(L10:L219,$F$10:$F$219,"&gt;="&amp;60)</f>
        <v>0</v>
      </c>
      <c r="D415" s="723">
        <f>SUMIFS(M10:M219,$F$10:$F$219,"&gt;="&amp;60)</f>
        <v>0</v>
      </c>
      <c r="E415" s="1186">
        <f>SUMIFS(N10:N219,$F$10:$F$219,"&gt;="&amp;60)</f>
        <v>0</v>
      </c>
      <c r="F415" s="1188">
        <f>SUMIFS(N10:N219,$G$10:$G$219,"&gt;="&amp;1825)</f>
        <v>0</v>
      </c>
      <c r="G415" s="1067"/>
      <c r="H415" s="543"/>
      <c r="I415" s="543"/>
      <c r="J415" s="543"/>
      <c r="K415" s="807" t="s">
        <v>1275</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7"/>
      <c r="G416" s="1067"/>
      <c r="H416" s="543"/>
      <c r="I416" s="543"/>
      <c r="J416" s="543"/>
      <c r="K416" s="808" t="s">
        <v>1293</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1512</v>
      </c>
      <c r="B417" s="765">
        <f t="shared" ref="B417:E420" si="108">SUMPRODUCT(($B$11:$B$408=$A417)*K$11:K$408)</f>
        <v>0</v>
      </c>
      <c r="C417" s="765">
        <f t="shared" si="108"/>
        <v>0</v>
      </c>
      <c r="D417" s="765">
        <f t="shared" si="108"/>
        <v>0</v>
      </c>
      <c r="E417" s="765">
        <f t="shared" si="108"/>
        <v>0</v>
      </c>
      <c r="F417" s="1068" t="str">
        <f>IF(B417-i.04101a!D52=0,"",B417-i.04101a!D52)</f>
        <v/>
      </c>
      <c r="G417" s="1068"/>
      <c r="H417" s="792"/>
      <c r="I417" s="792"/>
      <c r="J417" s="792"/>
      <c r="K417" s="808" t="s">
        <v>1302</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1513</v>
      </c>
      <c r="B418" s="765">
        <f t="shared" si="108"/>
        <v>0</v>
      </c>
      <c r="C418" s="765">
        <f t="shared" si="108"/>
        <v>0</v>
      </c>
      <c r="D418" s="765">
        <f t="shared" si="108"/>
        <v>0</v>
      </c>
      <c r="E418" s="765">
        <f t="shared" si="108"/>
        <v>0</v>
      </c>
      <c r="F418" s="1068" t="str">
        <f>IF(B418-i.04101a!D53=0,"",B418-i.04101a!D53)</f>
        <v/>
      </c>
      <c r="G418" s="1068"/>
      <c r="H418" s="792"/>
      <c r="I418" s="792"/>
      <c r="J418" s="792"/>
      <c r="K418" s="808" t="s">
        <v>1311</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8" t="str">
        <f>IF(B419-i.04101a!D54=0,"",B419-i.04101a!D54)</f>
        <v/>
      </c>
      <c r="G419" s="1068"/>
      <c r="H419" s="792"/>
      <c r="I419" s="792"/>
      <c r="J419" s="792"/>
      <c r="K419" s="807" t="s">
        <v>1598</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8" t="str">
        <f>IF(B420-i.04101a!D55=0,"",B420-i.04101a!D55)</f>
        <v/>
      </c>
      <c r="G420" s="1068"/>
      <c r="H420" s="792"/>
      <c r="I420" s="792"/>
      <c r="J420" s="792"/>
      <c r="K420" s="808" t="s">
        <v>1326</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1743</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81" t="s">
        <v>1751</v>
      </c>
      <c r="B426" s="1481"/>
      <c r="C426" s="1481"/>
      <c r="D426" s="1481"/>
      <c r="E426" s="1481"/>
      <c r="F426" s="1481"/>
      <c r="G426" s="1481"/>
      <c r="H426" s="1481"/>
      <c r="I426" s="1481"/>
      <c r="J426" s="1481"/>
      <c r="K426" s="1481"/>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66" t="s">
        <v>1750</v>
      </c>
      <c r="B427" s="1466"/>
      <c r="C427" s="1466"/>
      <c r="D427" s="1466"/>
      <c r="E427" s="1466"/>
      <c r="F427" s="1466"/>
      <c r="G427" s="1466"/>
      <c r="H427" s="1466"/>
      <c r="I427" s="1466"/>
      <c r="J427" s="1466"/>
      <c r="K427" s="1466"/>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66" t="s">
        <v>1753</v>
      </c>
      <c r="B428" s="1466"/>
      <c r="C428" s="1466"/>
      <c r="D428" s="1466"/>
      <c r="E428" s="1466"/>
      <c r="F428" s="1466"/>
      <c r="G428" s="1466"/>
      <c r="H428" s="1466"/>
      <c r="I428" s="1466"/>
      <c r="J428" s="1466"/>
      <c r="K428" s="1466"/>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66" t="s">
        <v>1752</v>
      </c>
      <c r="B429" s="1466"/>
      <c r="C429" s="1466"/>
      <c r="D429" s="1466"/>
      <c r="E429" s="1466"/>
      <c r="F429" s="1466"/>
      <c r="G429" s="1466"/>
      <c r="H429" s="1466"/>
      <c r="I429" s="1466"/>
      <c r="J429" s="1466"/>
      <c r="K429" s="1466"/>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1739</v>
      </c>
      <c r="B431" s="954" t="s">
        <v>1740</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1737</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1738</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1741</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1742</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88"/>
      <c r="C1" s="1488"/>
      <c r="D1" s="1488"/>
      <c r="E1" s="1488"/>
      <c r="F1" s="1488"/>
      <c r="G1" s="1488"/>
      <c r="H1" s="1488"/>
      <c r="I1" s="1488"/>
      <c r="J1" s="1488"/>
      <c r="K1" s="1488"/>
      <c r="L1" s="1488"/>
      <c r="M1" s="1488"/>
      <c r="N1" s="1488"/>
      <c r="O1" s="1488"/>
      <c r="P1" s="1488"/>
      <c r="Q1" s="1488"/>
    </row>
    <row r="2" spans="1:37">
      <c r="Z2" s="738" t="s">
        <v>1392</v>
      </c>
    </row>
    <row r="3" spans="1:37" ht="15" customHeight="1">
      <c r="A3" s="1489" t="s">
        <v>1943</v>
      </c>
      <c r="B3" s="1489"/>
      <c r="C3" s="1489"/>
      <c r="D3" s="1489"/>
      <c r="E3" s="1489"/>
      <c r="F3" s="1489"/>
      <c r="G3" s="1489"/>
      <c r="H3" s="1489"/>
      <c r="I3" s="1489"/>
      <c r="J3" s="1489"/>
      <c r="K3" s="1489"/>
      <c r="L3" s="1489"/>
      <c r="M3" s="1489"/>
      <c r="N3" s="1489"/>
      <c r="O3" s="1489"/>
      <c r="P3" s="1489"/>
      <c r="Q3" s="1489"/>
      <c r="Z3" s="738" t="s">
        <v>1393</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92"/>
      <c r="Q5" s="119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490" t="s">
        <v>3</v>
      </c>
      <c r="B7" s="1482" t="s">
        <v>5</v>
      </c>
      <c r="C7" s="1482" t="s">
        <v>4</v>
      </c>
      <c r="D7" s="1482" t="s">
        <v>1940</v>
      </c>
      <c r="E7" s="1482" t="s">
        <v>1344</v>
      </c>
      <c r="F7" s="1482" t="s">
        <v>1615</v>
      </c>
      <c r="G7" s="1484" t="s">
        <v>1946</v>
      </c>
      <c r="H7" s="1482" t="s">
        <v>1396</v>
      </c>
      <c r="I7" s="1482"/>
      <c r="J7" s="1482"/>
      <c r="K7" s="1482"/>
      <c r="L7" s="1484" t="s">
        <v>1345</v>
      </c>
      <c r="M7" s="1482" t="s">
        <v>1511</v>
      </c>
      <c r="N7" s="1484" t="s">
        <v>506</v>
      </c>
      <c r="O7" s="1482" t="s">
        <v>1348</v>
      </c>
      <c r="P7" s="1484" t="s">
        <v>1597</v>
      </c>
      <c r="Q7" s="1486" t="s">
        <v>1346</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491"/>
      <c r="B8" s="1483"/>
      <c r="C8" s="1483"/>
      <c r="D8" s="1483"/>
      <c r="E8" s="1483"/>
      <c r="F8" s="1483"/>
      <c r="G8" s="1485"/>
      <c r="H8" s="718" t="s">
        <v>1327</v>
      </c>
      <c r="I8" s="718" t="s">
        <v>1397</v>
      </c>
      <c r="J8" s="718" t="s">
        <v>1328</v>
      </c>
      <c r="K8" s="718" t="s">
        <v>1329</v>
      </c>
      <c r="L8" s="1485"/>
      <c r="M8" s="1483"/>
      <c r="N8" s="1485"/>
      <c r="O8" s="1483"/>
      <c r="P8" s="1485"/>
      <c r="Q8" s="1487"/>
      <c r="AB8" s="814"/>
      <c r="AC8" s="814"/>
      <c r="AD8" s="814"/>
      <c r="AE8" s="814"/>
    </row>
    <row r="9" spans="1:37" ht="13.5" thickBot="1">
      <c r="A9" s="782" t="s">
        <v>6</v>
      </c>
      <c r="B9" s="719" t="s">
        <v>7</v>
      </c>
      <c r="C9" s="719" t="s">
        <v>8</v>
      </c>
      <c r="D9" s="1191">
        <v>1</v>
      </c>
      <c r="E9" s="1191">
        <v>2</v>
      </c>
      <c r="F9" s="1191">
        <v>3</v>
      </c>
      <c r="G9" s="1191">
        <v>4</v>
      </c>
      <c r="H9" s="1191">
        <v>5</v>
      </c>
      <c r="I9" s="1191">
        <v>6</v>
      </c>
      <c r="J9" s="1191">
        <v>7</v>
      </c>
      <c r="K9" s="1191">
        <v>8</v>
      </c>
      <c r="L9" s="1191">
        <v>9</v>
      </c>
      <c r="M9" s="1191">
        <v>10</v>
      </c>
      <c r="N9" s="1191">
        <v>11</v>
      </c>
      <c r="O9" s="1191">
        <v>12</v>
      </c>
      <c r="P9" s="1191">
        <v>13</v>
      </c>
      <c r="Q9" s="1191">
        <v>14</v>
      </c>
      <c r="S9" s="739"/>
      <c r="Z9" s="739" t="s">
        <v>1273</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1327</v>
      </c>
      <c r="T10" s="718" t="s">
        <v>1329</v>
      </c>
      <c r="U10" s="718" t="s">
        <v>506</v>
      </c>
      <c r="V10" s="739"/>
      <c r="W10" s="739"/>
      <c r="X10" s="1497" t="s">
        <v>1329</v>
      </c>
      <c r="Y10" s="1484" t="s">
        <v>1345</v>
      </c>
      <c r="Z10" s="739" t="s">
        <v>1274</v>
      </c>
      <c r="AA10" s="739"/>
      <c r="AB10" s="739"/>
      <c r="AC10" s="739"/>
      <c r="AD10" s="739"/>
      <c r="AE10" s="739"/>
      <c r="AF10" s="739"/>
      <c r="AG10" s="739"/>
      <c r="AH10" s="739"/>
      <c r="AI10" s="739"/>
      <c r="AJ10" s="739"/>
      <c r="AK10" s="739"/>
    </row>
    <row r="11" spans="1:37" s="714" customFormat="1" outlineLevel="1">
      <c r="A11" s="785" t="s">
        <v>1347</v>
      </c>
      <c r="B11" s="1499"/>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31">
        <f>+K11+L11+M11</f>
        <v>0</v>
      </c>
      <c r="O11" s="966"/>
      <c r="P11" s="966"/>
      <c r="Q11" s="967"/>
      <c r="R11" s="807" t="s">
        <v>1273</v>
      </c>
      <c r="S11" s="723">
        <f>SUMIFS(H11:H20,I11:I20,"="&amp;R11)</f>
        <v>0</v>
      </c>
      <c r="T11" s="723">
        <f>SUMIFS(K11:K20,I11:I20,"="&amp;R11)</f>
        <v>0</v>
      </c>
      <c r="U11" s="723">
        <f>SUMIFS(N11:N20,I11:I20,"="&amp;R11)</f>
        <v>0</v>
      </c>
      <c r="V11" s="739"/>
      <c r="X11" s="1498"/>
      <c r="Y11" s="1485"/>
      <c r="Z11" s="739" t="s">
        <v>1284</v>
      </c>
      <c r="AA11" s="739"/>
      <c r="AB11" s="739"/>
      <c r="AC11" s="739"/>
      <c r="AD11" s="739"/>
      <c r="AE11" s="739"/>
      <c r="AF11" s="739"/>
      <c r="AG11" s="739"/>
      <c r="AH11" s="739"/>
      <c r="AI11" s="739"/>
      <c r="AJ11" s="739"/>
      <c r="AK11" s="739"/>
    </row>
    <row r="12" spans="1:37" s="714" customFormat="1" outlineLevel="1">
      <c r="A12" s="785" t="s">
        <v>1347</v>
      </c>
      <c r="B12" s="1500"/>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31">
        <f t="shared" ref="N12:N20" si="1">+K12+L12+M12</f>
        <v>0</v>
      </c>
      <c r="O12" s="966"/>
      <c r="P12" s="966"/>
      <c r="Q12" s="967"/>
      <c r="R12" s="807" t="s">
        <v>1274</v>
      </c>
      <c r="S12" s="723">
        <f>SUMIFS(H11:H20,I11:I20,"="&amp;R12)</f>
        <v>0</v>
      </c>
      <c r="T12" s="723">
        <f>SUMIFS(K11:K20,I11:I20,"="&amp;R12)</f>
        <v>0</v>
      </c>
      <c r="U12" s="723">
        <f>SUMIFS(N11:N20,I11:I20,"="&amp;R12)</f>
        <v>0</v>
      </c>
      <c r="V12" s="739"/>
      <c r="W12" s="637" t="s">
        <v>1360</v>
      </c>
      <c r="X12" s="781">
        <f>SUMIFS(K$11:K$20,$O$11:$O$20,"="&amp;$W12)</f>
        <v>0</v>
      </c>
      <c r="Y12" s="781">
        <f>SUMIFS(L$11:L$20,$O$11:$O$20,"="&amp;$W12)</f>
        <v>0</v>
      </c>
      <c r="Z12" s="739" t="s">
        <v>1275</v>
      </c>
      <c r="AA12" s="739"/>
      <c r="AB12" s="739"/>
      <c r="AC12" s="739"/>
      <c r="AD12" s="739"/>
      <c r="AE12" s="739"/>
      <c r="AF12" s="739"/>
      <c r="AG12" s="739"/>
      <c r="AH12" s="739"/>
      <c r="AI12" s="739"/>
      <c r="AJ12" s="739"/>
      <c r="AK12" s="739"/>
    </row>
    <row r="13" spans="1:37" s="714" customFormat="1" outlineLevel="1">
      <c r="A13" s="785" t="s">
        <v>1347</v>
      </c>
      <c r="B13" s="1500"/>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31">
        <f t="shared" si="1"/>
        <v>0</v>
      </c>
      <c r="O13" s="966"/>
      <c r="P13" s="966"/>
      <c r="Q13" s="967"/>
      <c r="R13" s="807" t="s">
        <v>1284</v>
      </c>
      <c r="S13" s="723">
        <f>SUMIFS(H11:H20,I11:I20,"="&amp;R13)</f>
        <v>0</v>
      </c>
      <c r="T13" s="723">
        <f>SUMIFS(K11:K20,I11:I20,"="&amp;R13)</f>
        <v>0</v>
      </c>
      <c r="U13" s="723">
        <f>SUMIFS(N11:N20,I11:I20,"="&amp;R13)</f>
        <v>0</v>
      </c>
      <c r="V13" s="739"/>
      <c r="W13" s="637" t="s">
        <v>1361</v>
      </c>
      <c r="X13" s="781">
        <f t="shared" ref="X13:X19" si="2">SUMIFS(K$11:K$20,$O$11:$O$20,"="&amp;$W13)</f>
        <v>0</v>
      </c>
      <c r="Y13" s="781">
        <f t="shared" ref="Y13:Y19" si="3">SUMIFS(L$11:L$20,$O$11:$O$20,"="&amp;$W13)</f>
        <v>0</v>
      </c>
      <c r="Z13" s="752" t="s">
        <v>1293</v>
      </c>
      <c r="AA13" s="739"/>
      <c r="AB13" s="739"/>
      <c r="AC13" s="739"/>
      <c r="AD13" s="739"/>
      <c r="AE13" s="739"/>
      <c r="AF13" s="739"/>
      <c r="AG13" s="739"/>
      <c r="AH13" s="739"/>
      <c r="AI13" s="739"/>
      <c r="AJ13" s="739"/>
      <c r="AK13" s="739"/>
    </row>
    <row r="14" spans="1:37" s="714" customFormat="1" outlineLevel="1">
      <c r="A14" s="785" t="s">
        <v>1347</v>
      </c>
      <c r="B14" s="1500"/>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31">
        <f t="shared" si="1"/>
        <v>0</v>
      </c>
      <c r="O14" s="966"/>
      <c r="P14" s="966"/>
      <c r="Q14" s="967"/>
      <c r="R14" s="807" t="s">
        <v>1275</v>
      </c>
      <c r="S14" s="723">
        <f>SUMIFS(H11:H20,I11:I20,"="&amp;R14)</f>
        <v>0</v>
      </c>
      <c r="T14" s="723">
        <f>SUMIFS(K11:K20,I11:I20,"="&amp;R14)</f>
        <v>0</v>
      </c>
      <c r="U14" s="723">
        <f>SUMIFS(N11:N20,I11:I20,"="&amp;R14)</f>
        <v>0</v>
      </c>
      <c r="V14" s="739"/>
      <c r="W14" s="637" t="s">
        <v>1353</v>
      </c>
      <c r="X14" s="781">
        <f t="shared" si="2"/>
        <v>0</v>
      </c>
      <c r="Y14" s="781">
        <f t="shared" si="3"/>
        <v>0</v>
      </c>
      <c r="Z14" s="752" t="s">
        <v>1302</v>
      </c>
      <c r="AA14" s="739"/>
      <c r="AB14" s="739"/>
      <c r="AC14" s="739"/>
      <c r="AD14" s="739"/>
      <c r="AE14" s="739"/>
      <c r="AF14" s="739"/>
      <c r="AG14" s="739"/>
      <c r="AH14" s="739"/>
      <c r="AI14" s="739"/>
      <c r="AJ14" s="739"/>
      <c r="AK14" s="739"/>
    </row>
    <row r="15" spans="1:37" s="714" customFormat="1" outlineLevel="1">
      <c r="A15" s="785" t="s">
        <v>1347</v>
      </c>
      <c r="B15" s="1500"/>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31">
        <f t="shared" si="1"/>
        <v>0</v>
      </c>
      <c r="O15" s="966"/>
      <c r="P15" s="966"/>
      <c r="Q15" s="967"/>
      <c r="R15" s="808" t="s">
        <v>1293</v>
      </c>
      <c r="S15" s="723">
        <f>SUMIFS(H11:H20,I11:I20,"="&amp;R15)</f>
        <v>0</v>
      </c>
      <c r="T15" s="723">
        <f>SUMIFS(K11:K20,I11:I20,"="&amp;R15)</f>
        <v>0</v>
      </c>
      <c r="U15" s="723">
        <f>SUMIFS(N11:N20,I11:I20,"="&amp;R15)</f>
        <v>0</v>
      </c>
      <c r="V15" s="739"/>
      <c r="W15" s="637" t="s">
        <v>1354</v>
      </c>
      <c r="X15" s="781">
        <f t="shared" si="2"/>
        <v>0</v>
      </c>
      <c r="Y15" s="781">
        <f t="shared" si="3"/>
        <v>0</v>
      </c>
      <c r="Z15" s="752" t="s">
        <v>1311</v>
      </c>
      <c r="AA15" s="739"/>
      <c r="AB15" s="739"/>
      <c r="AC15" s="739"/>
      <c r="AD15" s="739"/>
      <c r="AE15" s="739"/>
      <c r="AF15" s="739"/>
      <c r="AG15" s="739"/>
      <c r="AH15" s="739"/>
      <c r="AI15" s="739"/>
      <c r="AJ15" s="739"/>
      <c r="AK15" s="739"/>
    </row>
    <row r="16" spans="1:37" s="714" customFormat="1" outlineLevel="1">
      <c r="A16" s="785" t="s">
        <v>1347</v>
      </c>
      <c r="B16" s="1500"/>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31">
        <f t="shared" si="1"/>
        <v>0</v>
      </c>
      <c r="O16" s="966"/>
      <c r="P16" s="966"/>
      <c r="Q16" s="967"/>
      <c r="R16" s="808" t="s">
        <v>1302</v>
      </c>
      <c r="S16" s="723">
        <f>SUMIFS(H11:H20,I11:I20,"="&amp;R16)</f>
        <v>0</v>
      </c>
      <c r="T16" s="723">
        <f>SUMIFS(K11:K20,I11:I20,"="&amp;R16)</f>
        <v>0</v>
      </c>
      <c r="U16" s="723">
        <f>SUMIFS(N11:N20,I11:I20,"="&amp;R16)</f>
        <v>0</v>
      </c>
      <c r="V16" s="739"/>
      <c r="W16" s="637" t="s">
        <v>1355</v>
      </c>
      <c r="X16" s="781">
        <f t="shared" si="2"/>
        <v>0</v>
      </c>
      <c r="Y16" s="781">
        <f t="shared" si="3"/>
        <v>0</v>
      </c>
      <c r="Z16" s="739" t="s">
        <v>1598</v>
      </c>
      <c r="AA16" s="739"/>
      <c r="AB16" s="739"/>
      <c r="AC16" s="739"/>
      <c r="AD16" s="739"/>
      <c r="AE16" s="739"/>
      <c r="AF16" s="739"/>
      <c r="AG16" s="739"/>
      <c r="AH16" s="739"/>
      <c r="AI16" s="739"/>
      <c r="AJ16" s="739"/>
      <c r="AK16" s="739"/>
    </row>
    <row r="17" spans="1:37" s="714" customFormat="1" outlineLevel="1">
      <c r="A17" s="785" t="s">
        <v>1347</v>
      </c>
      <c r="B17" s="1500"/>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31">
        <f t="shared" si="1"/>
        <v>0</v>
      </c>
      <c r="O17" s="966"/>
      <c r="P17" s="966"/>
      <c r="Q17" s="967"/>
      <c r="R17" s="808" t="s">
        <v>1311</v>
      </c>
      <c r="S17" s="723">
        <f>SUMIFS(H11:H20,I11:I20,"="&amp;R17)</f>
        <v>0</v>
      </c>
      <c r="T17" s="723">
        <f>SUMIFS(K11:K20,I11:I20,"="&amp;R17)</f>
        <v>0</v>
      </c>
      <c r="U17" s="723">
        <f>SUMIFS(N11:N20,I11:I20,"="&amp;R17)</f>
        <v>0</v>
      </c>
      <c r="V17" s="739"/>
      <c r="W17" s="637" t="s">
        <v>1362</v>
      </c>
      <c r="X17" s="781">
        <f t="shared" si="2"/>
        <v>0</v>
      </c>
      <c r="Y17" s="781">
        <f t="shared" si="3"/>
        <v>0</v>
      </c>
      <c r="Z17" s="752" t="s">
        <v>1326</v>
      </c>
      <c r="AA17" s="739"/>
      <c r="AB17" s="739"/>
      <c r="AC17" s="739"/>
      <c r="AD17" s="739"/>
      <c r="AE17" s="739"/>
      <c r="AF17" s="739"/>
      <c r="AG17" s="739"/>
      <c r="AH17" s="739"/>
      <c r="AI17" s="739"/>
      <c r="AJ17" s="739"/>
      <c r="AK17" s="739"/>
    </row>
    <row r="18" spans="1:37" s="714" customFormat="1" outlineLevel="1">
      <c r="A18" s="785" t="s">
        <v>1347</v>
      </c>
      <c r="B18" s="1500"/>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31">
        <f t="shared" si="1"/>
        <v>0</v>
      </c>
      <c r="O18" s="966"/>
      <c r="P18" s="966"/>
      <c r="Q18" s="967"/>
      <c r="R18" s="807" t="s">
        <v>1598</v>
      </c>
      <c r="S18" s="723">
        <f>SUMIFS(H11:H20,I11:I20,"="&amp;R18)</f>
        <v>0</v>
      </c>
      <c r="T18" s="723">
        <f>SUMIFS(K11:K20,I11:I20,"="&amp;R18)</f>
        <v>0</v>
      </c>
      <c r="U18" s="723">
        <f>SUMIFS(N11:N20,I11:I20,"="&amp;R18)</f>
        <v>0</v>
      </c>
      <c r="V18" s="739"/>
      <c r="W18" s="637" t="s">
        <v>1363</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1347</v>
      </c>
      <c r="B19" s="1500"/>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31">
        <f t="shared" si="1"/>
        <v>0</v>
      </c>
      <c r="O19" s="966"/>
      <c r="P19" s="966"/>
      <c r="Q19" s="967"/>
      <c r="R19" s="808" t="s">
        <v>1326</v>
      </c>
      <c r="S19" s="723">
        <f>SUMIFS(H11:H20,I11:I20,"="&amp;R19)</f>
        <v>0</v>
      </c>
      <c r="T19" s="723">
        <f>SUMIFS(K11:K20,I11:I20,"="&amp;S19)</f>
        <v>0</v>
      </c>
      <c r="U19" s="723">
        <f>SUMIFS(N11:N20,I11:I20,"="&amp;T19)</f>
        <v>0</v>
      </c>
      <c r="V19" s="739"/>
      <c r="W19" s="637" t="s">
        <v>1364</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501"/>
      <c r="C20" s="779">
        <v>11</v>
      </c>
      <c r="D20" s="549"/>
      <c r="E20" s="614"/>
      <c r="F20" s="641"/>
      <c r="G20" s="641"/>
      <c r="H20" s="713"/>
      <c r="I20" s="966"/>
      <c r="J20" s="641"/>
      <c r="K20" s="713"/>
      <c r="L20" s="713"/>
      <c r="M20" s="689"/>
      <c r="N20" s="1131">
        <f t="shared" si="1"/>
        <v>0</v>
      </c>
      <c r="O20" s="966"/>
      <c r="P20" s="966"/>
      <c r="Q20" s="967"/>
      <c r="R20" s="738"/>
      <c r="S20" s="738"/>
      <c r="T20" s="739"/>
      <c r="U20" s="739"/>
      <c r="V20" s="739"/>
      <c r="W20" s="739"/>
      <c r="X20" s="739"/>
      <c r="Y20" s="739"/>
      <c r="Z20" s="43" t="s">
        <v>1599</v>
      </c>
      <c r="AA20" s="739"/>
      <c r="AB20" s="739"/>
      <c r="AC20" s="739"/>
      <c r="AD20" s="739"/>
      <c r="AE20" s="739"/>
      <c r="AF20" s="739"/>
      <c r="AG20" s="739"/>
      <c r="AH20" s="739"/>
      <c r="AI20" s="739"/>
      <c r="AJ20" s="739"/>
      <c r="AK20" s="739"/>
    </row>
    <row r="21" spans="1:37" s="714" customFormat="1" ht="12.75" customHeight="1">
      <c r="A21" s="724" t="s">
        <v>1401</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1327</v>
      </c>
      <c r="T21" s="718" t="s">
        <v>1329</v>
      </c>
      <c r="U21" s="718" t="s">
        <v>506</v>
      </c>
      <c r="V21" s="739"/>
      <c r="W21" s="739"/>
      <c r="X21" s="1497" t="s">
        <v>1329</v>
      </c>
      <c r="Y21" s="1484" t="s">
        <v>1345</v>
      </c>
      <c r="Z21" s="43" t="s">
        <v>1600</v>
      </c>
      <c r="AA21" s="739"/>
      <c r="AB21" s="739"/>
      <c r="AC21" s="739"/>
      <c r="AD21" s="739"/>
      <c r="AE21" s="739"/>
      <c r="AF21" s="739"/>
      <c r="AG21" s="739"/>
      <c r="AH21" s="739"/>
      <c r="AI21" s="739"/>
      <c r="AJ21" s="739"/>
      <c r="AK21" s="739"/>
    </row>
    <row r="22" spans="1:37" s="714" customFormat="1" outlineLevel="1">
      <c r="A22" s="785" t="s">
        <v>1347</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29">
        <f t="shared" ref="N22:N31" si="4">+K22+L22+M22</f>
        <v>0</v>
      </c>
      <c r="O22" s="966"/>
      <c r="P22" s="966"/>
      <c r="Q22" s="967"/>
      <c r="R22" s="807" t="s">
        <v>1273</v>
      </c>
      <c r="S22" s="723">
        <f>SUMIFS(H22:H31,I22:I31,"="&amp;R22)</f>
        <v>0</v>
      </c>
      <c r="T22" s="723">
        <f>SUMIFS(K22:K31,I22:I31,"="&amp;R22)</f>
        <v>0</v>
      </c>
      <c r="U22" s="723">
        <f>SUMIFS(N22:N31,I22:I31,"="&amp;R22)</f>
        <v>0</v>
      </c>
      <c r="V22" s="739"/>
      <c r="X22" s="1498"/>
      <c r="Y22" s="1485"/>
      <c r="Z22" s="43" t="s">
        <v>1601</v>
      </c>
      <c r="AA22" s="739"/>
      <c r="AB22" s="739"/>
      <c r="AC22" s="739"/>
      <c r="AD22" s="739"/>
      <c r="AE22" s="739"/>
      <c r="AF22" s="739"/>
      <c r="AG22" s="739"/>
      <c r="AH22" s="739"/>
      <c r="AI22" s="739"/>
      <c r="AJ22" s="739"/>
      <c r="AK22" s="739"/>
    </row>
    <row r="23" spans="1:37" s="714" customFormat="1" outlineLevel="1">
      <c r="A23" s="785" t="s">
        <v>1347</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29">
        <f t="shared" si="4"/>
        <v>0</v>
      </c>
      <c r="O23" s="966"/>
      <c r="P23" s="966"/>
      <c r="Q23" s="967"/>
      <c r="R23" s="807" t="s">
        <v>1274</v>
      </c>
      <c r="S23" s="723">
        <f>SUMIFS(H22:H31,I22:I31,"="&amp;R23)</f>
        <v>0</v>
      </c>
      <c r="T23" s="723">
        <f>SUMIFS(K22:K31,I22:I31,"="&amp;R23)</f>
        <v>0</v>
      </c>
      <c r="U23" s="723">
        <f>SUMIFS(N22:N31,I22:I31,"="&amp;R23)</f>
        <v>0</v>
      </c>
      <c r="V23" s="739"/>
      <c r="W23" s="637" t="s">
        <v>1360</v>
      </c>
      <c r="X23" s="781">
        <f>SUMIFS(K$22:K$31,$O$22:$O$31,"="&amp;$W23)</f>
        <v>0</v>
      </c>
      <c r="Y23" s="781">
        <f>SUMIFS(L$22:L$31,$O$22:$O$31,"="&amp;$W23)</f>
        <v>0</v>
      </c>
      <c r="Z23" s="43" t="s">
        <v>1602</v>
      </c>
      <c r="AA23" s="739"/>
      <c r="AB23" s="739"/>
      <c r="AC23" s="739"/>
      <c r="AD23" s="739"/>
      <c r="AE23" s="739"/>
      <c r="AF23" s="739"/>
      <c r="AG23" s="739"/>
      <c r="AH23" s="739"/>
      <c r="AI23" s="739"/>
      <c r="AJ23" s="739"/>
      <c r="AK23" s="739"/>
    </row>
    <row r="24" spans="1:37" s="714" customFormat="1" outlineLevel="1">
      <c r="A24" s="785" t="s">
        <v>1347</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29">
        <f t="shared" si="4"/>
        <v>0</v>
      </c>
      <c r="O24" s="966"/>
      <c r="P24" s="966"/>
      <c r="Q24" s="967"/>
      <c r="R24" s="807" t="s">
        <v>1284</v>
      </c>
      <c r="S24" s="723">
        <f>SUMIFS(H22:H31,I22:I31,"="&amp;R24)</f>
        <v>0</v>
      </c>
      <c r="T24" s="723">
        <f>SUMIFS(K22:K31,I22:I31,"="&amp;R24)</f>
        <v>0</v>
      </c>
      <c r="U24" s="723">
        <f>SUMIFS(N22:N31,I22:I31,"="&amp;R24)</f>
        <v>0</v>
      </c>
      <c r="V24" s="739"/>
      <c r="W24" s="637" t="s">
        <v>1361</v>
      </c>
      <c r="X24" s="781">
        <f t="shared" ref="X24:Y30" si="8">SUMIFS(K$22:K$31,$O$22:$O$31,"="&amp;$W24)</f>
        <v>0</v>
      </c>
      <c r="Y24" s="781">
        <f t="shared" si="8"/>
        <v>0</v>
      </c>
      <c r="Z24" s="3" t="s">
        <v>1603</v>
      </c>
      <c r="AA24" s="739"/>
      <c r="AB24" s="739"/>
      <c r="AC24" s="739"/>
      <c r="AD24" s="739"/>
      <c r="AE24" s="739"/>
      <c r="AF24" s="739"/>
      <c r="AG24" s="739"/>
      <c r="AH24" s="739"/>
      <c r="AI24" s="739"/>
      <c r="AJ24" s="739"/>
      <c r="AK24" s="739"/>
    </row>
    <row r="25" spans="1:37" s="714" customFormat="1" outlineLevel="1">
      <c r="A25" s="785" t="s">
        <v>1347</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29">
        <f t="shared" si="4"/>
        <v>0</v>
      </c>
      <c r="O25" s="966"/>
      <c r="P25" s="966"/>
      <c r="Q25" s="967"/>
      <c r="R25" s="807" t="s">
        <v>1275</v>
      </c>
      <c r="S25" s="723">
        <f>SUMIFS(H22:H31,I22:I31,"="&amp;R25)</f>
        <v>0</v>
      </c>
      <c r="T25" s="723">
        <f>SUMIFS(K22:K31,I22:I31,"="&amp;R25)</f>
        <v>0</v>
      </c>
      <c r="U25" s="723">
        <f>SUMIFS(N22:N31,I22:I31,"="&amp;R25)</f>
        <v>0</v>
      </c>
      <c r="V25" s="739"/>
      <c r="W25" s="637" t="s">
        <v>1353</v>
      </c>
      <c r="X25" s="781">
        <f t="shared" si="8"/>
        <v>0</v>
      </c>
      <c r="Y25" s="781">
        <f t="shared" si="8"/>
        <v>0</v>
      </c>
      <c r="Z25" s="3" t="s">
        <v>1604</v>
      </c>
      <c r="AA25" s="739"/>
      <c r="AB25" s="739"/>
      <c r="AC25" s="739"/>
      <c r="AD25" s="739"/>
      <c r="AE25" s="739"/>
      <c r="AF25" s="739"/>
      <c r="AG25" s="739"/>
      <c r="AH25" s="739"/>
      <c r="AI25" s="739"/>
      <c r="AJ25" s="739"/>
      <c r="AK25" s="739"/>
    </row>
    <row r="26" spans="1:37" s="714" customFormat="1" outlineLevel="1">
      <c r="A26" s="785" t="s">
        <v>1347</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29">
        <f t="shared" si="4"/>
        <v>0</v>
      </c>
      <c r="O26" s="966"/>
      <c r="P26" s="966"/>
      <c r="Q26" s="967"/>
      <c r="R26" s="808" t="s">
        <v>1293</v>
      </c>
      <c r="S26" s="723">
        <f>SUMIFS(H22:H31,I22:I31,"="&amp;R26)</f>
        <v>0</v>
      </c>
      <c r="T26" s="723">
        <f>SUMIFS(K22:K31,I22:I31,"="&amp;R26)</f>
        <v>0</v>
      </c>
      <c r="U26" s="723">
        <f>SUMIFS(N22:N31,I22:I31,"="&amp;R26)</f>
        <v>0</v>
      </c>
      <c r="V26" s="739"/>
      <c r="W26" s="637" t="s">
        <v>1354</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1347</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29">
        <f t="shared" si="4"/>
        <v>0</v>
      </c>
      <c r="O27" s="966"/>
      <c r="P27" s="966"/>
      <c r="Q27" s="967"/>
      <c r="R27" s="808" t="s">
        <v>1302</v>
      </c>
      <c r="S27" s="723">
        <f>SUMIFS(H22:H31,I22:I31,"="&amp;R27)</f>
        <v>0</v>
      </c>
      <c r="T27" s="723">
        <f>SUMIFS(K22:K31,I22:I31,"="&amp;R27)</f>
        <v>0</v>
      </c>
      <c r="U27" s="723">
        <f>SUMIFS(N22:N31,I22:I31,"="&amp;R27)</f>
        <v>0</v>
      </c>
      <c r="V27" s="739"/>
      <c r="W27" s="637" t="s">
        <v>1355</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1347</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29">
        <f t="shared" si="4"/>
        <v>0</v>
      </c>
      <c r="O28" s="966"/>
      <c r="P28" s="966"/>
      <c r="Q28" s="967"/>
      <c r="R28" s="808" t="s">
        <v>1311</v>
      </c>
      <c r="S28" s="723">
        <f>SUMIFS(H22:H31,I22:I31,"="&amp;R28)</f>
        <v>0</v>
      </c>
      <c r="T28" s="723">
        <f>SUMIFS(K22:K31,I22:I31,"="&amp;R28)</f>
        <v>0</v>
      </c>
      <c r="U28" s="723">
        <f>SUMIFS(N22:N31,I22:I31,"="&amp;R28)</f>
        <v>0</v>
      </c>
      <c r="V28" s="739"/>
      <c r="W28" s="637" t="s">
        <v>1362</v>
      </c>
      <c r="X28" s="781">
        <f t="shared" si="8"/>
        <v>0</v>
      </c>
      <c r="Y28" s="781">
        <f t="shared" si="8"/>
        <v>0</v>
      </c>
      <c r="Z28" s="3" t="s">
        <v>1360</v>
      </c>
      <c r="AA28" s="739"/>
      <c r="AB28" s="739"/>
      <c r="AC28" s="739"/>
      <c r="AD28" s="739"/>
      <c r="AE28" s="739"/>
      <c r="AF28" s="739"/>
      <c r="AG28" s="739"/>
      <c r="AH28" s="739"/>
      <c r="AI28" s="739"/>
      <c r="AJ28" s="739"/>
      <c r="AK28" s="739"/>
    </row>
    <row r="29" spans="1:37" s="714" customFormat="1" outlineLevel="1">
      <c r="A29" s="785" t="s">
        <v>1347</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29">
        <f t="shared" si="4"/>
        <v>0</v>
      </c>
      <c r="O29" s="966"/>
      <c r="P29" s="966"/>
      <c r="Q29" s="967"/>
      <c r="R29" s="807" t="s">
        <v>1598</v>
      </c>
      <c r="S29" s="723">
        <f>SUMIFS(H22:H31,I22:I31,"="&amp;R29)</f>
        <v>0</v>
      </c>
      <c r="T29" s="723">
        <f>SUMIFS(K22:K31,I22:I31,"="&amp;R29)</f>
        <v>0</v>
      </c>
      <c r="U29" s="723">
        <f>SUMIFS(N22:N31,I22:I31,"="&amp;R29)</f>
        <v>0</v>
      </c>
      <c r="V29" s="739"/>
      <c r="W29" s="637" t="s">
        <v>1363</v>
      </c>
      <c r="X29" s="781">
        <f t="shared" si="8"/>
        <v>0</v>
      </c>
      <c r="Y29" s="781">
        <f t="shared" si="8"/>
        <v>0</v>
      </c>
      <c r="Z29" s="3" t="s">
        <v>1361</v>
      </c>
      <c r="AA29" s="739"/>
      <c r="AB29" s="739"/>
      <c r="AC29" s="739"/>
      <c r="AD29" s="739"/>
      <c r="AE29" s="739"/>
      <c r="AF29" s="739"/>
      <c r="AG29" s="739"/>
      <c r="AH29" s="739"/>
      <c r="AI29" s="739"/>
      <c r="AJ29" s="739"/>
      <c r="AK29" s="739"/>
    </row>
    <row r="30" spans="1:37" s="714" customFormat="1" outlineLevel="1">
      <c r="A30" s="785" t="s">
        <v>1347</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29">
        <f t="shared" si="4"/>
        <v>0</v>
      </c>
      <c r="O30" s="966"/>
      <c r="P30" s="966"/>
      <c r="Q30" s="967"/>
      <c r="R30" s="808" t="s">
        <v>1326</v>
      </c>
      <c r="S30" s="723">
        <f>SUMIFS(H22:H31,I22:I31,"="&amp;R30)</f>
        <v>0</v>
      </c>
      <c r="T30" s="723">
        <f>SUMIFS(K22:K31,I22:I31,"="&amp;S30)</f>
        <v>0</v>
      </c>
      <c r="U30" s="723">
        <f>SUMIFS(N22:N31,I22:I31,"="&amp;T30)</f>
        <v>0</v>
      </c>
      <c r="V30" s="739"/>
      <c r="W30" s="637" t="s">
        <v>1364</v>
      </c>
      <c r="X30" s="781">
        <f t="shared" si="8"/>
        <v>0</v>
      </c>
      <c r="Y30" s="781">
        <f t="shared" si="8"/>
        <v>0</v>
      </c>
      <c r="Z30" s="3" t="s">
        <v>1353</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29">
        <f t="shared" si="4"/>
        <v>0</v>
      </c>
      <c r="O31" s="966"/>
      <c r="P31" s="966"/>
      <c r="Q31" s="967"/>
      <c r="R31" s="738"/>
      <c r="S31" s="738"/>
      <c r="T31" s="739"/>
      <c r="U31" s="739"/>
      <c r="V31" s="739"/>
      <c r="W31" s="739"/>
      <c r="X31" s="739"/>
      <c r="Y31" s="739"/>
      <c r="Z31" s="3" t="s">
        <v>1354</v>
      </c>
      <c r="AA31" s="739"/>
      <c r="AB31" s="739"/>
      <c r="AC31" s="739"/>
      <c r="AD31" s="739"/>
      <c r="AE31" s="739"/>
      <c r="AF31" s="739"/>
      <c r="AG31" s="739"/>
      <c r="AH31" s="739"/>
      <c r="AI31" s="739"/>
      <c r="AJ31" s="739"/>
      <c r="AK31" s="739"/>
    </row>
    <row r="32" spans="1:37" s="714" customFormat="1">
      <c r="A32" s="724" t="s">
        <v>1402</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1327</v>
      </c>
      <c r="T32" s="718" t="s">
        <v>1329</v>
      </c>
      <c r="U32" s="718" t="s">
        <v>506</v>
      </c>
      <c r="V32" s="739"/>
      <c r="W32" s="739"/>
      <c r="X32" s="1497" t="s">
        <v>1329</v>
      </c>
      <c r="Y32" s="1484" t="s">
        <v>1345</v>
      </c>
      <c r="Z32" s="3" t="s">
        <v>1355</v>
      </c>
      <c r="AA32" s="739"/>
      <c r="AB32" s="739"/>
      <c r="AC32" s="739"/>
      <c r="AD32" s="739"/>
      <c r="AE32" s="739"/>
      <c r="AF32" s="739"/>
      <c r="AG32" s="739"/>
      <c r="AH32" s="739"/>
      <c r="AI32" s="739"/>
      <c r="AJ32" s="739"/>
      <c r="AK32" s="739"/>
    </row>
    <row r="33" spans="1:37" s="714" customFormat="1" outlineLevel="1">
      <c r="A33" s="785" t="s">
        <v>1347</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29">
        <f t="shared" ref="N33:N85" si="9">+K33+L33+M33</f>
        <v>0</v>
      </c>
      <c r="O33" s="966"/>
      <c r="P33" s="966"/>
      <c r="Q33" s="967"/>
      <c r="R33" s="807" t="s">
        <v>1273</v>
      </c>
      <c r="S33" s="723">
        <f>SUMIFS(H33:H42,I33:I42,"="&amp;R33)</f>
        <v>0</v>
      </c>
      <c r="T33" s="723">
        <f>SUMIFS(K33:K42,I33:I42,"="&amp;R33)</f>
        <v>0</v>
      </c>
      <c r="U33" s="723">
        <f>SUMIFS(N33:N42,I33:I42,"="&amp;R33)</f>
        <v>0</v>
      </c>
      <c r="V33" s="739"/>
      <c r="X33" s="1498"/>
      <c r="Y33" s="1485"/>
      <c r="Z33" s="3" t="s">
        <v>1362</v>
      </c>
      <c r="AA33" s="739"/>
      <c r="AB33" s="739"/>
      <c r="AC33" s="739"/>
      <c r="AD33" s="739"/>
      <c r="AE33" s="739"/>
      <c r="AF33" s="739"/>
      <c r="AG33" s="739"/>
      <c r="AH33" s="739"/>
      <c r="AI33" s="739"/>
      <c r="AJ33" s="739"/>
      <c r="AK33" s="739"/>
    </row>
    <row r="34" spans="1:37" s="714" customFormat="1" outlineLevel="1">
      <c r="A34" s="785" t="s">
        <v>1347</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29">
        <f t="shared" si="9"/>
        <v>0</v>
      </c>
      <c r="O34" s="966"/>
      <c r="P34" s="966"/>
      <c r="Q34" s="967"/>
      <c r="R34" s="807" t="s">
        <v>1274</v>
      </c>
      <c r="S34" s="723">
        <f>SUMIFS(H33:H42,I33:I42,"="&amp;R34)</f>
        <v>0</v>
      </c>
      <c r="T34" s="723">
        <f>SUMIFS(K33:K42,I33:I42,"="&amp;R34)</f>
        <v>0</v>
      </c>
      <c r="U34" s="723">
        <f>SUMIFS(N33:N42,I33:I42,"="&amp;R34)</f>
        <v>0</v>
      </c>
      <c r="V34" s="739"/>
      <c r="W34" s="637" t="s">
        <v>1360</v>
      </c>
      <c r="X34" s="781">
        <f>SUMIFS(K$33:K$42,$O$33:$O$42,"="&amp;$W34)</f>
        <v>0</v>
      </c>
      <c r="Y34" s="781">
        <f>SUMIFS(L$33:L$42,$O$33:$O$42,"="&amp;$W34)</f>
        <v>0</v>
      </c>
      <c r="Z34" s="3" t="s">
        <v>1363</v>
      </c>
      <c r="AA34" s="739"/>
      <c r="AB34" s="739"/>
      <c r="AC34" s="739"/>
      <c r="AD34" s="739"/>
      <c r="AE34" s="739"/>
      <c r="AF34" s="739"/>
      <c r="AG34" s="739"/>
      <c r="AH34" s="739"/>
      <c r="AI34" s="739"/>
      <c r="AJ34" s="739"/>
      <c r="AK34" s="739"/>
    </row>
    <row r="35" spans="1:37" s="714" customFormat="1" outlineLevel="1">
      <c r="A35" s="785" t="s">
        <v>1347</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29">
        <f t="shared" si="9"/>
        <v>0</v>
      </c>
      <c r="O35" s="966"/>
      <c r="P35" s="966"/>
      <c r="Q35" s="967"/>
      <c r="R35" s="807" t="s">
        <v>1284</v>
      </c>
      <c r="S35" s="723">
        <f>SUMIFS(H33:H42,I33:I42,"="&amp;R35)</f>
        <v>0</v>
      </c>
      <c r="T35" s="723">
        <f>SUMIFS(K33:K42,I33:I42,"="&amp;R35)</f>
        <v>0</v>
      </c>
      <c r="U35" s="723">
        <f>SUMIFS(N33:N42,I33:I42,"="&amp;R35)</f>
        <v>0</v>
      </c>
      <c r="V35" s="739"/>
      <c r="W35" s="637" t="s">
        <v>1361</v>
      </c>
      <c r="X35" s="781">
        <f t="shared" ref="X35:X41" si="13">SUMIFS(K$33:K$42,$O$33:$O$42,"="&amp;$W35)</f>
        <v>0</v>
      </c>
      <c r="Y35" s="781">
        <f t="shared" ref="Y35:Y41" si="14">SUMIFS(L$33:L$42,$O$33:$O$42,"="&amp;$W35)</f>
        <v>0</v>
      </c>
      <c r="Z35" s="3" t="s">
        <v>1364</v>
      </c>
      <c r="AA35" s="739"/>
      <c r="AB35" s="739"/>
      <c r="AC35" s="739"/>
      <c r="AD35" s="739"/>
      <c r="AE35" s="739"/>
      <c r="AF35" s="739"/>
      <c r="AG35" s="739"/>
      <c r="AH35" s="739"/>
      <c r="AI35" s="739"/>
      <c r="AJ35" s="739"/>
      <c r="AK35" s="739"/>
    </row>
    <row r="36" spans="1:37" s="714" customFormat="1" outlineLevel="1">
      <c r="A36" s="785" t="s">
        <v>1347</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29">
        <f t="shared" si="9"/>
        <v>0</v>
      </c>
      <c r="O36" s="966"/>
      <c r="P36" s="966"/>
      <c r="Q36" s="967"/>
      <c r="R36" s="807" t="s">
        <v>1275</v>
      </c>
      <c r="S36" s="723">
        <f>SUMIFS(H33:H42,I33:I42,"="&amp;R36)</f>
        <v>0</v>
      </c>
      <c r="T36" s="723">
        <f>SUMIFS(K33:K42,I33:I42,"="&amp;R36)</f>
        <v>0</v>
      </c>
      <c r="U36" s="723">
        <f>SUMIFS(N33:N42,I33:I42,"="&amp;R36)</f>
        <v>0</v>
      </c>
      <c r="V36" s="739"/>
      <c r="W36" s="637" t="s">
        <v>1353</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1347</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29">
        <f t="shared" si="9"/>
        <v>0</v>
      </c>
      <c r="O37" s="966"/>
      <c r="P37" s="966"/>
      <c r="Q37" s="967"/>
      <c r="R37" s="808" t="s">
        <v>1293</v>
      </c>
      <c r="S37" s="723">
        <f>SUMIFS(H33:H42,I33:I42,"="&amp;R37)</f>
        <v>0</v>
      </c>
      <c r="T37" s="723">
        <f>SUMIFS(K33:K42,I33:I42,"="&amp;R37)</f>
        <v>0</v>
      </c>
      <c r="U37" s="723">
        <f>SUMIFS(N33:N42,I33:I42,"="&amp;R37)</f>
        <v>0</v>
      </c>
      <c r="V37" s="739"/>
      <c r="W37" s="637" t="s">
        <v>1354</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1347</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29">
        <f t="shared" si="9"/>
        <v>0</v>
      </c>
      <c r="O38" s="966"/>
      <c r="P38" s="966"/>
      <c r="Q38" s="967"/>
      <c r="R38" s="808" t="s">
        <v>1302</v>
      </c>
      <c r="S38" s="723">
        <f>SUMIFS(H33:H42,I33:I42,"="&amp;R38)</f>
        <v>0</v>
      </c>
      <c r="T38" s="723">
        <f>SUMIFS(K33:K42,I33:I42,"="&amp;R38)</f>
        <v>0</v>
      </c>
      <c r="U38" s="723">
        <f>SUMIFS(N33:N42,I33:I42,"="&amp;R38)</f>
        <v>0</v>
      </c>
      <c r="V38" s="739"/>
      <c r="W38" s="637" t="s">
        <v>1355</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1347</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29">
        <f t="shared" si="9"/>
        <v>0</v>
      </c>
      <c r="O39" s="966"/>
      <c r="P39" s="966"/>
      <c r="Q39" s="967"/>
      <c r="R39" s="808" t="s">
        <v>1311</v>
      </c>
      <c r="S39" s="723">
        <f>SUMIFS(H33:H42,I33:I42,"="&amp;R39)</f>
        <v>0</v>
      </c>
      <c r="T39" s="723">
        <f>SUMIFS(K33:K42,I33:I42,"="&amp;R39)</f>
        <v>0</v>
      </c>
      <c r="U39" s="723">
        <f>SUMIFS(N33:N42,I33:I42,"="&amp;R39)</f>
        <v>0</v>
      </c>
      <c r="V39" s="739"/>
      <c r="W39" s="637" t="s">
        <v>1362</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1347</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29">
        <f>+K40+L40+M40</f>
        <v>0</v>
      </c>
      <c r="O40" s="966"/>
      <c r="P40" s="966"/>
      <c r="Q40" s="967"/>
      <c r="R40" s="807" t="s">
        <v>1598</v>
      </c>
      <c r="S40" s="723">
        <f>SUMIFS(H33:H42,I33:I42,"="&amp;R40)</f>
        <v>0</v>
      </c>
      <c r="T40" s="723">
        <f>SUMIFS(K33:K42,I33:I42,"="&amp;R40)</f>
        <v>0</v>
      </c>
      <c r="U40" s="723">
        <f>SUMIFS(N33:N42,I33:I42,"="&amp;R40)</f>
        <v>0</v>
      </c>
      <c r="V40" s="739"/>
      <c r="W40" s="637" t="s">
        <v>1363</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1347</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29">
        <f t="shared" si="9"/>
        <v>0</v>
      </c>
      <c r="O41" s="966"/>
      <c r="P41" s="966"/>
      <c r="Q41" s="967"/>
      <c r="R41" s="808" t="s">
        <v>1326</v>
      </c>
      <c r="S41" s="723">
        <f>SUMIFS(H33:H42,I33:I42,"="&amp;R41)</f>
        <v>0</v>
      </c>
      <c r="T41" s="723">
        <f>SUMIFS(K33:K42,I33:I42,"="&amp;S41)</f>
        <v>0</v>
      </c>
      <c r="U41" s="723">
        <f>SUMIFS(N33:N42,I33:I42,"="&amp;T41)</f>
        <v>0</v>
      </c>
      <c r="V41" s="739"/>
      <c r="W41" s="637" t="s">
        <v>1364</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2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1528</v>
      </c>
      <c r="B43" s="735" t="s">
        <v>1529</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1327</v>
      </c>
      <c r="T43" s="718" t="s">
        <v>1329</v>
      </c>
      <c r="U43" s="718" t="s">
        <v>506</v>
      </c>
      <c r="V43" s="739"/>
      <c r="W43" s="739"/>
      <c r="X43" s="1497" t="s">
        <v>1329</v>
      </c>
      <c r="Y43" s="1484" t="s">
        <v>1345</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29">
        <f t="shared" si="9"/>
        <v>0</v>
      </c>
      <c r="O44" s="966"/>
      <c r="P44" s="966"/>
      <c r="Q44" s="967"/>
      <c r="R44" s="807" t="s">
        <v>1273</v>
      </c>
      <c r="S44" s="723">
        <f>SUMIFS(H44:H53,I44:I53,"="&amp;R44)</f>
        <v>0</v>
      </c>
      <c r="T44" s="723">
        <f>SUMIFS(K44:K53,I44:I53,"="&amp;R44)</f>
        <v>0</v>
      </c>
      <c r="U44" s="723">
        <f>SUMIFS(N44:N53,I44:I53,"="&amp;R44)</f>
        <v>0</v>
      </c>
      <c r="V44" s="739"/>
      <c r="X44" s="1498"/>
      <c r="Y44" s="1485"/>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29">
        <f t="shared" si="9"/>
        <v>0</v>
      </c>
      <c r="O45" s="966"/>
      <c r="P45" s="966"/>
      <c r="Q45" s="967"/>
      <c r="R45" s="807" t="s">
        <v>1274</v>
      </c>
      <c r="S45" s="723">
        <f>SUMIFS(H44:H53,I44:I53,"="&amp;R45)</f>
        <v>0</v>
      </c>
      <c r="T45" s="723">
        <f>SUMIFS(K44:K53,I44:I53,"="&amp;R45)</f>
        <v>0</v>
      </c>
      <c r="U45" s="723">
        <f>SUMIFS(N44:N53,I44:I53,"="&amp;R45)</f>
        <v>0</v>
      </c>
      <c r="V45" s="739"/>
      <c r="W45" s="637" t="s">
        <v>1360</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29">
        <f t="shared" si="9"/>
        <v>0</v>
      </c>
      <c r="O46" s="966"/>
      <c r="P46" s="966"/>
      <c r="Q46" s="967"/>
      <c r="R46" s="807" t="s">
        <v>1284</v>
      </c>
      <c r="S46" s="723">
        <f>SUMIFS(H44:H53,I44:I53,"="&amp;R46)</f>
        <v>0</v>
      </c>
      <c r="T46" s="723">
        <f>SUMIFS(K44:K53,I44:I53,"="&amp;R46)</f>
        <v>0</v>
      </c>
      <c r="U46" s="723">
        <f>SUMIFS(N44:N53,I44:I53,"="&amp;R46)</f>
        <v>0</v>
      </c>
      <c r="V46" s="739"/>
      <c r="W46" s="637" t="s">
        <v>1361</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29">
        <f t="shared" si="9"/>
        <v>0</v>
      </c>
      <c r="O47" s="966"/>
      <c r="P47" s="966"/>
      <c r="Q47" s="967"/>
      <c r="R47" s="807" t="s">
        <v>1275</v>
      </c>
      <c r="S47" s="723">
        <f>SUMIFS(H44:H53,I44:I53,"="&amp;R47)</f>
        <v>0</v>
      </c>
      <c r="T47" s="723">
        <f>SUMIFS(K44:K53,I44:I53,"="&amp;R47)</f>
        <v>0</v>
      </c>
      <c r="U47" s="723">
        <f>SUMIFS(N44:N53,I44:I53,"="&amp;R47)</f>
        <v>0</v>
      </c>
      <c r="V47" s="739"/>
      <c r="W47" s="637" t="s">
        <v>1353</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29">
        <f t="shared" si="9"/>
        <v>0</v>
      </c>
      <c r="O48" s="966"/>
      <c r="P48" s="966"/>
      <c r="Q48" s="967"/>
      <c r="R48" s="808" t="s">
        <v>1293</v>
      </c>
      <c r="S48" s="723">
        <f>SUMIFS(H44:H53,I44:I53,"="&amp;R48)</f>
        <v>0</v>
      </c>
      <c r="T48" s="723">
        <f>SUMIFS(K44:K53,I44:I53,"="&amp;R48)</f>
        <v>0</v>
      </c>
      <c r="U48" s="723">
        <f>SUMIFS(N44:N53,I44:I53,"="&amp;R48)</f>
        <v>0</v>
      </c>
      <c r="V48" s="739"/>
      <c r="W48" s="637" t="s">
        <v>1354</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29">
        <f t="shared" si="9"/>
        <v>0</v>
      </c>
      <c r="O49" s="966"/>
      <c r="P49" s="966"/>
      <c r="Q49" s="967"/>
      <c r="R49" s="808" t="s">
        <v>1302</v>
      </c>
      <c r="S49" s="723">
        <f>SUMIFS(H44:H53,I44:I53,"="&amp;R49)</f>
        <v>0</v>
      </c>
      <c r="T49" s="723">
        <f>SUMIFS(K44:K53,I44:I53,"="&amp;R49)</f>
        <v>0</v>
      </c>
      <c r="U49" s="723">
        <f>SUMIFS(N44:N53,I44:I53,"="&amp;R49)</f>
        <v>0</v>
      </c>
      <c r="V49" s="739"/>
      <c r="W49" s="637" t="s">
        <v>1355</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29">
        <f t="shared" si="9"/>
        <v>0</v>
      </c>
      <c r="O50" s="966"/>
      <c r="P50" s="966"/>
      <c r="Q50" s="967"/>
      <c r="R50" s="808" t="s">
        <v>1311</v>
      </c>
      <c r="S50" s="723">
        <f>SUMIFS(H44:H53,I44:I53,"="&amp;R50)</f>
        <v>0</v>
      </c>
      <c r="T50" s="723">
        <f>SUMIFS(K44:K53,I44:I53,"="&amp;R50)</f>
        <v>0</v>
      </c>
      <c r="U50" s="723">
        <f>SUMIFS(N44:N53,I44:I53,"="&amp;R50)</f>
        <v>0</v>
      </c>
      <c r="V50" s="739"/>
      <c r="W50" s="637" t="s">
        <v>1362</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29">
        <f t="shared" si="9"/>
        <v>0</v>
      </c>
      <c r="O51" s="966"/>
      <c r="P51" s="966"/>
      <c r="Q51" s="967"/>
      <c r="R51" s="807" t="s">
        <v>1598</v>
      </c>
      <c r="S51" s="723">
        <f>SUMIFS(H44:H53,I44:I53,"="&amp;R51)</f>
        <v>0</v>
      </c>
      <c r="T51" s="723">
        <f>SUMIFS(K44:K53,I44:I53,"="&amp;R51)</f>
        <v>0</v>
      </c>
      <c r="U51" s="723">
        <f>SUMIFS(N44:N53,I44:I53,"="&amp;R51)</f>
        <v>0</v>
      </c>
      <c r="V51" s="739"/>
      <c r="W51" s="637" t="s">
        <v>1363</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29">
        <f t="shared" si="9"/>
        <v>0</v>
      </c>
      <c r="O52" s="966"/>
      <c r="P52" s="966"/>
      <c r="Q52" s="967"/>
      <c r="R52" s="808" t="s">
        <v>1326</v>
      </c>
      <c r="S52" s="723">
        <f>SUMIFS(H44:H53,I44:I53,"="&amp;R52)</f>
        <v>0</v>
      </c>
      <c r="T52" s="723">
        <f>SUMIFS(K44:K53,I44:I53,"="&amp;S52)</f>
        <v>0</v>
      </c>
      <c r="U52" s="723">
        <f>SUMIFS(N44:N53,I44:I53,"="&amp;T52)</f>
        <v>0</v>
      </c>
      <c r="V52" s="739"/>
      <c r="W52" s="637" t="s">
        <v>1364</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2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1378</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1327</v>
      </c>
      <c r="T54" s="718" t="s">
        <v>1329</v>
      </c>
      <c r="U54" s="718" t="s">
        <v>506</v>
      </c>
      <c r="V54" s="739"/>
      <c r="W54" s="739"/>
      <c r="X54" s="1497" t="s">
        <v>1329</v>
      </c>
      <c r="Y54" s="1484" t="s">
        <v>1345</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29">
        <f t="shared" si="9"/>
        <v>0</v>
      </c>
      <c r="O55" s="966"/>
      <c r="P55" s="966"/>
      <c r="Q55" s="967"/>
      <c r="R55" s="807" t="s">
        <v>1273</v>
      </c>
      <c r="S55" s="723">
        <f>SUMIFS(H55:H64,I55:I64,"="&amp;R55)</f>
        <v>0</v>
      </c>
      <c r="T55" s="723">
        <f>SUMIFS(K55:K64,I55:I64,"="&amp;R55)</f>
        <v>0</v>
      </c>
      <c r="U55" s="723">
        <f>SUMIFS(N55:N64,I55:I64,"="&amp;R55)</f>
        <v>0</v>
      </c>
      <c r="V55" s="739"/>
      <c r="X55" s="1498"/>
      <c r="Y55" s="1485"/>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29">
        <f t="shared" si="9"/>
        <v>0</v>
      </c>
      <c r="O56" s="966"/>
      <c r="P56" s="966"/>
      <c r="Q56" s="967"/>
      <c r="R56" s="807" t="s">
        <v>1274</v>
      </c>
      <c r="S56" s="723">
        <f>SUMIFS(H55:H64,I55:I64,"="&amp;R56)</f>
        <v>0</v>
      </c>
      <c r="T56" s="723">
        <f>SUMIFS(K55:K64,I55:I64,"="&amp;R56)</f>
        <v>0</v>
      </c>
      <c r="U56" s="723">
        <f>SUMIFS(N55:N64,I55:I64,"="&amp;R56)</f>
        <v>0</v>
      </c>
      <c r="V56" s="739"/>
      <c r="W56" s="637" t="s">
        <v>1360</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29">
        <f t="shared" si="9"/>
        <v>0</v>
      </c>
      <c r="O57" s="966"/>
      <c r="P57" s="966"/>
      <c r="Q57" s="967"/>
      <c r="R57" s="807" t="s">
        <v>1284</v>
      </c>
      <c r="S57" s="723">
        <f>SUMIFS(H55:H64,I55:I64,"="&amp;R57)</f>
        <v>0</v>
      </c>
      <c r="T57" s="723">
        <f>SUMIFS(K55:K64,I55:I64,"="&amp;R57)</f>
        <v>0</v>
      </c>
      <c r="U57" s="723">
        <f>SUMIFS(N55:N64,I55:I64,"="&amp;R57)</f>
        <v>0</v>
      </c>
      <c r="V57" s="739"/>
      <c r="W57" s="637" t="s">
        <v>1361</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29">
        <f t="shared" si="9"/>
        <v>0</v>
      </c>
      <c r="O58" s="966"/>
      <c r="P58" s="966"/>
      <c r="Q58" s="967"/>
      <c r="R58" s="807" t="s">
        <v>1275</v>
      </c>
      <c r="S58" s="723">
        <f>SUMIFS(H55:H64,I55:I64,"="&amp;R58)</f>
        <v>0</v>
      </c>
      <c r="T58" s="723">
        <f>SUMIFS(K55:K64,I55:I64,"="&amp;R58)</f>
        <v>0</v>
      </c>
      <c r="U58" s="723">
        <f>SUMIFS(N55:N64,I55:I64,"="&amp;R58)</f>
        <v>0</v>
      </c>
      <c r="V58" s="739"/>
      <c r="W58" s="637" t="s">
        <v>1353</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29">
        <f t="shared" si="9"/>
        <v>0</v>
      </c>
      <c r="O59" s="966"/>
      <c r="P59" s="966"/>
      <c r="Q59" s="967"/>
      <c r="R59" s="808" t="s">
        <v>1293</v>
      </c>
      <c r="S59" s="723">
        <f>SUMIFS(H55:H64,I55:I64,"="&amp;R59)</f>
        <v>0</v>
      </c>
      <c r="T59" s="723">
        <f>SUMIFS(K55:K64,I55:I64,"="&amp;R59)</f>
        <v>0</v>
      </c>
      <c r="U59" s="723">
        <f>SUMIFS(N55:N64,I55:I64,"="&amp;R59)</f>
        <v>0</v>
      </c>
      <c r="V59" s="739"/>
      <c r="W59" s="637" t="s">
        <v>1354</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29">
        <f t="shared" si="9"/>
        <v>0</v>
      </c>
      <c r="O60" s="966"/>
      <c r="P60" s="966"/>
      <c r="Q60" s="967"/>
      <c r="R60" s="808" t="s">
        <v>1302</v>
      </c>
      <c r="S60" s="723">
        <f>SUMIFS(H55:H64,I55:I64,"="&amp;R60)</f>
        <v>0</v>
      </c>
      <c r="T60" s="723">
        <f>SUMIFS(K55:K64,I55:I64,"="&amp;R60)</f>
        <v>0</v>
      </c>
      <c r="U60" s="723">
        <f>SUMIFS(N55:N64,I55:I64,"="&amp;R60)</f>
        <v>0</v>
      </c>
      <c r="V60" s="739"/>
      <c r="W60" s="637" t="s">
        <v>1355</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29">
        <f t="shared" si="9"/>
        <v>0</v>
      </c>
      <c r="O61" s="966"/>
      <c r="P61" s="966"/>
      <c r="Q61" s="967"/>
      <c r="R61" s="808" t="s">
        <v>1311</v>
      </c>
      <c r="S61" s="723">
        <f>SUMIFS(H55:H64,I55:I64,"="&amp;R61)</f>
        <v>0</v>
      </c>
      <c r="T61" s="723">
        <f>SUMIFS(K55:K64,I55:I64,"="&amp;R61)</f>
        <v>0</v>
      </c>
      <c r="U61" s="723">
        <f>SUMIFS(N55:N64,I55:I64,"="&amp;R61)</f>
        <v>0</v>
      </c>
      <c r="V61" s="739"/>
      <c r="W61" s="637" t="s">
        <v>1362</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29">
        <f t="shared" si="9"/>
        <v>0</v>
      </c>
      <c r="O62" s="966"/>
      <c r="P62" s="966"/>
      <c r="Q62" s="967"/>
      <c r="R62" s="807" t="s">
        <v>1598</v>
      </c>
      <c r="S62" s="723">
        <f>SUMIFS(H55:H64,I55:I64,"="&amp;R62)</f>
        <v>0</v>
      </c>
      <c r="T62" s="723">
        <f>SUMIFS(K55:K64,I55:I64,"="&amp;R62)</f>
        <v>0</v>
      </c>
      <c r="U62" s="723">
        <f>SUMIFS(N55:N64,I55:I64,"="&amp;R62)</f>
        <v>0</v>
      </c>
      <c r="V62" s="739"/>
      <c r="W62" s="637" t="s">
        <v>1363</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29">
        <f t="shared" si="9"/>
        <v>0</v>
      </c>
      <c r="O63" s="966"/>
      <c r="P63" s="966"/>
      <c r="Q63" s="967"/>
      <c r="R63" s="808" t="s">
        <v>1326</v>
      </c>
      <c r="S63" s="723">
        <f>SUMIFS(H55:H64,I55:I64,"="&amp;R63)</f>
        <v>0</v>
      </c>
      <c r="T63" s="723">
        <f>SUMIFS(K55:K64,I55:I64,"="&amp;S63)</f>
        <v>0</v>
      </c>
      <c r="U63" s="723">
        <f>SUMIFS(N55:N64,I55:I64,"="&amp;T63)</f>
        <v>0</v>
      </c>
      <c r="V63" s="739"/>
      <c r="W63" s="637" t="s">
        <v>1364</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2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1379</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1327</v>
      </c>
      <c r="T65" s="718" t="s">
        <v>1329</v>
      </c>
      <c r="U65" s="718" t="s">
        <v>506</v>
      </c>
      <c r="V65" s="739"/>
      <c r="W65" s="739"/>
      <c r="X65" s="1497" t="s">
        <v>1329</v>
      </c>
      <c r="Y65" s="1484" t="s">
        <v>1345</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29">
        <f t="shared" si="9"/>
        <v>0</v>
      </c>
      <c r="O66" s="966"/>
      <c r="P66" s="966"/>
      <c r="Q66" s="967"/>
      <c r="R66" s="807" t="s">
        <v>1273</v>
      </c>
      <c r="S66" s="723">
        <f>SUMIFS(H66:H75,I66:I75,"="&amp;R66)</f>
        <v>0</v>
      </c>
      <c r="T66" s="723">
        <f>SUMIFS(K66:K75,I66:I75,"="&amp;R66)</f>
        <v>0</v>
      </c>
      <c r="U66" s="723">
        <f>SUMIFS(N66:N75,I66:I75,"="&amp;R66)</f>
        <v>0</v>
      </c>
      <c r="V66" s="739"/>
      <c r="X66" s="1498"/>
      <c r="Y66" s="1485"/>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29">
        <f t="shared" si="9"/>
        <v>0</v>
      </c>
      <c r="O67" s="966"/>
      <c r="P67" s="966"/>
      <c r="Q67" s="967"/>
      <c r="R67" s="807" t="s">
        <v>1274</v>
      </c>
      <c r="S67" s="723">
        <f>SUMIFS(H66:H75,I66:I75,"="&amp;R67)</f>
        <v>0</v>
      </c>
      <c r="T67" s="723">
        <f>SUMIFS(K66:K75,I66:I75,"="&amp;R67)</f>
        <v>0</v>
      </c>
      <c r="U67" s="723">
        <f>SUMIFS(N66:N75,I66:I75,"="&amp;R67)</f>
        <v>0</v>
      </c>
      <c r="V67" s="739"/>
      <c r="W67" s="637" t="s">
        <v>1360</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29">
        <f t="shared" si="9"/>
        <v>0</v>
      </c>
      <c r="O68" s="966"/>
      <c r="P68" s="966"/>
      <c r="Q68" s="967"/>
      <c r="R68" s="807" t="s">
        <v>1284</v>
      </c>
      <c r="S68" s="723">
        <f>SUMIFS(H66:H75,I66:I75,"="&amp;R68)</f>
        <v>0</v>
      </c>
      <c r="T68" s="723">
        <f>SUMIFS(K66:K75,I66:I75,"="&amp;R68)</f>
        <v>0</v>
      </c>
      <c r="U68" s="723">
        <f>SUMIFS(N66:N75,I66:I75,"="&amp;R68)</f>
        <v>0</v>
      </c>
      <c r="V68" s="739"/>
      <c r="W68" s="637" t="s">
        <v>1361</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29">
        <f t="shared" si="9"/>
        <v>0</v>
      </c>
      <c r="O69" s="966"/>
      <c r="P69" s="966"/>
      <c r="Q69" s="967"/>
      <c r="R69" s="807" t="s">
        <v>1275</v>
      </c>
      <c r="S69" s="723">
        <f>SUMIFS(H66:H75,I66:I75,"="&amp;R69)</f>
        <v>0</v>
      </c>
      <c r="T69" s="723">
        <f>SUMIFS(K66:K75,I66:I75,"="&amp;R69)</f>
        <v>0</v>
      </c>
      <c r="U69" s="723">
        <f>SUMIFS(N66:N75,I66:I75,"="&amp;R69)</f>
        <v>0</v>
      </c>
      <c r="V69" s="739"/>
      <c r="W69" s="637" t="s">
        <v>1353</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29">
        <f t="shared" si="9"/>
        <v>0</v>
      </c>
      <c r="O70" s="966"/>
      <c r="P70" s="966"/>
      <c r="Q70" s="967"/>
      <c r="R70" s="808" t="s">
        <v>1293</v>
      </c>
      <c r="S70" s="723">
        <f>SUMIFS(H66:H75,I66:I75,"="&amp;R70)</f>
        <v>0</v>
      </c>
      <c r="T70" s="723">
        <f>SUMIFS(K66:K75,I66:I75,"="&amp;R70)</f>
        <v>0</v>
      </c>
      <c r="U70" s="723">
        <f>SUMIFS(N66:N75,I66:I75,"="&amp;R70)</f>
        <v>0</v>
      </c>
      <c r="V70" s="739"/>
      <c r="W70" s="637" t="s">
        <v>1354</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29">
        <f t="shared" si="9"/>
        <v>0</v>
      </c>
      <c r="O71" s="966"/>
      <c r="P71" s="966"/>
      <c r="Q71" s="967"/>
      <c r="R71" s="808" t="s">
        <v>1302</v>
      </c>
      <c r="S71" s="723">
        <f>SUMIFS(H66:H75,I66:I75,"="&amp;R71)</f>
        <v>0</v>
      </c>
      <c r="T71" s="723">
        <f>SUMIFS(K66:K75,I66:I75,"="&amp;R71)</f>
        <v>0</v>
      </c>
      <c r="U71" s="723">
        <f>SUMIFS(N66:N75,I66:I75,"="&amp;R71)</f>
        <v>0</v>
      </c>
      <c r="V71" s="739"/>
      <c r="W71" s="637" t="s">
        <v>1355</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29">
        <f t="shared" si="9"/>
        <v>0</v>
      </c>
      <c r="O72" s="966"/>
      <c r="P72" s="966"/>
      <c r="Q72" s="967"/>
      <c r="R72" s="808" t="s">
        <v>1311</v>
      </c>
      <c r="S72" s="723">
        <f>SUMIFS(H66:H75,I66:I75,"="&amp;R72)</f>
        <v>0</v>
      </c>
      <c r="T72" s="723">
        <f>SUMIFS(K66:K75,I66:I75,"="&amp;R72)</f>
        <v>0</v>
      </c>
      <c r="U72" s="723">
        <f>SUMIFS(N66:N75,I66:I75,"="&amp;R72)</f>
        <v>0</v>
      </c>
      <c r="V72" s="739"/>
      <c r="W72" s="637" t="s">
        <v>1362</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29">
        <f t="shared" si="9"/>
        <v>0</v>
      </c>
      <c r="O73" s="966"/>
      <c r="P73" s="966"/>
      <c r="Q73" s="967"/>
      <c r="R73" s="807" t="s">
        <v>1598</v>
      </c>
      <c r="S73" s="723">
        <f>SUMIFS(H66:H75,I66:I75,"="&amp;R73)</f>
        <v>0</v>
      </c>
      <c r="T73" s="723">
        <f>SUMIFS(K66:K75,I66:I75,"="&amp;R73)</f>
        <v>0</v>
      </c>
      <c r="U73" s="723">
        <f>SUMIFS(N66:N75,I66:I75,"="&amp;R73)</f>
        <v>0</v>
      </c>
      <c r="V73" s="739"/>
      <c r="W73" s="637" t="s">
        <v>1363</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29">
        <f t="shared" si="9"/>
        <v>0</v>
      </c>
      <c r="O74" s="966"/>
      <c r="P74" s="966"/>
      <c r="Q74" s="967"/>
      <c r="R74" s="808" t="s">
        <v>1326</v>
      </c>
      <c r="S74" s="723">
        <f>SUMIFS(H66:H75,I66:I75,"="&amp;R74)</f>
        <v>0</v>
      </c>
      <c r="T74" s="723">
        <f>SUMIFS(K66:K75,I66:I75,"="&amp;S74)</f>
        <v>0</v>
      </c>
      <c r="U74" s="723">
        <f>SUMIFS(N66:N75,I66:I75,"="&amp;T74)</f>
        <v>0</v>
      </c>
      <c r="V74" s="739"/>
      <c r="W74" s="637" t="s">
        <v>1364</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2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1530</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1327</v>
      </c>
      <c r="T76" s="718" t="s">
        <v>1329</v>
      </c>
      <c r="U76" s="718" t="s">
        <v>506</v>
      </c>
      <c r="V76" s="739"/>
      <c r="W76" s="739"/>
      <c r="X76" s="1497" t="s">
        <v>1329</v>
      </c>
      <c r="Y76" s="1484" t="s">
        <v>1345</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29">
        <f t="shared" si="9"/>
        <v>0</v>
      </c>
      <c r="O77" s="966"/>
      <c r="P77" s="966"/>
      <c r="Q77" s="967"/>
      <c r="R77" s="807" t="s">
        <v>1273</v>
      </c>
      <c r="S77" s="723">
        <f>SUMIFS(H77:H86,I77:I86,"="&amp;R77)</f>
        <v>0</v>
      </c>
      <c r="T77" s="723">
        <f>SUMIFS(K77:K86,I77:I86,"="&amp;R77)</f>
        <v>0</v>
      </c>
      <c r="U77" s="723">
        <f>SUMIFS(N77:N86,I77:I86,"="&amp;R77)</f>
        <v>0</v>
      </c>
      <c r="V77" s="739"/>
      <c r="X77" s="1498"/>
      <c r="Y77" s="1485"/>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29">
        <f t="shared" si="9"/>
        <v>0</v>
      </c>
      <c r="O78" s="966"/>
      <c r="P78" s="966"/>
      <c r="Q78" s="967"/>
      <c r="R78" s="807" t="s">
        <v>1274</v>
      </c>
      <c r="S78" s="723">
        <f>SUMIFS(H77:H86,I77:I86,"="&amp;R78)</f>
        <v>0</v>
      </c>
      <c r="T78" s="723">
        <f>SUMIFS(K77:K86,I77:I86,"="&amp;R78)</f>
        <v>0</v>
      </c>
      <c r="U78" s="723">
        <f>SUMIFS(N77:N86,I77:I86,"="&amp;R78)</f>
        <v>0</v>
      </c>
      <c r="V78" s="739"/>
      <c r="W78" s="637" t="s">
        <v>1360</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29">
        <f t="shared" si="9"/>
        <v>0</v>
      </c>
      <c r="O79" s="966"/>
      <c r="P79" s="966"/>
      <c r="Q79" s="967"/>
      <c r="R79" s="807" t="s">
        <v>1284</v>
      </c>
      <c r="S79" s="723">
        <f>SUMIFS(H77:H86,I77:I86,"="&amp;R79)</f>
        <v>0</v>
      </c>
      <c r="T79" s="723">
        <f>SUMIFS(K77:K86,I77:I86,"="&amp;R79)</f>
        <v>0</v>
      </c>
      <c r="U79" s="723">
        <f>SUMIFS(N77:N86,I77:I86,"="&amp;R79)</f>
        <v>0</v>
      </c>
      <c r="V79" s="739"/>
      <c r="W79" s="637" t="s">
        <v>1361</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29">
        <f t="shared" si="9"/>
        <v>0</v>
      </c>
      <c r="O80" s="966"/>
      <c r="P80" s="966"/>
      <c r="Q80" s="967"/>
      <c r="R80" s="807" t="s">
        <v>1275</v>
      </c>
      <c r="S80" s="723">
        <f>SUMIFS(H77:H86,I77:I86,"="&amp;R80)</f>
        <v>0</v>
      </c>
      <c r="T80" s="723">
        <f>SUMIFS(K77:K86,I77:I86,"="&amp;R80)</f>
        <v>0</v>
      </c>
      <c r="U80" s="723">
        <f>SUMIFS(N77:N86,I77:I86,"="&amp;R80)</f>
        <v>0</v>
      </c>
      <c r="V80" s="739"/>
      <c r="W80" s="637" t="s">
        <v>1353</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29">
        <f t="shared" si="9"/>
        <v>0</v>
      </c>
      <c r="O81" s="966"/>
      <c r="P81" s="966"/>
      <c r="Q81" s="967"/>
      <c r="R81" s="808" t="s">
        <v>1293</v>
      </c>
      <c r="S81" s="723">
        <f>SUMIFS(H77:H86,I77:I86,"="&amp;R81)</f>
        <v>0</v>
      </c>
      <c r="T81" s="723">
        <f>SUMIFS(K77:K86,I77:I86,"="&amp;R81)</f>
        <v>0</v>
      </c>
      <c r="U81" s="723">
        <f>SUMIFS(N77:N86,I77:I86,"="&amp;R81)</f>
        <v>0</v>
      </c>
      <c r="V81" s="739"/>
      <c r="W81" s="637" t="s">
        <v>1354</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29">
        <f t="shared" si="9"/>
        <v>0</v>
      </c>
      <c r="O82" s="966"/>
      <c r="P82" s="966"/>
      <c r="Q82" s="967"/>
      <c r="R82" s="808" t="s">
        <v>1302</v>
      </c>
      <c r="S82" s="723">
        <f>SUMIFS(H77:H86,I77:I86,"="&amp;R82)</f>
        <v>0</v>
      </c>
      <c r="T82" s="723">
        <f>SUMIFS(K77:K86,I77:I86,"="&amp;R82)</f>
        <v>0</v>
      </c>
      <c r="U82" s="723">
        <f>SUMIFS(N77:N86,I77:I86,"="&amp;R82)</f>
        <v>0</v>
      </c>
      <c r="V82" s="739"/>
      <c r="W82" s="637" t="s">
        <v>1355</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29">
        <f t="shared" si="9"/>
        <v>0</v>
      </c>
      <c r="O83" s="966"/>
      <c r="P83" s="966"/>
      <c r="Q83" s="967"/>
      <c r="R83" s="808" t="s">
        <v>1311</v>
      </c>
      <c r="S83" s="723">
        <f>SUMIFS(H77:H86,I77:I86,"="&amp;R83)</f>
        <v>0</v>
      </c>
      <c r="T83" s="723">
        <f>SUMIFS(K77:K86,I77:I86,"="&amp;R83)</f>
        <v>0</v>
      </c>
      <c r="U83" s="723">
        <f>SUMIFS(N77:N86,I77:I86,"="&amp;R83)</f>
        <v>0</v>
      </c>
      <c r="V83" s="739"/>
      <c r="W83" s="637" t="s">
        <v>1362</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29">
        <f t="shared" si="9"/>
        <v>0</v>
      </c>
      <c r="O84" s="966"/>
      <c r="P84" s="966"/>
      <c r="Q84" s="967"/>
      <c r="R84" s="807" t="s">
        <v>1598</v>
      </c>
      <c r="S84" s="723">
        <f>SUMIFS(H77:H86,I77:I86,"="&amp;R84)</f>
        <v>0</v>
      </c>
      <c r="T84" s="723">
        <f>SUMIFS(K77:K86,I77:I86,"="&amp;R84)</f>
        <v>0</v>
      </c>
      <c r="U84" s="723">
        <f>SUMIFS(N77:N86,I77:I86,"="&amp;R84)</f>
        <v>0</v>
      </c>
      <c r="V84" s="739"/>
      <c r="W84" s="637" t="s">
        <v>1363</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29">
        <f t="shared" si="9"/>
        <v>0</v>
      </c>
      <c r="O85" s="966"/>
      <c r="P85" s="966"/>
      <c r="Q85" s="967"/>
      <c r="R85" s="808" t="s">
        <v>1326</v>
      </c>
      <c r="S85" s="723">
        <f>SUMIFS(H77:H86,I77:I86,"="&amp;R85)</f>
        <v>0</v>
      </c>
      <c r="T85" s="723">
        <f>SUMIFS(K77:K86,I77:I86,"="&amp;S85)</f>
        <v>0</v>
      </c>
      <c r="U85" s="723">
        <f>SUMIFS(N77:N86,I77:I86,"="&amp;T85)</f>
        <v>0</v>
      </c>
      <c r="V85" s="739"/>
      <c r="W85" s="637" t="s">
        <v>1364</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2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1531</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1327</v>
      </c>
      <c r="T87" s="718" t="s">
        <v>1329</v>
      </c>
      <c r="U87" s="718" t="s">
        <v>506</v>
      </c>
      <c r="V87" s="739"/>
      <c r="W87" s="739"/>
      <c r="X87" s="1497" t="s">
        <v>1329</v>
      </c>
      <c r="Y87" s="1484" t="s">
        <v>1345</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29">
        <f t="shared" ref="N88:N97" si="34">+K88+L88+M88</f>
        <v>0</v>
      </c>
      <c r="O88" s="966"/>
      <c r="P88" s="966"/>
      <c r="Q88" s="967"/>
      <c r="R88" s="807" t="s">
        <v>1273</v>
      </c>
      <c r="S88" s="723">
        <f>SUMIFS(H88:H97,I88:I97,"="&amp;R88)</f>
        <v>0</v>
      </c>
      <c r="T88" s="723">
        <f>SUMIFS(K88:K97,I88:I97,"="&amp;R88)</f>
        <v>0</v>
      </c>
      <c r="U88" s="723">
        <f>SUMIFS(N88:N97,I88:I97,"="&amp;R88)</f>
        <v>0</v>
      </c>
      <c r="V88" s="739"/>
      <c r="X88" s="1498"/>
      <c r="Y88" s="1485"/>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29">
        <f t="shared" si="34"/>
        <v>0</v>
      </c>
      <c r="O89" s="966"/>
      <c r="P89" s="966"/>
      <c r="Q89" s="967"/>
      <c r="R89" s="807" t="s">
        <v>1274</v>
      </c>
      <c r="S89" s="723">
        <f>SUMIFS(H88:H97,I88:I97,"="&amp;R89)</f>
        <v>0</v>
      </c>
      <c r="T89" s="723">
        <f>SUMIFS(K88:K97,I88:I97,"="&amp;R89)</f>
        <v>0</v>
      </c>
      <c r="U89" s="723">
        <f>SUMIFS(N88:N97,I88:I97,"="&amp;R89)</f>
        <v>0</v>
      </c>
      <c r="V89" s="739"/>
      <c r="W89" s="637" t="s">
        <v>1360</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29">
        <f t="shared" si="34"/>
        <v>0</v>
      </c>
      <c r="O90" s="966"/>
      <c r="P90" s="966"/>
      <c r="Q90" s="967"/>
      <c r="R90" s="807" t="s">
        <v>1284</v>
      </c>
      <c r="S90" s="723">
        <f>SUMIFS(H88:H97,I88:I97,"="&amp;R90)</f>
        <v>0</v>
      </c>
      <c r="T90" s="723">
        <f>SUMIFS(K88:K97,I88:I97,"="&amp;R90)</f>
        <v>0</v>
      </c>
      <c r="U90" s="723">
        <f>SUMIFS(N88:N97,I88:I97,"="&amp;R90)</f>
        <v>0</v>
      </c>
      <c r="V90" s="739"/>
      <c r="W90" s="637" t="s">
        <v>1361</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29">
        <f t="shared" si="34"/>
        <v>0</v>
      </c>
      <c r="O91" s="966"/>
      <c r="P91" s="966"/>
      <c r="Q91" s="967"/>
      <c r="R91" s="807" t="s">
        <v>1275</v>
      </c>
      <c r="S91" s="723">
        <f>SUMIFS(H88:H97,I88:I97,"="&amp;R91)</f>
        <v>0</v>
      </c>
      <c r="T91" s="723">
        <f>SUMIFS(K88:K97,I88:I97,"="&amp;R91)</f>
        <v>0</v>
      </c>
      <c r="U91" s="723">
        <f>SUMIFS(N88:N97,I88:I97,"="&amp;R91)</f>
        <v>0</v>
      </c>
      <c r="V91" s="739"/>
      <c r="W91" s="637" t="s">
        <v>1353</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29">
        <f t="shared" si="34"/>
        <v>0</v>
      </c>
      <c r="O92" s="966"/>
      <c r="P92" s="966"/>
      <c r="Q92" s="967"/>
      <c r="R92" s="808" t="s">
        <v>1293</v>
      </c>
      <c r="S92" s="723">
        <f>SUMIFS(H88:H97,I88:I97,"="&amp;R92)</f>
        <v>0</v>
      </c>
      <c r="T92" s="723">
        <f>SUMIFS(K88:K97,I88:I97,"="&amp;R92)</f>
        <v>0</v>
      </c>
      <c r="U92" s="723">
        <f>SUMIFS(N88:N97,I88:I97,"="&amp;R92)</f>
        <v>0</v>
      </c>
      <c r="V92" s="739"/>
      <c r="W92" s="637" t="s">
        <v>1354</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29">
        <f t="shared" si="34"/>
        <v>0</v>
      </c>
      <c r="O93" s="966"/>
      <c r="P93" s="966"/>
      <c r="Q93" s="967"/>
      <c r="R93" s="808" t="s">
        <v>1302</v>
      </c>
      <c r="S93" s="723">
        <f>SUMIFS(H88:H97,I88:I97,"="&amp;R93)</f>
        <v>0</v>
      </c>
      <c r="T93" s="723">
        <f>SUMIFS(K88:K97,I88:I97,"="&amp;R93)</f>
        <v>0</v>
      </c>
      <c r="U93" s="723">
        <f>SUMIFS(N88:N97,I88:I97,"="&amp;R93)</f>
        <v>0</v>
      </c>
      <c r="V93" s="739"/>
      <c r="W93" s="637" t="s">
        <v>1355</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29">
        <f t="shared" si="34"/>
        <v>0</v>
      </c>
      <c r="O94" s="966"/>
      <c r="P94" s="966"/>
      <c r="Q94" s="967"/>
      <c r="R94" s="808" t="s">
        <v>1311</v>
      </c>
      <c r="S94" s="723">
        <f>SUMIFS(H88:H97,I88:I97,"="&amp;R94)</f>
        <v>0</v>
      </c>
      <c r="T94" s="723">
        <f>SUMIFS(K88:K97,I88:I97,"="&amp;R94)</f>
        <v>0</v>
      </c>
      <c r="U94" s="723">
        <f>SUMIFS(N88:N97,I88:I97,"="&amp;R94)</f>
        <v>0</v>
      </c>
      <c r="V94" s="739"/>
      <c r="W94" s="637" t="s">
        <v>1362</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29">
        <f t="shared" si="34"/>
        <v>0</v>
      </c>
      <c r="O95" s="966"/>
      <c r="P95" s="966"/>
      <c r="Q95" s="967"/>
      <c r="R95" s="807" t="s">
        <v>1598</v>
      </c>
      <c r="S95" s="723">
        <f>SUMIFS(H88:H97,I88:I97,"="&amp;R95)</f>
        <v>0</v>
      </c>
      <c r="T95" s="723">
        <f>SUMIFS(K88:K97,I88:I97,"="&amp;R95)</f>
        <v>0</v>
      </c>
      <c r="U95" s="723">
        <f>SUMIFS(N88:N97,I88:I97,"="&amp;R95)</f>
        <v>0</v>
      </c>
      <c r="V95" s="739"/>
      <c r="W95" s="637" t="s">
        <v>1363</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29">
        <f t="shared" si="34"/>
        <v>0</v>
      </c>
      <c r="O96" s="966"/>
      <c r="P96" s="966"/>
      <c r="Q96" s="967"/>
      <c r="R96" s="808" t="s">
        <v>1326</v>
      </c>
      <c r="S96" s="723">
        <f>SUMIFS(H88:H97,I88:I97,"="&amp;R96)</f>
        <v>0</v>
      </c>
      <c r="T96" s="723">
        <f>SUMIFS(K88:K97,I88:I97,"="&amp;S96)</f>
        <v>0</v>
      </c>
      <c r="U96" s="723">
        <f>SUMIFS(N88:N97,I88:I97,"="&amp;T96)</f>
        <v>0</v>
      </c>
      <c r="V96" s="739"/>
      <c r="W96" s="637" t="s">
        <v>1364</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2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1937</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1327</v>
      </c>
      <c r="T98" s="718" t="s">
        <v>1329</v>
      </c>
      <c r="U98" s="718" t="s">
        <v>506</v>
      </c>
      <c r="V98" s="739"/>
      <c r="W98" s="739"/>
      <c r="X98" s="1497" t="s">
        <v>1329</v>
      </c>
      <c r="Y98" s="1484" t="s">
        <v>1345</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29">
        <f t="shared" ref="N99:N108" si="39">+K99+L99+M99</f>
        <v>0</v>
      </c>
      <c r="O99" s="966"/>
      <c r="P99" s="966"/>
      <c r="Q99" s="967"/>
      <c r="R99" s="807" t="s">
        <v>1273</v>
      </c>
      <c r="S99" s="723">
        <f>SUMIFS(H99:H108,I99:I108,"="&amp;R99)</f>
        <v>0</v>
      </c>
      <c r="T99" s="723">
        <f>SUMIFS(K99:K108,I99:I108,"="&amp;R99)</f>
        <v>0</v>
      </c>
      <c r="U99" s="723">
        <f>SUMIFS(N99:N108,I99:I108,"="&amp;R99)</f>
        <v>0</v>
      </c>
      <c r="V99" s="739"/>
      <c r="X99" s="1498"/>
      <c r="Y99" s="1485"/>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29">
        <f t="shared" si="39"/>
        <v>0</v>
      </c>
      <c r="O100" s="966"/>
      <c r="P100" s="966"/>
      <c r="Q100" s="967"/>
      <c r="R100" s="807" t="s">
        <v>1274</v>
      </c>
      <c r="S100" s="723">
        <f>SUMIFS(H99:H108,I99:I108,"="&amp;R100)</f>
        <v>0</v>
      </c>
      <c r="T100" s="723">
        <f>SUMIFS(K99:K108,I99:I108,"="&amp;R100)</f>
        <v>0</v>
      </c>
      <c r="U100" s="723">
        <f>SUMIFS(N99:N108,I99:I108,"="&amp;R100)</f>
        <v>0</v>
      </c>
      <c r="V100" s="739"/>
      <c r="W100" s="637" t="s">
        <v>1360</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29">
        <f t="shared" si="39"/>
        <v>0</v>
      </c>
      <c r="O101" s="966"/>
      <c r="P101" s="966"/>
      <c r="Q101" s="967"/>
      <c r="R101" s="807" t="s">
        <v>1284</v>
      </c>
      <c r="S101" s="723">
        <f>SUMIFS(H99:H108,I99:I108,"="&amp;R101)</f>
        <v>0</v>
      </c>
      <c r="T101" s="723">
        <f>SUMIFS(K99:K108,I99:I108,"="&amp;R101)</f>
        <v>0</v>
      </c>
      <c r="U101" s="723">
        <f>SUMIFS(N99:N108,I99:I108,"="&amp;R101)</f>
        <v>0</v>
      </c>
      <c r="V101" s="739"/>
      <c r="W101" s="637" t="s">
        <v>1361</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29">
        <f t="shared" si="39"/>
        <v>0</v>
      </c>
      <c r="O102" s="966"/>
      <c r="P102" s="966"/>
      <c r="Q102" s="967"/>
      <c r="R102" s="807" t="s">
        <v>1275</v>
      </c>
      <c r="S102" s="723">
        <f>SUMIFS(H99:H108,I99:I108,"="&amp;R102)</f>
        <v>0</v>
      </c>
      <c r="T102" s="723">
        <f>SUMIFS(K99:K108,I99:I108,"="&amp;R102)</f>
        <v>0</v>
      </c>
      <c r="U102" s="723">
        <f>SUMIFS(N99:N108,I99:I108,"="&amp;R102)</f>
        <v>0</v>
      </c>
      <c r="V102" s="739"/>
      <c r="W102" s="637" t="s">
        <v>1353</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29">
        <f t="shared" si="39"/>
        <v>0</v>
      </c>
      <c r="O103" s="966"/>
      <c r="P103" s="966"/>
      <c r="Q103" s="967"/>
      <c r="R103" s="808" t="s">
        <v>1293</v>
      </c>
      <c r="S103" s="723">
        <f>SUMIFS(H99:H108,I99:I108,"="&amp;R103)</f>
        <v>0</v>
      </c>
      <c r="T103" s="723">
        <f>SUMIFS(K99:K108,I99:I108,"="&amp;R103)</f>
        <v>0</v>
      </c>
      <c r="U103" s="723">
        <f>SUMIFS(N99:N108,I99:I108,"="&amp;R103)</f>
        <v>0</v>
      </c>
      <c r="V103" s="739"/>
      <c r="W103" s="637" t="s">
        <v>1354</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29">
        <f t="shared" si="39"/>
        <v>0</v>
      </c>
      <c r="O104" s="966"/>
      <c r="P104" s="966"/>
      <c r="Q104" s="967"/>
      <c r="R104" s="808" t="s">
        <v>1302</v>
      </c>
      <c r="S104" s="723">
        <f>SUMIFS(H99:H108,I99:I108,"="&amp;R104)</f>
        <v>0</v>
      </c>
      <c r="T104" s="723">
        <f>SUMIFS(K99:K108,I99:I108,"="&amp;R104)</f>
        <v>0</v>
      </c>
      <c r="U104" s="723">
        <f>SUMIFS(N99:N108,I99:I108,"="&amp;R104)</f>
        <v>0</v>
      </c>
      <c r="V104" s="739"/>
      <c r="W104" s="637" t="s">
        <v>1355</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29">
        <f t="shared" si="39"/>
        <v>0</v>
      </c>
      <c r="O105" s="966"/>
      <c r="P105" s="966"/>
      <c r="Q105" s="967"/>
      <c r="R105" s="808" t="s">
        <v>1311</v>
      </c>
      <c r="S105" s="723">
        <f>SUMIFS(H99:H108,I99:I108,"="&amp;R105)</f>
        <v>0</v>
      </c>
      <c r="T105" s="723">
        <f>SUMIFS(K99:K108,I99:I108,"="&amp;R105)</f>
        <v>0</v>
      </c>
      <c r="U105" s="723">
        <f>SUMIFS(N99:N108,I99:I108,"="&amp;R105)</f>
        <v>0</v>
      </c>
      <c r="V105" s="739"/>
      <c r="W105" s="637" t="s">
        <v>1362</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29">
        <f t="shared" si="39"/>
        <v>0</v>
      </c>
      <c r="O106" s="966"/>
      <c r="P106" s="966"/>
      <c r="Q106" s="967"/>
      <c r="R106" s="807" t="s">
        <v>1598</v>
      </c>
      <c r="S106" s="723">
        <f>SUMIFS(H99:H108,I99:I108,"="&amp;R106)</f>
        <v>0</v>
      </c>
      <c r="T106" s="723">
        <f>SUMIFS(K99:K108,I99:I108,"="&amp;R106)</f>
        <v>0</v>
      </c>
      <c r="U106" s="723">
        <f>SUMIFS(N99:N108,I99:I108,"="&amp;R106)</f>
        <v>0</v>
      </c>
      <c r="V106" s="739"/>
      <c r="W106" s="637" t="s">
        <v>1363</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29">
        <f t="shared" si="39"/>
        <v>0</v>
      </c>
      <c r="O107" s="966"/>
      <c r="P107" s="966"/>
      <c r="Q107" s="967"/>
      <c r="R107" s="808" t="s">
        <v>1326</v>
      </c>
      <c r="S107" s="723">
        <f>SUMIFS(H99:H108,I99:I108,"="&amp;R107)</f>
        <v>0</v>
      </c>
      <c r="T107" s="723">
        <f>SUMIFS(K99:K108,I99:I108,"="&amp;S107)</f>
        <v>0</v>
      </c>
      <c r="U107" s="723">
        <f>SUMIFS(N99:N108,I99:I108,"="&amp;T107)</f>
        <v>0</v>
      </c>
      <c r="V107" s="739"/>
      <c r="W107" s="637" t="s">
        <v>1364</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2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1430</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1327</v>
      </c>
      <c r="T109" s="718" t="s">
        <v>1329</v>
      </c>
      <c r="U109" s="718" t="s">
        <v>506</v>
      </c>
      <c r="V109" s="739"/>
      <c r="W109" s="739"/>
      <c r="X109" s="1497" t="s">
        <v>1329</v>
      </c>
      <c r="Y109" s="1484" t="s">
        <v>1345</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29">
        <f t="shared" ref="N110:N119" si="44">+K110+L110+M110</f>
        <v>0</v>
      </c>
      <c r="O110" s="966"/>
      <c r="P110" s="966"/>
      <c r="Q110" s="967"/>
      <c r="R110" s="807" t="s">
        <v>1273</v>
      </c>
      <c r="S110" s="723">
        <f>SUMIFS(H110:H119,I110:I119,"="&amp;R110)</f>
        <v>0</v>
      </c>
      <c r="T110" s="723">
        <f>SUMIFS(K110:K119,I110:I119,"="&amp;R110)</f>
        <v>0</v>
      </c>
      <c r="U110" s="723">
        <f>SUMIFS(N110:N119,I110:I119,"="&amp;R110)</f>
        <v>0</v>
      </c>
      <c r="V110" s="739"/>
      <c r="X110" s="1498"/>
      <c r="Y110" s="1485"/>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29">
        <f t="shared" si="44"/>
        <v>0</v>
      </c>
      <c r="O111" s="966"/>
      <c r="P111" s="966"/>
      <c r="Q111" s="967"/>
      <c r="R111" s="807" t="s">
        <v>1274</v>
      </c>
      <c r="S111" s="723">
        <f>SUMIFS(H110:H119,I110:I119,"="&amp;R111)</f>
        <v>0</v>
      </c>
      <c r="T111" s="723">
        <f>SUMIFS(K110:K119,I110:I119,"="&amp;R111)</f>
        <v>0</v>
      </c>
      <c r="U111" s="723">
        <f>SUMIFS(N110:N119,I110:I119,"="&amp;R111)</f>
        <v>0</v>
      </c>
      <c r="V111" s="739"/>
      <c r="W111" s="637" t="s">
        <v>1360</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29">
        <f t="shared" si="44"/>
        <v>0</v>
      </c>
      <c r="O112" s="966"/>
      <c r="P112" s="966"/>
      <c r="Q112" s="967"/>
      <c r="R112" s="807" t="s">
        <v>1284</v>
      </c>
      <c r="S112" s="723">
        <f>SUMIFS(H110:H119,I110:I119,"="&amp;R112)</f>
        <v>0</v>
      </c>
      <c r="T112" s="723">
        <f>SUMIFS(K110:K119,I110:I119,"="&amp;R112)</f>
        <v>0</v>
      </c>
      <c r="U112" s="723">
        <f>SUMIFS(N110:N119,I110:I119,"="&amp;R112)</f>
        <v>0</v>
      </c>
      <c r="V112" s="739"/>
      <c r="W112" s="637" t="s">
        <v>1361</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29">
        <f t="shared" si="44"/>
        <v>0</v>
      </c>
      <c r="O113" s="966"/>
      <c r="P113" s="966"/>
      <c r="Q113" s="967"/>
      <c r="R113" s="807" t="s">
        <v>1275</v>
      </c>
      <c r="S113" s="723">
        <f>SUMIFS(H110:H119,I110:I119,"="&amp;R113)</f>
        <v>0</v>
      </c>
      <c r="T113" s="723">
        <f>SUMIFS(K110:K119,I110:I119,"="&amp;R113)</f>
        <v>0</v>
      </c>
      <c r="U113" s="723">
        <f>SUMIFS(N110:N119,I110:I119,"="&amp;R113)</f>
        <v>0</v>
      </c>
      <c r="V113" s="739"/>
      <c r="W113" s="637" t="s">
        <v>1353</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29">
        <f t="shared" si="44"/>
        <v>0</v>
      </c>
      <c r="O114" s="966"/>
      <c r="P114" s="966"/>
      <c r="Q114" s="967"/>
      <c r="R114" s="808" t="s">
        <v>1293</v>
      </c>
      <c r="S114" s="723">
        <f>SUMIFS(H110:H119,I110:I119,"="&amp;R114)</f>
        <v>0</v>
      </c>
      <c r="T114" s="723">
        <f>SUMIFS(K110:K119,I110:I119,"="&amp;R114)</f>
        <v>0</v>
      </c>
      <c r="U114" s="723">
        <f>SUMIFS(N110:N119,I110:I119,"="&amp;R114)</f>
        <v>0</v>
      </c>
      <c r="V114" s="739"/>
      <c r="W114" s="637" t="s">
        <v>1354</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29">
        <f t="shared" si="44"/>
        <v>0</v>
      </c>
      <c r="O115" s="966"/>
      <c r="P115" s="966"/>
      <c r="Q115" s="967"/>
      <c r="R115" s="808" t="s">
        <v>1302</v>
      </c>
      <c r="S115" s="723">
        <f>SUMIFS(H110:H119,I110:I119,"="&amp;R115)</f>
        <v>0</v>
      </c>
      <c r="T115" s="723">
        <f>SUMIFS(K110:K119,I110:I119,"="&amp;R115)</f>
        <v>0</v>
      </c>
      <c r="U115" s="723">
        <f>SUMIFS(N110:N119,I110:I119,"="&amp;R115)</f>
        <v>0</v>
      </c>
      <c r="V115" s="739"/>
      <c r="W115" s="637" t="s">
        <v>1355</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29">
        <f t="shared" si="44"/>
        <v>0</v>
      </c>
      <c r="O116" s="966"/>
      <c r="P116" s="966"/>
      <c r="Q116" s="967"/>
      <c r="R116" s="808" t="s">
        <v>1311</v>
      </c>
      <c r="S116" s="723">
        <f>SUMIFS(H110:H119,I110:I119,"="&amp;R116)</f>
        <v>0</v>
      </c>
      <c r="T116" s="723">
        <f>SUMIFS(K110:K119,I110:I119,"="&amp;R116)</f>
        <v>0</v>
      </c>
      <c r="U116" s="723">
        <f>SUMIFS(N110:N119,I110:I119,"="&amp;R116)</f>
        <v>0</v>
      </c>
      <c r="V116" s="739"/>
      <c r="W116" s="637" t="s">
        <v>1362</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29">
        <f t="shared" si="44"/>
        <v>0</v>
      </c>
      <c r="O117" s="966"/>
      <c r="P117" s="966"/>
      <c r="Q117" s="967"/>
      <c r="R117" s="807" t="s">
        <v>1598</v>
      </c>
      <c r="S117" s="723">
        <f>SUMIFS(H110:H119,I110:I119,"="&amp;R117)</f>
        <v>0</v>
      </c>
      <c r="T117" s="723">
        <f>SUMIFS(K110:K119,I110:I119,"="&amp;R117)</f>
        <v>0</v>
      </c>
      <c r="U117" s="723">
        <f>SUMIFS(N110:N119,I110:I119,"="&amp;R117)</f>
        <v>0</v>
      </c>
      <c r="V117" s="739"/>
      <c r="W117" s="637" t="s">
        <v>1363</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29">
        <f t="shared" si="44"/>
        <v>0</v>
      </c>
      <c r="O118" s="966"/>
      <c r="P118" s="966"/>
      <c r="Q118" s="967"/>
      <c r="R118" s="808" t="s">
        <v>1326</v>
      </c>
      <c r="S118" s="723">
        <f>SUMIFS(H110:H119,I110:I119,"="&amp;R118)</f>
        <v>0</v>
      </c>
      <c r="T118" s="723">
        <f>SUMIFS(K110:K119,I110:I119,"="&amp;S118)</f>
        <v>0</v>
      </c>
      <c r="U118" s="723">
        <f>SUMIFS(N110:N119,I110:I119,"="&amp;T118)</f>
        <v>0</v>
      </c>
      <c r="V118" s="739"/>
      <c r="W118" s="637" t="s">
        <v>1364</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2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3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1612</v>
      </c>
      <c r="C123" s="678" t="s">
        <v>1613</v>
      </c>
      <c r="D123" s="678" t="s">
        <v>1614</v>
      </c>
      <c r="E123" s="681" t="s">
        <v>506</v>
      </c>
      <c r="F123" s="681" t="s">
        <v>1974</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1401</v>
      </c>
      <c r="B124" s="731">
        <f>SUM(B125:B128)</f>
        <v>0</v>
      </c>
      <c r="C124" s="731">
        <f>SUM(C125:C128)</f>
        <v>0</v>
      </c>
      <c r="D124" s="731">
        <f>SUM(D125:D128)</f>
        <v>0</v>
      </c>
      <c r="E124" s="731">
        <f>SUM(E125:E128)</f>
        <v>0</v>
      </c>
      <c r="F124" s="119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1607</v>
      </c>
      <c r="B125" s="723">
        <f>SUMIFS(K21:K31,$F$21:$F$31,"&lt;="&amp;3)</f>
        <v>0</v>
      </c>
      <c r="C125" s="723">
        <f>SUMIFS(L21:L31,$F$21:$F$31,"&lt;="&amp;3)</f>
        <v>0</v>
      </c>
      <c r="D125" s="723">
        <f>SUMIFS(M21:M31,$F$21:$F$31,"&lt;="&amp;3)</f>
        <v>0</v>
      </c>
      <c r="E125" s="1186">
        <f>SUMIFS(N21:N31,$F$21:$F$31,"&lt;="&amp;3)</f>
        <v>0</v>
      </c>
      <c r="F125" s="118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1608</v>
      </c>
      <c r="B126" s="723">
        <f>SUMIFS(K21:K31,$F$21:$F$31,"&gt;"&amp;3, $F$21:$F$31,"&lt;="&amp;12)</f>
        <v>0</v>
      </c>
      <c r="C126" s="723">
        <f>SUMIFS(L21:L31,$F$21:$F$31,"&gt;"&amp;3, $F$21:$F$31,"&lt;="&amp;12)</f>
        <v>0</v>
      </c>
      <c r="D126" s="723">
        <f>SUMIFS(M21:M31,$F$21:$F$31,"&gt;"&amp;3, $F$21:$F$31,"&lt;="&amp;12)</f>
        <v>0</v>
      </c>
      <c r="E126" s="1186">
        <f>SUMIFS(N21:N31,$F$21:$F$31,"&gt;"&amp;3, $F$21:$F$31,"&lt;="&amp;12)</f>
        <v>0</v>
      </c>
      <c r="F126" s="118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1931</v>
      </c>
      <c r="B127" s="723">
        <f>SUMIFS(K21:K31,$F$21:$F$31,"&gt;"&amp;12, $F$21:$F$31,"&lt;"&amp;60)</f>
        <v>0</v>
      </c>
      <c r="C127" s="723">
        <f>SUMIFS(L21:L31,$F$21:$F$31,"&gt;"&amp;12, $F$21:$F$31,"&lt;"&amp;60)</f>
        <v>0</v>
      </c>
      <c r="D127" s="723">
        <f>SUMIFS(M21:M31,$F$21:$F$31,"&gt;"&amp;12, $F$21:$F$31,"&lt;"&amp;60)</f>
        <v>0</v>
      </c>
      <c r="E127" s="1186">
        <f>SUMIFS(N21:N31,$F$21:$F$31,"&gt;"&amp;12, $F$21:$F$31,"&lt;"&amp;60)</f>
        <v>0</v>
      </c>
      <c r="F127" s="118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1932</v>
      </c>
      <c r="B128" s="723">
        <f>SUMIFS(K21:K31,$F$21:$F$31,"&gt;="&amp;60)</f>
        <v>0</v>
      </c>
      <c r="C128" s="723">
        <f>SUMIFS(L21:L31,$F$21:$F$31,"&gt;="&amp;60)</f>
        <v>0</v>
      </c>
      <c r="D128" s="723">
        <f>SUMIFS(M21:M31,$F$21:$F$31,"&gt;="&amp;60)</f>
        <v>0</v>
      </c>
      <c r="E128" s="1186">
        <f>SUMIFS(N21:N31,$F$21:$F$31,"&gt;="&amp;60)</f>
        <v>0</v>
      </c>
      <c r="F128" s="118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1402</v>
      </c>
      <c r="B129" s="731">
        <f>SUM(B130:B133)</f>
        <v>0</v>
      </c>
      <c r="C129" s="731">
        <f>SUM(C130:C133)</f>
        <v>0</v>
      </c>
      <c r="D129" s="731">
        <f>SUM(D130:D133)</f>
        <v>0</v>
      </c>
      <c r="E129" s="1185">
        <f>SUM(E130:E133)</f>
        <v>0</v>
      </c>
      <c r="F129" s="118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1607</v>
      </c>
      <c r="B130" s="723">
        <f>SUMIFS(K33:K42,$F$33:$F$42,"&lt;="&amp;3)</f>
        <v>0</v>
      </c>
      <c r="C130" s="723">
        <f>SUMIFS(L33:L42,$F$33:$F$42,"&lt;="&amp;3)</f>
        <v>0</v>
      </c>
      <c r="D130" s="723">
        <f>SUMIFS(M33:M42,$F$33:$F$42,"&lt;="&amp;3)</f>
        <v>0</v>
      </c>
      <c r="E130" s="1186">
        <f>SUMIFS(N33:N42,$F$33:$F$42,"&lt;="&amp;3)</f>
        <v>0</v>
      </c>
      <c r="F130" s="118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1608</v>
      </c>
      <c r="B131" s="723">
        <f>SUMIFS(K33:K42,$F$33:$F$42,"&gt;"&amp;3, $F$33:$F$42,"&lt;="&amp;12)</f>
        <v>0</v>
      </c>
      <c r="C131" s="723">
        <f>SUMIFS(L33:L42,$F$33:$F$42,"&gt;"&amp;3, $F$33:$F$42,"&lt;="&amp;12)</f>
        <v>0</v>
      </c>
      <c r="D131" s="723">
        <f>SUMIFS(M33:M42,$F$33:$F$42,"&gt;"&amp;3, $F$33:$F$42,"&lt;="&amp;12)</f>
        <v>0</v>
      </c>
      <c r="E131" s="1186">
        <f>SUMIFS(N33:N42,$F$33:$F$42,"&gt;"&amp;3, $F$33:$F$42,"&lt;="&amp;12)</f>
        <v>0</v>
      </c>
      <c r="F131" s="118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1931</v>
      </c>
      <c r="B132" s="723">
        <f>SUMIFS(K33:K42,$F$33:$F$42,"&gt;"&amp;12, $F$33:$F$42,"&lt;"&amp;60)</f>
        <v>0</v>
      </c>
      <c r="C132" s="723">
        <f>SUMIFS(L33:L42,$F$33:$F$42,"&gt;"&amp;12, $F$33:$F$42,"&lt;"&amp;60)</f>
        <v>0</v>
      </c>
      <c r="D132" s="723">
        <f>SUMIFS(M33:M42,$F$33:$F$42,"&gt;"&amp;12, $F$33:$F$42,"&lt;"&amp;60)</f>
        <v>0</v>
      </c>
      <c r="E132" s="1186">
        <f>SUMIFS(N33:N42,$F$33:$F$42,"&gt;"&amp;12, $F$33:$F$42,"&lt;"&amp;60)</f>
        <v>0</v>
      </c>
      <c r="F132" s="118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1932</v>
      </c>
      <c r="B133" s="723">
        <f>SUMIFS(K33:K42,$F$33:$F$42,"&gt;="&amp;60)</f>
        <v>0</v>
      </c>
      <c r="C133" s="723">
        <f>SUMIFS(L33:L42,$F$33:$F$42,"&gt;="&amp;60)</f>
        <v>0</v>
      </c>
      <c r="D133" s="723">
        <f>SUMIFS(M33:M42,$F$33:$F$42,"&gt;="&amp;60)</f>
        <v>0</v>
      </c>
      <c r="E133" s="1186">
        <f>SUMIFS(N33:N42,$F$33:$F$42,"&gt;="&amp;60)</f>
        <v>0</v>
      </c>
      <c r="F133" s="118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1625</v>
      </c>
      <c r="B134" s="731">
        <f>B135+B136</f>
        <v>0</v>
      </c>
      <c r="C134" s="731">
        <f>C135+C136</f>
        <v>0</v>
      </c>
      <c r="D134" s="731">
        <f>D135+D136</f>
        <v>0</v>
      </c>
      <c r="E134" s="1185">
        <f>E135+E136</f>
        <v>0</v>
      </c>
      <c r="F134" s="118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1607</v>
      </c>
      <c r="B135" s="723">
        <f>B125+B130</f>
        <v>0</v>
      </c>
      <c r="C135" s="723">
        <f>C125+C130</f>
        <v>0</v>
      </c>
      <c r="D135" s="723">
        <f>D125+D130</f>
        <v>0</v>
      </c>
      <c r="E135" s="1186">
        <f>E125+E130</f>
        <v>0</v>
      </c>
      <c r="F135" s="119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1610</v>
      </c>
      <c r="B136" s="723">
        <f>SUM(B137:B139)</f>
        <v>0</v>
      </c>
      <c r="C136" s="723">
        <f>SUM(C137:C139)</f>
        <v>0</v>
      </c>
      <c r="D136" s="723">
        <f>SUM(D137:D139)</f>
        <v>0</v>
      </c>
      <c r="E136" s="1186">
        <f>SUM(E137:E139)</f>
        <v>0</v>
      </c>
      <c r="F136" s="119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1608</v>
      </c>
      <c r="B137" s="723">
        <f>B126+B131</f>
        <v>0</v>
      </c>
      <c r="C137" s="723">
        <f>C126+C131</f>
        <v>0</v>
      </c>
      <c r="D137" s="723">
        <f>D126+D131</f>
        <v>0</v>
      </c>
      <c r="E137" s="1186">
        <f>E126+E131</f>
        <v>0</v>
      </c>
      <c r="F137" s="119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1931</v>
      </c>
      <c r="B138" s="723">
        <f t="shared" ref="B138:E139" si="49">B127+B132</f>
        <v>0</v>
      </c>
      <c r="C138" s="723">
        <f t="shared" si="49"/>
        <v>0</v>
      </c>
      <c r="D138" s="723">
        <f t="shared" si="49"/>
        <v>0</v>
      </c>
      <c r="E138" s="1186">
        <f t="shared" si="49"/>
        <v>0</v>
      </c>
      <c r="F138" s="119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1932</v>
      </c>
      <c r="B139" s="723">
        <f t="shared" si="49"/>
        <v>0</v>
      </c>
      <c r="C139" s="723">
        <f t="shared" si="49"/>
        <v>0</v>
      </c>
      <c r="D139" s="723">
        <f t="shared" si="49"/>
        <v>0</v>
      </c>
      <c r="E139" s="1186">
        <f t="shared" si="49"/>
        <v>0</v>
      </c>
      <c r="F139" s="119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1528</v>
      </c>
      <c r="B140" s="731">
        <f>SUM(B141:B144)</f>
        <v>0</v>
      </c>
      <c r="C140" s="731">
        <f>SUM(C141:C144)</f>
        <v>0</v>
      </c>
      <c r="D140" s="731">
        <f>SUM(D141:D144)</f>
        <v>0</v>
      </c>
      <c r="E140" s="1185">
        <f>SUM(E141:E144)</f>
        <v>0</v>
      </c>
      <c r="F140" s="118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1607</v>
      </c>
      <c r="B141" s="723">
        <f>SUMIFS(K44:K53,$F$44:$F$53,"&lt;="&amp;3)</f>
        <v>0</v>
      </c>
      <c r="C141" s="723">
        <f>SUMIFS(L44:L53,$F$44:$F$53,"&lt;="&amp;3)</f>
        <v>0</v>
      </c>
      <c r="D141" s="723">
        <f>SUMIFS(M44:M53,$F$44:$F$53,"&lt;="&amp;3)</f>
        <v>0</v>
      </c>
      <c r="E141" s="1186">
        <f>SUMIFS(N44:N53,$F$44:$F$53,"&lt;="&amp;3)</f>
        <v>0</v>
      </c>
      <c r="F141" s="118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1608</v>
      </c>
      <c r="B142" s="723">
        <f>SUMIFS(K44:K53,$F$44:$F$53,"&gt;"&amp;3, $F$44:$F$53,"&lt;="&amp;12)</f>
        <v>0</v>
      </c>
      <c r="C142" s="723">
        <f>SUMIFS(L44:L53,$F$44:$F$53,"&gt;"&amp;3, $F$44:$F$53,"&lt;="&amp;12)</f>
        <v>0</v>
      </c>
      <c r="D142" s="723">
        <f>SUMIFS(M44:M53,$F$44:$F$53,"&gt;"&amp;3, $F$44:$F$53,"&lt;="&amp;12)</f>
        <v>0</v>
      </c>
      <c r="E142" s="1186">
        <f>SUMIFS(N44:N53,$F$44:$F$53,"&gt;"&amp;3, $F$44:$F$53,"&lt;="&amp;12)</f>
        <v>0</v>
      </c>
      <c r="F142" s="118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1931</v>
      </c>
      <c r="B143" s="723">
        <f>SUMIFS(K44:K53,$F$44:$F$53,"&gt;"&amp;12, $F$44:$F$53,"&lt;"&amp;60)</f>
        <v>0</v>
      </c>
      <c r="C143" s="723">
        <f>SUMIFS(L44:L53,$F$44:$F$53,"&gt;"&amp;12, $F$44:$F$53,"&lt;"&amp;60)</f>
        <v>0</v>
      </c>
      <c r="D143" s="723">
        <f>SUMIFS(M44:M53,$F$44:$F$53,"&gt;"&amp;12, $F$44:$F$53,"&lt;"&amp;60)</f>
        <v>0</v>
      </c>
      <c r="E143" s="1186">
        <f>SUMIFS(N44:N53,$F$44:$F$53,"&gt;"&amp;12, $F$44:$F$53,"&lt;"&amp;60)</f>
        <v>0</v>
      </c>
      <c r="F143" s="118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1932</v>
      </c>
      <c r="B144" s="723">
        <f>SUMIFS(K44:K53,$F$44:$F$53,"&gt;="&amp;60)</f>
        <v>0</v>
      </c>
      <c r="C144" s="723">
        <f>SUMIFS(L44:L53,$F$44:$F$53,"&gt;="&amp;60)</f>
        <v>0</v>
      </c>
      <c r="D144" s="723">
        <f>SUMIFS(M44:M53,$F$44:$F$53,"&gt;="&amp;60)</f>
        <v>0</v>
      </c>
      <c r="E144" s="1186">
        <f>SUMIFS(N44:N53,$F$44:$F$53,"&gt;="&amp;60)</f>
        <v>0</v>
      </c>
      <c r="F144" s="118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1626</v>
      </c>
      <c r="B145" s="731">
        <f>SUM(B146:B149)</f>
        <v>0</v>
      </c>
      <c r="C145" s="731">
        <f>SUM(C146:C149)</f>
        <v>0</v>
      </c>
      <c r="D145" s="731">
        <f>SUM(D146:D149)</f>
        <v>0</v>
      </c>
      <c r="E145" s="1185">
        <f>SUM(E146:E149)</f>
        <v>0</v>
      </c>
      <c r="F145" s="118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1607</v>
      </c>
      <c r="B146" s="723">
        <f>SUMIFS(K54:K75,$F$54:$F$75,"&lt;="&amp;3)</f>
        <v>0</v>
      </c>
      <c r="C146" s="723">
        <f>SUMIFS(L54:L75,$F$54:$F$75,"&lt;="&amp;3)</f>
        <v>0</v>
      </c>
      <c r="D146" s="723">
        <f>SUMIFS(M54:M75,$F$54:$F$75,"&lt;="&amp;3)</f>
        <v>0</v>
      </c>
      <c r="E146" s="1186">
        <f>SUMIFS(N54:N75,$F$54:$F$75,"&lt;="&amp;3)</f>
        <v>0</v>
      </c>
      <c r="F146" s="118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1608</v>
      </c>
      <c r="B147" s="723">
        <f>SUMIFS(K54:K75,$F$54:$F$75,"&gt;"&amp;3, $F$54:$F$75,"&lt;="&amp;12)</f>
        <v>0</v>
      </c>
      <c r="C147" s="723">
        <f>SUMIFS(L54:L75,$F$54:$F$75,"&gt;"&amp;3, $F$54:$F$75,"&lt;="&amp;12)</f>
        <v>0</v>
      </c>
      <c r="D147" s="723">
        <f>SUMIFS(M54:M75,$F$54:$F$75,"&gt;"&amp;3, $F$54:$F$75,"&lt;="&amp;12)</f>
        <v>0</v>
      </c>
      <c r="E147" s="1186">
        <f>SUMIFS(N54:N75,$F$54:$F$75,"&gt;"&amp;3, $F$54:$F$75,"&lt;="&amp;12)</f>
        <v>0</v>
      </c>
      <c r="F147" s="118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1931</v>
      </c>
      <c r="B148" s="723">
        <f>SUMIFS(K54:K75,$F$54:$F$75,"&gt;"&amp;12, $F$54:$F$75,"&lt;"&amp;60)</f>
        <v>0</v>
      </c>
      <c r="C148" s="723">
        <f>SUMIFS(L54:L75,$F$54:$F$75,"&gt;"&amp;12, $F$54:$F$75,"&lt;"&amp;60)</f>
        <v>0</v>
      </c>
      <c r="D148" s="723">
        <f>SUMIFS(M54:M75,$F$54:$F$75,"&gt;"&amp;12, $F$54:$F$75,"&lt;"&amp;60)</f>
        <v>0</v>
      </c>
      <c r="E148" s="1186">
        <f>SUMIFS(N54:N75,$F$54:$F$75,"&gt;"&amp;12, $F$54:$F$75,"&lt;"&amp;60)</f>
        <v>0</v>
      </c>
      <c r="F148" s="118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1932</v>
      </c>
      <c r="B149" s="723">
        <f>SUMIFS(K54:K75,$F$54:$F$75,"&gt;="&amp;60)</f>
        <v>0</v>
      </c>
      <c r="C149" s="723">
        <f>SUMIFS(L54:L75,$F$54:$F$75,"&gt;="&amp;60)</f>
        <v>0</v>
      </c>
      <c r="D149" s="723">
        <f>SUMIFS(M54:M75,$F$54:$F$75,"&gt;="&amp;60)</f>
        <v>0</v>
      </c>
      <c r="E149" s="1186">
        <f>SUMIFS(N54:N75,$F$54:$F$75,"&gt;="&amp;60)</f>
        <v>0</v>
      </c>
      <c r="F149" s="118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1743</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66" t="s">
        <v>1755</v>
      </c>
      <c r="B155" s="1466"/>
      <c r="C155" s="1466"/>
      <c r="D155" s="1466"/>
      <c r="E155" s="1466"/>
      <c r="F155" s="1466"/>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1739</v>
      </c>
      <c r="B157" s="954" t="s">
        <v>1740</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1737</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1738</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1741</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1742</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topLeftCell="A31"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05"/>
      <c r="C1" s="1305"/>
      <c r="D1" s="1305"/>
      <c r="E1" s="1305"/>
      <c r="F1" s="1305"/>
      <c r="G1" s="1305"/>
      <c r="H1" s="1305"/>
    </row>
    <row r="2" spans="1:27">
      <c r="R2" s="3" t="s">
        <v>1761</v>
      </c>
    </row>
    <row r="3" spans="1:27" ht="15" customHeight="1">
      <c r="A3" s="1306" t="s">
        <v>1942</v>
      </c>
      <c r="B3" s="1306"/>
      <c r="C3" s="1306"/>
      <c r="D3" s="1306"/>
      <c r="E3" s="1306"/>
      <c r="F3" s="1306"/>
      <c r="G3" s="1306"/>
      <c r="H3" s="1306"/>
      <c r="R3" s="3" t="s">
        <v>1393</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9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7" t="s">
        <v>1744</v>
      </c>
      <c r="B7" s="1469" t="s">
        <v>5</v>
      </c>
      <c r="C7" s="1469" t="s">
        <v>4</v>
      </c>
      <c r="D7" s="1471" t="s">
        <v>1485</v>
      </c>
      <c r="E7" s="1471" t="s">
        <v>1396</v>
      </c>
      <c r="F7" s="1469" t="s">
        <v>1534</v>
      </c>
      <c r="G7" s="1469" t="s">
        <v>1536</v>
      </c>
      <c r="H7" s="1474" t="s">
        <v>1535</v>
      </c>
      <c r="I7" s="26"/>
      <c r="J7" s="26"/>
      <c r="K7" s="26"/>
      <c r="L7" s="26"/>
      <c r="M7" s="26"/>
      <c r="N7" s="26"/>
      <c r="O7" s="26"/>
      <c r="P7" s="26"/>
      <c r="Q7" s="26"/>
      <c r="R7" s="26"/>
      <c r="S7" s="26"/>
      <c r="T7" s="26"/>
      <c r="U7" s="26"/>
      <c r="V7" s="26"/>
      <c r="W7" s="26"/>
      <c r="X7" s="26"/>
      <c r="Y7" s="26"/>
      <c r="Z7" s="26"/>
      <c r="AA7" s="26"/>
    </row>
    <row r="8" spans="1:27" ht="28.5" customHeight="1">
      <c r="A8" s="1468"/>
      <c r="B8" s="1470"/>
      <c r="C8" s="1470"/>
      <c r="D8" s="1472"/>
      <c r="E8" s="1472"/>
      <c r="F8" s="1470"/>
      <c r="G8" s="1470"/>
      <c r="H8" s="1475"/>
      <c r="I8" s="41"/>
      <c r="J8" s="118"/>
    </row>
    <row r="9" spans="1:27">
      <c r="A9" s="324" t="s">
        <v>6</v>
      </c>
      <c r="B9" s="326" t="s">
        <v>7</v>
      </c>
      <c r="C9" s="326" t="s">
        <v>8</v>
      </c>
      <c r="D9" s="326">
        <v>1</v>
      </c>
      <c r="E9" s="326">
        <v>2</v>
      </c>
      <c r="F9" s="326">
        <v>3</v>
      </c>
      <c r="G9" s="326">
        <v>4</v>
      </c>
      <c r="H9" s="327">
        <v>5</v>
      </c>
    </row>
    <row r="10" spans="1:27" ht="30.75" customHeight="1">
      <c r="A10" s="609" t="s">
        <v>1533</v>
      </c>
      <c r="B10" s="613" t="s">
        <v>1623</v>
      </c>
      <c r="C10" s="600">
        <v>1</v>
      </c>
      <c r="D10" s="616">
        <f>SUM(D11:D35)</f>
        <v>0</v>
      </c>
      <c r="E10" s="616">
        <f>SUM(E11:E35)</f>
        <v>0</v>
      </c>
      <c r="F10" s="600"/>
      <c r="G10" s="600"/>
      <c r="H10" s="610"/>
      <c r="I10" s="1063" t="str">
        <f>IF(E10-i.04101!E31=0,"",E10-i.04101!E31)</f>
        <v/>
      </c>
      <c r="J10" s="803" t="s">
        <v>1535</v>
      </c>
      <c r="K10" s="637" t="s">
        <v>1396</v>
      </c>
    </row>
    <row r="11" spans="1:27">
      <c r="A11" s="804"/>
      <c r="B11" s="1478"/>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63" t="str">
        <f>IF(K11-i.04106!D$38=0,"",K11-i.04106!D$38)</f>
        <v/>
      </c>
    </row>
    <row r="12" spans="1:27">
      <c r="A12" s="804"/>
      <c r="B12" s="1479"/>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1874</v>
      </c>
      <c r="K12" s="723">
        <f>SUMPRODUCT(($H$11:$H$35=H32)*$E$11:$E$35)</f>
        <v>0</v>
      </c>
      <c r="L12" s="1063" t="str">
        <f>IF(K12-i.04106!E$38=0,"",K12-i.04106!E$38)</f>
        <v/>
      </c>
    </row>
    <row r="13" spans="1:27">
      <c r="A13" s="804"/>
      <c r="B13" s="1479"/>
      <c r="C13" s="613">
        <v>4</v>
      </c>
      <c r="D13" s="713"/>
      <c r="E13" s="713"/>
      <c r="F13" s="929"/>
      <c r="G13" s="641">
        <f t="shared" si="0"/>
        <v>0</v>
      </c>
      <c r="H13" s="640" t="str">
        <f t="shared" si="1"/>
        <v>Хэвийн</v>
      </c>
      <c r="J13" s="801" t="s">
        <v>585</v>
      </c>
      <c r="K13" s="723">
        <f>SUMPRODUCT(($H$11:$H$35=H33)*$E$11:$E$35)</f>
        <v>0</v>
      </c>
      <c r="L13" s="1063" t="str">
        <f>IF(K13-i.04106!F$38=0,"",K13-i.04106!F$38)</f>
        <v/>
      </c>
    </row>
    <row r="14" spans="1:27">
      <c r="A14" s="804"/>
      <c r="B14" s="1479"/>
      <c r="C14" s="613">
        <v>5</v>
      </c>
      <c r="D14" s="713"/>
      <c r="E14" s="713"/>
      <c r="F14" s="929"/>
      <c r="G14" s="641">
        <f t="shared" si="0"/>
        <v>0</v>
      </c>
      <c r="H14" s="640" t="str">
        <f t="shared" si="1"/>
        <v>Хэвийн</v>
      </c>
      <c r="J14" s="802" t="s">
        <v>586</v>
      </c>
      <c r="K14" s="723">
        <f>SUMPRODUCT(($H$11:$H$35=H34)*$E$11:$E$35)</f>
        <v>0</v>
      </c>
      <c r="L14" s="1063" t="str">
        <f>IF(K14-i.04106!G$38=0,"",K14-i.04106!G$38)</f>
        <v/>
      </c>
    </row>
    <row r="15" spans="1:27">
      <c r="A15" s="804"/>
      <c r="B15" s="1479"/>
      <c r="C15" s="613">
        <v>6</v>
      </c>
      <c r="D15" s="713"/>
      <c r="E15" s="713"/>
      <c r="F15" s="929"/>
      <c r="G15" s="641">
        <f t="shared" si="0"/>
        <v>0</v>
      </c>
      <c r="H15" s="640" t="str">
        <f t="shared" si="1"/>
        <v>Хэвийн</v>
      </c>
      <c r="J15" s="801" t="s">
        <v>587</v>
      </c>
      <c r="K15" s="723">
        <f>SUMPRODUCT(($H$11:$H$35=H35)*$E$11:$E$35)</f>
        <v>0</v>
      </c>
      <c r="L15" s="1063" t="str">
        <f>IF(K15-i.04106!H$38=0,"",K15-i.04106!H$38)</f>
        <v/>
      </c>
    </row>
    <row r="16" spans="1:27">
      <c r="A16" s="804"/>
      <c r="B16" s="1479"/>
      <c r="C16" s="613">
        <v>7</v>
      </c>
      <c r="D16" s="713"/>
      <c r="E16" s="713"/>
      <c r="F16" s="929"/>
      <c r="G16" s="641">
        <f t="shared" si="0"/>
        <v>0</v>
      </c>
      <c r="H16" s="640" t="str">
        <f t="shared" si="1"/>
        <v>Хэвийн</v>
      </c>
    </row>
    <row r="17" spans="1:16">
      <c r="A17" s="804"/>
      <c r="B17" s="1479"/>
      <c r="C17" s="613">
        <v>8</v>
      </c>
      <c r="D17" s="713"/>
      <c r="E17" s="713"/>
      <c r="F17" s="929"/>
      <c r="G17" s="641">
        <f t="shared" si="0"/>
        <v>0</v>
      </c>
      <c r="H17" s="640" t="str">
        <f t="shared" si="1"/>
        <v>Хэвийн</v>
      </c>
    </row>
    <row r="18" spans="1:16">
      <c r="A18" s="804"/>
      <c r="B18" s="1479"/>
      <c r="C18" s="613">
        <v>9</v>
      </c>
      <c r="D18" s="713"/>
      <c r="E18" s="713"/>
      <c r="F18" s="929"/>
      <c r="G18" s="641">
        <f t="shared" si="0"/>
        <v>0</v>
      </c>
      <c r="H18" s="640" t="str">
        <f t="shared" si="1"/>
        <v>Хэвийн</v>
      </c>
    </row>
    <row r="19" spans="1:16">
      <c r="A19" s="804"/>
      <c r="B19" s="1479"/>
      <c r="C19" s="613">
        <v>10</v>
      </c>
      <c r="D19" s="713"/>
      <c r="E19" s="713"/>
      <c r="F19" s="929"/>
      <c r="G19" s="641">
        <f t="shared" si="0"/>
        <v>0</v>
      </c>
      <c r="H19" s="640" t="str">
        <f t="shared" si="1"/>
        <v>Хэвийн</v>
      </c>
    </row>
    <row r="20" spans="1:16">
      <c r="A20" s="804"/>
      <c r="B20" s="1479"/>
      <c r="C20" s="613">
        <v>11</v>
      </c>
      <c r="D20" s="713"/>
      <c r="E20" s="713"/>
      <c r="F20" s="929"/>
      <c r="G20" s="641">
        <f t="shared" si="0"/>
        <v>0</v>
      </c>
      <c r="H20" s="640" t="str">
        <f t="shared" si="1"/>
        <v>Хэвийн</v>
      </c>
    </row>
    <row r="21" spans="1:16">
      <c r="A21" s="805"/>
      <c r="B21" s="1479"/>
      <c r="C21" s="613">
        <v>12</v>
      </c>
      <c r="D21" s="713"/>
      <c r="E21" s="713"/>
      <c r="F21" s="929"/>
      <c r="G21" s="641">
        <f t="shared" si="0"/>
        <v>0</v>
      </c>
      <c r="H21" s="640" t="str">
        <f t="shared" si="1"/>
        <v>Хэвийн</v>
      </c>
    </row>
    <row r="22" spans="1:16">
      <c r="A22" s="805"/>
      <c r="B22" s="1479"/>
      <c r="C22" s="613">
        <v>13</v>
      </c>
      <c r="D22" s="713"/>
      <c r="E22" s="713"/>
      <c r="F22" s="929"/>
      <c r="G22" s="641">
        <f t="shared" si="0"/>
        <v>0</v>
      </c>
      <c r="H22" s="640" t="str">
        <f t="shared" si="1"/>
        <v>Хэвийн</v>
      </c>
    </row>
    <row r="23" spans="1:16">
      <c r="A23" s="805"/>
      <c r="B23" s="1479"/>
      <c r="C23" s="613">
        <v>14</v>
      </c>
      <c r="D23" s="713"/>
      <c r="E23" s="713"/>
      <c r="F23" s="929"/>
      <c r="G23" s="641">
        <f t="shared" si="0"/>
        <v>0</v>
      </c>
      <c r="H23" s="640" t="str">
        <f t="shared" si="1"/>
        <v>Хэвийн</v>
      </c>
      <c r="P23" s="599"/>
    </row>
    <row r="24" spans="1:16">
      <c r="A24" s="805"/>
      <c r="B24" s="1479"/>
      <c r="C24" s="613">
        <v>15</v>
      </c>
      <c r="D24" s="713"/>
      <c r="E24" s="713"/>
      <c r="F24" s="929"/>
      <c r="G24" s="641">
        <f t="shared" si="0"/>
        <v>0</v>
      </c>
      <c r="H24" s="640" t="str">
        <f t="shared" si="1"/>
        <v>Хэвийн</v>
      </c>
      <c r="P24" s="599"/>
    </row>
    <row r="25" spans="1:16">
      <c r="A25" s="805"/>
      <c r="B25" s="1479"/>
      <c r="C25" s="613">
        <v>16</v>
      </c>
      <c r="D25" s="713"/>
      <c r="E25" s="713"/>
      <c r="F25" s="929"/>
      <c r="G25" s="641">
        <f t="shared" si="0"/>
        <v>0</v>
      </c>
      <c r="H25" s="640" t="str">
        <f t="shared" si="1"/>
        <v>Хэвийн</v>
      </c>
      <c r="P25" s="599"/>
    </row>
    <row r="26" spans="1:16">
      <c r="A26" s="805"/>
      <c r="B26" s="1479"/>
      <c r="C26" s="613">
        <v>17</v>
      </c>
      <c r="D26" s="713"/>
      <c r="E26" s="713"/>
      <c r="F26" s="929"/>
      <c r="G26" s="641">
        <f t="shared" si="0"/>
        <v>0</v>
      </c>
      <c r="H26" s="640" t="str">
        <f t="shared" si="1"/>
        <v>Хэвийн</v>
      </c>
      <c r="P26" s="599"/>
    </row>
    <row r="27" spans="1:16">
      <c r="A27" s="805"/>
      <c r="B27" s="1479"/>
      <c r="C27" s="613">
        <v>18</v>
      </c>
      <c r="D27" s="713"/>
      <c r="E27" s="713"/>
      <c r="F27" s="929"/>
      <c r="G27" s="641">
        <f t="shared" si="0"/>
        <v>0</v>
      </c>
      <c r="H27" s="640" t="str">
        <f t="shared" si="1"/>
        <v>Хэвийн</v>
      </c>
    </row>
    <row r="28" spans="1:16">
      <c r="A28" s="805"/>
      <c r="B28" s="1479"/>
      <c r="C28" s="613">
        <v>19</v>
      </c>
      <c r="D28" s="713"/>
      <c r="E28" s="713"/>
      <c r="F28" s="929"/>
      <c r="G28" s="641">
        <f t="shared" si="0"/>
        <v>0</v>
      </c>
      <c r="H28" s="640" t="str">
        <f t="shared" si="1"/>
        <v>Хэвийн</v>
      </c>
    </row>
    <row r="29" spans="1:16">
      <c r="A29" s="805"/>
      <c r="B29" s="1479"/>
      <c r="C29" s="613">
        <v>20</v>
      </c>
      <c r="D29" s="713"/>
      <c r="E29" s="713"/>
      <c r="F29" s="929"/>
      <c r="G29" s="641">
        <f t="shared" si="0"/>
        <v>0</v>
      </c>
      <c r="H29" s="640" t="str">
        <f t="shared" si="1"/>
        <v>Хэвийн</v>
      </c>
    </row>
    <row r="30" spans="1:16">
      <c r="A30" s="805"/>
      <c r="B30" s="1479"/>
      <c r="C30" s="613">
        <v>21</v>
      </c>
      <c r="D30" s="713"/>
      <c r="E30" s="713"/>
      <c r="F30" s="929"/>
      <c r="G30" s="641">
        <f t="shared" si="0"/>
        <v>0</v>
      </c>
      <c r="H30" s="640" t="str">
        <f t="shared" si="1"/>
        <v>Хэвийн</v>
      </c>
    </row>
    <row r="31" spans="1:16">
      <c r="A31" s="796" t="s">
        <v>1489</v>
      </c>
      <c r="B31" s="1479"/>
      <c r="C31" s="613">
        <v>22</v>
      </c>
      <c r="D31" s="713"/>
      <c r="E31" s="713"/>
      <c r="F31" s="611"/>
      <c r="G31" s="611"/>
      <c r="H31" s="640" t="s">
        <v>584</v>
      </c>
    </row>
    <row r="32" spans="1:16">
      <c r="A32" s="796" t="s">
        <v>1938</v>
      </c>
      <c r="B32" s="1479"/>
      <c r="C32" s="613">
        <v>23</v>
      </c>
      <c r="D32" s="713"/>
      <c r="E32" s="713"/>
      <c r="F32" s="611"/>
      <c r="G32" s="611"/>
      <c r="H32" s="640" t="s">
        <v>1874</v>
      </c>
    </row>
    <row r="33" spans="1:27">
      <c r="A33" s="796" t="s">
        <v>1490</v>
      </c>
      <c r="B33" s="1479"/>
      <c r="C33" s="613">
        <v>24</v>
      </c>
      <c r="D33" s="713"/>
      <c r="E33" s="713"/>
      <c r="F33" s="611"/>
      <c r="G33" s="611"/>
      <c r="H33" s="640" t="s">
        <v>585</v>
      </c>
    </row>
    <row r="34" spans="1:27">
      <c r="A34" s="796" t="s">
        <v>1491</v>
      </c>
      <c r="B34" s="1479"/>
      <c r="C34" s="613">
        <v>25</v>
      </c>
      <c r="D34" s="713"/>
      <c r="E34" s="713"/>
      <c r="F34" s="611"/>
      <c r="G34" s="611"/>
      <c r="H34" s="797" t="s">
        <v>586</v>
      </c>
    </row>
    <row r="35" spans="1:27" ht="13.5" thickBot="1">
      <c r="A35" s="798" t="s">
        <v>1492</v>
      </c>
      <c r="B35" s="1502"/>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67" t="s">
        <v>1762</v>
      </c>
      <c r="B37" s="1469" t="s">
        <v>5</v>
      </c>
      <c r="C37" s="1469" t="s">
        <v>4</v>
      </c>
      <c r="D37" s="1471" t="s">
        <v>1485</v>
      </c>
      <c r="E37" s="1471" t="s">
        <v>1396</v>
      </c>
      <c r="F37" s="1469" t="s">
        <v>1760</v>
      </c>
      <c r="G37" s="1504" t="s">
        <v>1344</v>
      </c>
      <c r="H37" s="1474" t="s">
        <v>1749</v>
      </c>
      <c r="I37" s="3"/>
      <c r="J37" s="3"/>
      <c r="K37" s="3"/>
      <c r="L37" s="3"/>
      <c r="M37" s="3"/>
      <c r="N37" s="3"/>
      <c r="O37" s="3"/>
      <c r="P37" s="3"/>
      <c r="Q37" s="3"/>
      <c r="R37" s="3"/>
      <c r="S37" s="3"/>
      <c r="T37" s="3"/>
      <c r="U37" s="3"/>
      <c r="V37" s="3"/>
      <c r="W37" s="3"/>
      <c r="X37" s="3"/>
      <c r="Y37" s="3"/>
      <c r="Z37" s="3"/>
      <c r="AA37" s="3"/>
    </row>
    <row r="38" spans="1:27" s="32" customFormat="1" ht="26.25" customHeight="1">
      <c r="A38" s="1468"/>
      <c r="B38" s="1470"/>
      <c r="C38" s="1470"/>
      <c r="D38" s="1472"/>
      <c r="E38" s="1472"/>
      <c r="F38" s="1470"/>
      <c r="G38" s="1492"/>
      <c r="H38" s="1475"/>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1537</v>
      </c>
      <c r="B40" s="600" t="s">
        <v>1624</v>
      </c>
      <c r="C40" s="600">
        <v>1</v>
      </c>
      <c r="D40" s="616">
        <f>SUM(D41:D61)</f>
        <v>0</v>
      </c>
      <c r="E40" s="616">
        <f>SUM(E41:E61)</f>
        <v>0</v>
      </c>
      <c r="F40" s="615"/>
      <c r="G40" s="615"/>
      <c r="H40" s="979">
        <f t="array" ref="H40">SUMPRODUCT((H41:H60=$R$2)*E41:E60)+H61</f>
        <v>0</v>
      </c>
      <c r="I40" s="1063"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78"/>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79"/>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79"/>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79"/>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79"/>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79"/>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79"/>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79"/>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79"/>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79"/>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79"/>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79"/>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79"/>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79"/>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79"/>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79"/>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79"/>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79"/>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79"/>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79"/>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1532</v>
      </c>
      <c r="B61" s="1502"/>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1743</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03" t="s">
        <v>1939</v>
      </c>
      <c r="B66" s="1503"/>
      <c r="C66" s="1503"/>
      <c r="D66" s="1503"/>
      <c r="E66" s="1503"/>
      <c r="F66" s="1503"/>
      <c r="G66" s="1503"/>
      <c r="H66" s="1503"/>
      <c r="I66" s="3"/>
      <c r="J66" s="3"/>
      <c r="K66" s="3"/>
      <c r="L66" s="3"/>
      <c r="M66" s="3"/>
      <c r="N66" s="3"/>
      <c r="O66" s="3"/>
      <c r="P66" s="3"/>
      <c r="Q66" s="3"/>
      <c r="R66" s="3"/>
      <c r="S66" s="3"/>
      <c r="T66" s="3"/>
      <c r="U66" s="3"/>
      <c r="V66" s="3"/>
      <c r="W66" s="3"/>
      <c r="X66" s="3"/>
      <c r="Y66" s="3"/>
      <c r="Z66" s="3"/>
      <c r="AA66" s="3"/>
    </row>
    <row r="67" spans="1:27" s="32" customFormat="1" ht="30.75" customHeight="1">
      <c r="A67" s="1466" t="s">
        <v>1763</v>
      </c>
      <c r="B67" s="1466"/>
      <c r="C67" s="1466"/>
      <c r="D67" s="1466"/>
      <c r="E67" s="1466"/>
      <c r="F67" s="1466"/>
      <c r="G67" s="1466"/>
      <c r="H67" s="1466"/>
      <c r="I67" s="3"/>
      <c r="J67" s="3"/>
      <c r="K67" s="3"/>
      <c r="L67" s="3"/>
      <c r="M67" s="3"/>
      <c r="N67" s="3"/>
      <c r="O67" s="3"/>
      <c r="P67" s="3"/>
      <c r="Q67" s="3"/>
      <c r="R67" s="3"/>
      <c r="S67" s="3"/>
      <c r="T67" s="3"/>
      <c r="U67" s="3"/>
      <c r="V67" s="3"/>
      <c r="W67" s="3"/>
      <c r="X67" s="3"/>
      <c r="Y67" s="3"/>
      <c r="Z67" s="3"/>
      <c r="AA67" s="3"/>
    </row>
    <row r="68" spans="1:27" s="32" customFormat="1" ht="30.75" customHeight="1">
      <c r="A68" s="1466" t="s">
        <v>1764</v>
      </c>
      <c r="B68" s="1466"/>
      <c r="C68" s="1466"/>
      <c r="D68" s="1466"/>
      <c r="E68" s="1466"/>
      <c r="F68" s="1466"/>
      <c r="G68" s="1466"/>
      <c r="H68" s="1466"/>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1739</v>
      </c>
      <c r="B70" s="954" t="s">
        <v>1740</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1737</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1738</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1741</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1742</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topLeftCell="A71"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05"/>
      <c r="C1" s="1305"/>
      <c r="D1" s="1305"/>
      <c r="E1" s="1305"/>
      <c r="F1" s="1305"/>
    </row>
    <row r="2" spans="1:25"/>
    <row r="3" spans="1:25" ht="15" customHeight="1">
      <c r="A3" s="1306" t="s">
        <v>1941</v>
      </c>
      <c r="B3" s="1306"/>
      <c r="C3" s="1306"/>
      <c r="D3" s="1306"/>
      <c r="E3" s="1306"/>
      <c r="F3" s="1306"/>
    </row>
    <row r="4" spans="1:25">
      <c r="A4" s="5"/>
      <c r="B4" s="19"/>
      <c r="C4" s="19"/>
      <c r="D4" s="5"/>
      <c r="E4" s="5"/>
      <c r="F4" s="5"/>
    </row>
    <row r="5" spans="1:25" s="27" customFormat="1" ht="12.75" customHeight="1">
      <c r="A5" s="41" t="str">
        <f>+i.04108!A7</f>
        <v>Даатгагчийн нэр:</v>
      </c>
      <c r="B5" s="41"/>
      <c r="C5" s="41"/>
      <c r="D5" s="1307" t="str">
        <f>+i.04108!J7</f>
        <v>..... оны .... сарын ...-ны өдөр</v>
      </c>
      <c r="E5" s="1307"/>
      <c r="F5" s="1307"/>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1766</v>
      </c>
      <c r="E7" s="821" t="s">
        <v>1765</v>
      </c>
      <c r="F7" s="700" t="s">
        <v>1329</v>
      </c>
    </row>
    <row r="8" spans="1:25">
      <c r="A8" s="324" t="s">
        <v>6</v>
      </c>
      <c r="B8" s="325" t="s">
        <v>7</v>
      </c>
      <c r="C8" s="325" t="s">
        <v>8</v>
      </c>
      <c r="D8" s="326">
        <v>1</v>
      </c>
      <c r="E8" s="325">
        <v>2</v>
      </c>
      <c r="F8" s="327">
        <v>3</v>
      </c>
    </row>
    <row r="9" spans="1:25">
      <c r="A9" s="596" t="s">
        <v>180</v>
      </c>
      <c r="B9" s="597">
        <v>1020</v>
      </c>
      <c r="C9" s="597">
        <v>1</v>
      </c>
      <c r="D9" s="822"/>
      <c r="E9" s="823"/>
      <c r="F9" s="824">
        <f>SUM(F10:F18)</f>
        <v>0</v>
      </c>
      <c r="G9" s="1063" t="str">
        <f>IF(i.04155е!F9-i.04101a!D10=0,"",i.04155е!F9-i.04101a!D10)</f>
        <v/>
      </c>
    </row>
    <row r="10" spans="1:25" outlineLevel="1">
      <c r="A10" s="102" t="s">
        <v>1273</v>
      </c>
      <c r="B10" s="1505"/>
      <c r="C10" s="597">
        <v>2</v>
      </c>
      <c r="D10" s="103"/>
      <c r="E10" s="598"/>
      <c r="F10" s="825">
        <f t="shared" ref="F10:F50" si="0">D10*E10</f>
        <v>0</v>
      </c>
    </row>
    <row r="11" spans="1:25" outlineLevel="1">
      <c r="A11" s="102" t="s">
        <v>1274</v>
      </c>
      <c r="B11" s="1506"/>
      <c r="C11" s="597">
        <v>3</v>
      </c>
      <c r="D11" s="103"/>
      <c r="E11" s="598"/>
      <c r="F11" s="825">
        <f t="shared" si="0"/>
        <v>0</v>
      </c>
    </row>
    <row r="12" spans="1:25" outlineLevel="1">
      <c r="A12" s="102" t="s">
        <v>1275</v>
      </c>
      <c r="B12" s="1506"/>
      <c r="C12" s="597">
        <v>4</v>
      </c>
      <c r="D12" s="103"/>
      <c r="E12" s="598"/>
      <c r="F12" s="825">
        <f t="shared" si="0"/>
        <v>0</v>
      </c>
    </row>
    <row r="13" spans="1:25" outlineLevel="1">
      <c r="A13" s="3" t="s">
        <v>1284</v>
      </c>
      <c r="B13" s="1506"/>
      <c r="C13" s="597">
        <v>5</v>
      </c>
      <c r="D13" s="103"/>
      <c r="E13" s="598"/>
      <c r="F13" s="825">
        <f t="shared" si="0"/>
        <v>0</v>
      </c>
    </row>
    <row r="14" spans="1:25" outlineLevel="1">
      <c r="A14" s="102" t="s">
        <v>1293</v>
      </c>
      <c r="B14" s="1506"/>
      <c r="C14" s="597">
        <v>6</v>
      </c>
      <c r="D14" s="103"/>
      <c r="E14" s="598"/>
      <c r="F14" s="825">
        <f t="shared" si="0"/>
        <v>0</v>
      </c>
    </row>
    <row r="15" spans="1:25" outlineLevel="1">
      <c r="A15" s="102" t="s">
        <v>1302</v>
      </c>
      <c r="B15" s="1506"/>
      <c r="C15" s="597">
        <v>7</v>
      </c>
      <c r="D15" s="103"/>
      <c r="E15" s="598"/>
      <c r="F15" s="825">
        <f t="shared" si="0"/>
        <v>0</v>
      </c>
    </row>
    <row r="16" spans="1:25" outlineLevel="1">
      <c r="A16" s="102" t="s">
        <v>1311</v>
      </c>
      <c r="B16" s="1506"/>
      <c r="C16" s="597">
        <v>8</v>
      </c>
      <c r="D16" s="103"/>
      <c r="E16" s="598"/>
      <c r="F16" s="825">
        <f t="shared" si="0"/>
        <v>0</v>
      </c>
    </row>
    <row r="17" spans="1:7" outlineLevel="1">
      <c r="A17" s="102" t="s">
        <v>1598</v>
      </c>
      <c r="B17" s="1506"/>
      <c r="C17" s="597">
        <v>9</v>
      </c>
      <c r="D17" s="103"/>
      <c r="E17" s="598"/>
      <c r="F17" s="825">
        <f t="shared" si="0"/>
        <v>0</v>
      </c>
    </row>
    <row r="18" spans="1:7" outlineLevel="1">
      <c r="A18" s="102" t="s">
        <v>1326</v>
      </c>
      <c r="B18" s="1507"/>
      <c r="C18" s="597">
        <v>10</v>
      </c>
      <c r="D18" s="981"/>
      <c r="E18" s="982"/>
      <c r="F18" s="602"/>
    </row>
    <row r="19" spans="1:7" ht="38.25">
      <c r="A19" s="596" t="s">
        <v>188</v>
      </c>
      <c r="B19" s="597">
        <v>1131</v>
      </c>
      <c r="C19" s="597">
        <v>11</v>
      </c>
      <c r="D19" s="822"/>
      <c r="E19" s="823"/>
      <c r="F19" s="824">
        <f>SUM(F20:F28)</f>
        <v>0</v>
      </c>
      <c r="G19" s="1063" t="str">
        <f>IF(i.04155е!F19-i.04101a!D18=0,"",i.04155е!F19-i.04101a!D18)</f>
        <v/>
      </c>
    </row>
    <row r="20" spans="1:7" outlineLevel="1">
      <c r="A20" s="102" t="s">
        <v>1273</v>
      </c>
      <c r="B20" s="1505"/>
      <c r="C20" s="597">
        <v>12</v>
      </c>
      <c r="D20" s="103"/>
      <c r="E20" s="826">
        <f>$E$10</f>
        <v>0</v>
      </c>
      <c r="F20" s="825">
        <f t="shared" si="0"/>
        <v>0</v>
      </c>
    </row>
    <row r="21" spans="1:7" outlineLevel="1">
      <c r="A21" s="102" t="s">
        <v>1274</v>
      </c>
      <c r="B21" s="1506"/>
      <c r="C21" s="597">
        <v>13</v>
      </c>
      <c r="D21" s="103"/>
      <c r="E21" s="826">
        <f>$E$11</f>
        <v>0</v>
      </c>
      <c r="F21" s="825">
        <f t="shared" si="0"/>
        <v>0</v>
      </c>
    </row>
    <row r="22" spans="1:7" outlineLevel="1">
      <c r="A22" s="102" t="s">
        <v>1275</v>
      </c>
      <c r="B22" s="1506"/>
      <c r="C22" s="597">
        <v>14</v>
      </c>
      <c r="D22" s="103"/>
      <c r="E22" s="826">
        <f>$E$12</f>
        <v>0</v>
      </c>
      <c r="F22" s="825">
        <f t="shared" si="0"/>
        <v>0</v>
      </c>
    </row>
    <row r="23" spans="1:7" outlineLevel="1">
      <c r="A23" s="3" t="s">
        <v>1284</v>
      </c>
      <c r="B23" s="1506"/>
      <c r="C23" s="597">
        <v>15</v>
      </c>
      <c r="D23" s="103"/>
      <c r="E23" s="826">
        <f>$E$13</f>
        <v>0</v>
      </c>
      <c r="F23" s="825">
        <f t="shared" si="0"/>
        <v>0</v>
      </c>
    </row>
    <row r="24" spans="1:7" outlineLevel="1">
      <c r="A24" s="102" t="s">
        <v>1293</v>
      </c>
      <c r="B24" s="1506"/>
      <c r="C24" s="597">
        <v>16</v>
      </c>
      <c r="D24" s="103"/>
      <c r="E24" s="826">
        <f>$E$14</f>
        <v>0</v>
      </c>
      <c r="F24" s="825">
        <f t="shared" si="0"/>
        <v>0</v>
      </c>
    </row>
    <row r="25" spans="1:7" outlineLevel="1">
      <c r="A25" s="102" t="s">
        <v>1302</v>
      </c>
      <c r="B25" s="1506"/>
      <c r="C25" s="597">
        <v>17</v>
      </c>
      <c r="D25" s="103"/>
      <c r="E25" s="826">
        <f>$E$15</f>
        <v>0</v>
      </c>
      <c r="F25" s="825">
        <f t="shared" si="0"/>
        <v>0</v>
      </c>
    </row>
    <row r="26" spans="1:7" outlineLevel="1">
      <c r="A26" s="102" t="s">
        <v>1311</v>
      </c>
      <c r="B26" s="1506"/>
      <c r="C26" s="597">
        <v>18</v>
      </c>
      <c r="D26" s="103"/>
      <c r="E26" s="826">
        <f>$E$16</f>
        <v>0</v>
      </c>
      <c r="F26" s="825">
        <f t="shared" si="0"/>
        <v>0</v>
      </c>
    </row>
    <row r="27" spans="1:7" outlineLevel="1">
      <c r="A27" s="102" t="s">
        <v>1598</v>
      </c>
      <c r="B27" s="1506"/>
      <c r="C27" s="597">
        <v>19</v>
      </c>
      <c r="D27" s="103"/>
      <c r="E27" s="826">
        <f>$E$17</f>
        <v>0</v>
      </c>
      <c r="F27" s="825">
        <f t="shared" si="0"/>
        <v>0</v>
      </c>
    </row>
    <row r="28" spans="1:7" outlineLevel="1">
      <c r="A28" s="102" t="s">
        <v>1326</v>
      </c>
      <c r="B28" s="1507"/>
      <c r="C28" s="597">
        <v>20</v>
      </c>
      <c r="D28" s="981"/>
      <c r="E28" s="982"/>
      <c r="F28" s="602"/>
    </row>
    <row r="29" spans="1:7" ht="38.25">
      <c r="A29" s="596" t="s">
        <v>189</v>
      </c>
      <c r="B29" s="597">
        <v>1132</v>
      </c>
      <c r="C29" s="597">
        <v>21</v>
      </c>
      <c r="D29" s="822"/>
      <c r="E29" s="823"/>
      <c r="F29" s="824">
        <f>SUM(F30:F38)</f>
        <v>0</v>
      </c>
      <c r="G29" s="1063" t="str">
        <f>IF(i.04155е!F29-i.04101a!D19=0,"",i.04155е!F29-i.04101a!D19)</f>
        <v/>
      </c>
    </row>
    <row r="30" spans="1:7" outlineLevel="1">
      <c r="A30" s="102" t="s">
        <v>1273</v>
      </c>
      <c r="B30" s="1505"/>
      <c r="C30" s="597">
        <v>22</v>
      </c>
      <c r="D30" s="634"/>
      <c r="E30" s="826">
        <f>$E$10</f>
        <v>0</v>
      </c>
      <c r="F30" s="825">
        <f t="shared" si="0"/>
        <v>0</v>
      </c>
      <c r="G30" s="1063"/>
    </row>
    <row r="31" spans="1:7" outlineLevel="1">
      <c r="A31" s="102" t="s">
        <v>1274</v>
      </c>
      <c r="B31" s="1506"/>
      <c r="C31" s="597">
        <v>23</v>
      </c>
      <c r="D31" s="634"/>
      <c r="E31" s="826">
        <f>$E$11</f>
        <v>0</v>
      </c>
      <c r="F31" s="825">
        <f t="shared" si="0"/>
        <v>0</v>
      </c>
    </row>
    <row r="32" spans="1:7" outlineLevel="1">
      <c r="A32" s="102" t="s">
        <v>1275</v>
      </c>
      <c r="B32" s="1506"/>
      <c r="C32" s="597">
        <v>24</v>
      </c>
      <c r="D32" s="634"/>
      <c r="E32" s="826">
        <f>$E$12</f>
        <v>0</v>
      </c>
      <c r="F32" s="825">
        <f t="shared" si="0"/>
        <v>0</v>
      </c>
    </row>
    <row r="33" spans="1:7" outlineLevel="1">
      <c r="A33" s="3" t="s">
        <v>1284</v>
      </c>
      <c r="B33" s="1506"/>
      <c r="C33" s="597">
        <v>25</v>
      </c>
      <c r="D33" s="634"/>
      <c r="E33" s="826">
        <f>$E$13</f>
        <v>0</v>
      </c>
      <c r="F33" s="825">
        <f t="shared" si="0"/>
        <v>0</v>
      </c>
    </row>
    <row r="34" spans="1:7" outlineLevel="1">
      <c r="A34" s="102" t="s">
        <v>1293</v>
      </c>
      <c r="B34" s="1506"/>
      <c r="C34" s="597">
        <v>26</v>
      </c>
      <c r="D34" s="634"/>
      <c r="E34" s="826">
        <f>$E$14</f>
        <v>0</v>
      </c>
      <c r="F34" s="825">
        <f t="shared" si="0"/>
        <v>0</v>
      </c>
    </row>
    <row r="35" spans="1:7" outlineLevel="1">
      <c r="A35" s="102" t="s">
        <v>1302</v>
      </c>
      <c r="B35" s="1506"/>
      <c r="C35" s="597">
        <v>27</v>
      </c>
      <c r="D35" s="634"/>
      <c r="E35" s="826">
        <f>$E$15</f>
        <v>0</v>
      </c>
      <c r="F35" s="825">
        <f t="shared" si="0"/>
        <v>0</v>
      </c>
    </row>
    <row r="36" spans="1:7" outlineLevel="1">
      <c r="A36" s="102" t="s">
        <v>1311</v>
      </c>
      <c r="B36" s="1506"/>
      <c r="C36" s="597">
        <v>28</v>
      </c>
      <c r="D36" s="634"/>
      <c r="E36" s="826">
        <f>$E$16</f>
        <v>0</v>
      </c>
      <c r="F36" s="825">
        <f t="shared" si="0"/>
        <v>0</v>
      </c>
    </row>
    <row r="37" spans="1:7" outlineLevel="1">
      <c r="A37" s="102" t="s">
        <v>1598</v>
      </c>
      <c r="B37" s="1506"/>
      <c r="C37" s="597">
        <v>29</v>
      </c>
      <c r="D37" s="634"/>
      <c r="E37" s="826">
        <f>$E$17</f>
        <v>0</v>
      </c>
      <c r="F37" s="825">
        <f t="shared" si="0"/>
        <v>0</v>
      </c>
    </row>
    <row r="38" spans="1:7" outlineLevel="1">
      <c r="A38" s="102" t="s">
        <v>1326</v>
      </c>
      <c r="B38" s="1507"/>
      <c r="C38" s="597">
        <v>30</v>
      </c>
      <c r="D38" s="981"/>
      <c r="E38" s="982"/>
      <c r="F38" s="602"/>
    </row>
    <row r="39" spans="1:7" ht="38.25">
      <c r="A39" s="596" t="s">
        <v>191</v>
      </c>
      <c r="B39" s="597">
        <v>1141</v>
      </c>
      <c r="C39" s="597">
        <v>31</v>
      </c>
      <c r="D39" s="822"/>
      <c r="E39" s="823"/>
      <c r="F39" s="824">
        <f>SUM(F40:F48)</f>
        <v>0</v>
      </c>
      <c r="G39" s="1063" t="str">
        <f>IF(i.04155е!F39-i.04101a!D21=0,"",i.04155е!F39-i.04101a!D21)</f>
        <v/>
      </c>
    </row>
    <row r="40" spans="1:7" outlineLevel="1">
      <c r="A40" s="102" t="s">
        <v>1273</v>
      </c>
      <c r="B40" s="1505"/>
      <c r="C40" s="597">
        <v>32</v>
      </c>
      <c r="D40" s="400"/>
      <c r="E40" s="826">
        <f>$E$10</f>
        <v>0</v>
      </c>
      <c r="F40" s="825">
        <f t="shared" si="0"/>
        <v>0</v>
      </c>
    </row>
    <row r="41" spans="1:7" outlineLevel="1">
      <c r="A41" s="102" t="s">
        <v>1274</v>
      </c>
      <c r="B41" s="1506"/>
      <c r="C41" s="597">
        <v>33</v>
      </c>
      <c r="D41" s="400"/>
      <c r="E41" s="826">
        <f>$E$11</f>
        <v>0</v>
      </c>
      <c r="F41" s="825">
        <f t="shared" si="0"/>
        <v>0</v>
      </c>
    </row>
    <row r="42" spans="1:7" outlineLevel="1">
      <c r="A42" s="102" t="s">
        <v>1275</v>
      </c>
      <c r="B42" s="1506"/>
      <c r="C42" s="597">
        <v>34</v>
      </c>
      <c r="D42" s="400"/>
      <c r="E42" s="826">
        <f>$E$12</f>
        <v>0</v>
      </c>
      <c r="F42" s="825">
        <f t="shared" si="0"/>
        <v>0</v>
      </c>
    </row>
    <row r="43" spans="1:7" outlineLevel="1">
      <c r="A43" s="3" t="s">
        <v>1284</v>
      </c>
      <c r="B43" s="1506"/>
      <c r="C43" s="597">
        <v>35</v>
      </c>
      <c r="D43" s="400"/>
      <c r="E43" s="826">
        <f>$E$13</f>
        <v>0</v>
      </c>
      <c r="F43" s="825">
        <f t="shared" si="0"/>
        <v>0</v>
      </c>
    </row>
    <row r="44" spans="1:7" outlineLevel="1">
      <c r="A44" s="102" t="s">
        <v>1293</v>
      </c>
      <c r="B44" s="1506"/>
      <c r="C44" s="597">
        <v>36</v>
      </c>
      <c r="D44" s="400"/>
      <c r="E44" s="826">
        <f>$E$14</f>
        <v>0</v>
      </c>
      <c r="F44" s="825">
        <f t="shared" si="0"/>
        <v>0</v>
      </c>
    </row>
    <row r="45" spans="1:7" outlineLevel="1">
      <c r="A45" s="102" t="s">
        <v>1302</v>
      </c>
      <c r="B45" s="1506"/>
      <c r="C45" s="597">
        <v>37</v>
      </c>
      <c r="D45" s="400"/>
      <c r="E45" s="826">
        <f>$E$15</f>
        <v>0</v>
      </c>
      <c r="F45" s="825">
        <f t="shared" si="0"/>
        <v>0</v>
      </c>
    </row>
    <row r="46" spans="1:7" outlineLevel="1">
      <c r="A46" s="102" t="s">
        <v>1311</v>
      </c>
      <c r="B46" s="1506"/>
      <c r="C46" s="597">
        <v>38</v>
      </c>
      <c r="D46" s="400"/>
      <c r="E46" s="826">
        <f>$E$16</f>
        <v>0</v>
      </c>
      <c r="F46" s="825">
        <f t="shared" si="0"/>
        <v>0</v>
      </c>
    </row>
    <row r="47" spans="1:7" outlineLevel="1">
      <c r="A47" s="102" t="s">
        <v>1598</v>
      </c>
      <c r="B47" s="1506"/>
      <c r="C47" s="597">
        <v>39</v>
      </c>
      <c r="D47" s="400"/>
      <c r="E47" s="826">
        <f>$E$17</f>
        <v>0</v>
      </c>
      <c r="F47" s="825">
        <f t="shared" si="0"/>
        <v>0</v>
      </c>
    </row>
    <row r="48" spans="1:7" outlineLevel="1">
      <c r="A48" s="102" t="s">
        <v>1326</v>
      </c>
      <c r="B48" s="1507"/>
      <c r="C48" s="597">
        <v>40</v>
      </c>
      <c r="D48" s="981"/>
      <c r="E48" s="982"/>
      <c r="F48" s="602"/>
    </row>
    <row r="49" spans="1:7" ht="38.25">
      <c r="A49" s="596" t="s">
        <v>192</v>
      </c>
      <c r="B49" s="597">
        <v>1142</v>
      </c>
      <c r="C49" s="597">
        <v>41</v>
      </c>
      <c r="D49" s="822"/>
      <c r="E49" s="823"/>
      <c r="F49" s="824">
        <f>SUM(F50:F58)</f>
        <v>0</v>
      </c>
      <c r="G49" s="1063" t="str">
        <f>IF(i.04155е!F49-i.04101a!D22=0,"",i.04155е!F49-i.04101a!D22)</f>
        <v/>
      </c>
    </row>
    <row r="50" spans="1:7" outlineLevel="1">
      <c r="A50" s="102" t="s">
        <v>1273</v>
      </c>
      <c r="B50" s="1505"/>
      <c r="C50" s="597">
        <v>42</v>
      </c>
      <c r="D50" s="103"/>
      <c r="E50" s="826">
        <f>$E$10</f>
        <v>0</v>
      </c>
      <c r="F50" s="825">
        <f t="shared" si="0"/>
        <v>0</v>
      </c>
    </row>
    <row r="51" spans="1:7" outlineLevel="1">
      <c r="A51" s="102" t="s">
        <v>1274</v>
      </c>
      <c r="B51" s="1506"/>
      <c r="C51" s="597">
        <v>43</v>
      </c>
      <c r="D51" s="103"/>
      <c r="E51" s="826">
        <f>$E$11</f>
        <v>0</v>
      </c>
      <c r="F51" s="825">
        <f t="shared" ref="F51:F97" si="1">D51*E51</f>
        <v>0</v>
      </c>
    </row>
    <row r="52" spans="1:7" outlineLevel="1">
      <c r="A52" s="102" t="s">
        <v>1275</v>
      </c>
      <c r="B52" s="1506"/>
      <c r="C52" s="597">
        <v>44</v>
      </c>
      <c r="D52" s="103"/>
      <c r="E52" s="826">
        <f>$E$12</f>
        <v>0</v>
      </c>
      <c r="F52" s="825">
        <f t="shared" si="1"/>
        <v>0</v>
      </c>
    </row>
    <row r="53" spans="1:7" outlineLevel="1">
      <c r="A53" s="3" t="s">
        <v>1284</v>
      </c>
      <c r="B53" s="1506"/>
      <c r="C53" s="597">
        <v>45</v>
      </c>
      <c r="D53" s="103"/>
      <c r="E53" s="826">
        <f>$E$13</f>
        <v>0</v>
      </c>
      <c r="F53" s="825">
        <f t="shared" si="1"/>
        <v>0</v>
      </c>
    </row>
    <row r="54" spans="1:7" outlineLevel="1">
      <c r="A54" s="102" t="s">
        <v>1293</v>
      </c>
      <c r="B54" s="1506"/>
      <c r="C54" s="597">
        <v>46</v>
      </c>
      <c r="D54" s="103"/>
      <c r="E54" s="826">
        <f>$E$14</f>
        <v>0</v>
      </c>
      <c r="F54" s="825">
        <f t="shared" si="1"/>
        <v>0</v>
      </c>
    </row>
    <row r="55" spans="1:7" outlineLevel="1">
      <c r="A55" s="102" t="s">
        <v>1302</v>
      </c>
      <c r="B55" s="1506"/>
      <c r="C55" s="597">
        <v>47</v>
      </c>
      <c r="D55" s="103"/>
      <c r="E55" s="826">
        <f>$E$15</f>
        <v>0</v>
      </c>
      <c r="F55" s="825">
        <f t="shared" si="1"/>
        <v>0</v>
      </c>
    </row>
    <row r="56" spans="1:7" outlineLevel="1">
      <c r="A56" s="102" t="s">
        <v>1311</v>
      </c>
      <c r="B56" s="1506"/>
      <c r="C56" s="597">
        <v>48</v>
      </c>
      <c r="D56" s="103"/>
      <c r="E56" s="826">
        <f>$E$16</f>
        <v>0</v>
      </c>
      <c r="F56" s="825">
        <f t="shared" si="1"/>
        <v>0</v>
      </c>
    </row>
    <row r="57" spans="1:7" outlineLevel="1">
      <c r="A57" s="102" t="s">
        <v>1598</v>
      </c>
      <c r="B57" s="1506"/>
      <c r="C57" s="597">
        <v>49</v>
      </c>
      <c r="D57" s="103"/>
      <c r="E57" s="826">
        <f>$E$17</f>
        <v>0</v>
      </c>
      <c r="F57" s="825">
        <f t="shared" si="1"/>
        <v>0</v>
      </c>
    </row>
    <row r="58" spans="1:7" outlineLevel="1">
      <c r="A58" s="102" t="s">
        <v>1326</v>
      </c>
      <c r="B58" s="1507"/>
      <c r="C58" s="597">
        <v>50</v>
      </c>
      <c r="D58" s="981"/>
      <c r="E58" s="982"/>
      <c r="F58" s="602"/>
    </row>
    <row r="59" spans="1:7" ht="25.5">
      <c r="A59" s="596" t="s">
        <v>194</v>
      </c>
      <c r="B59" s="597">
        <v>1151</v>
      </c>
      <c r="C59" s="597">
        <v>51</v>
      </c>
      <c r="D59" s="822"/>
      <c r="E59" s="823"/>
      <c r="F59" s="824">
        <f>SUM(F60:F68)</f>
        <v>0</v>
      </c>
      <c r="G59" s="1063" t="str">
        <f>IF(i.04155е!F59-i.04101a!D24=0,"",i.04155е!F59-i.04101a!D24)</f>
        <v/>
      </c>
    </row>
    <row r="60" spans="1:7" outlineLevel="1">
      <c r="A60" s="102" t="s">
        <v>1273</v>
      </c>
      <c r="B60" s="1505"/>
      <c r="C60" s="597">
        <v>52</v>
      </c>
      <c r="D60" s="103"/>
      <c r="E60" s="826">
        <f>$E$10</f>
        <v>0</v>
      </c>
      <c r="F60" s="825">
        <f t="shared" si="1"/>
        <v>0</v>
      </c>
    </row>
    <row r="61" spans="1:7" outlineLevel="1">
      <c r="A61" s="102" t="s">
        <v>1274</v>
      </c>
      <c r="B61" s="1506"/>
      <c r="C61" s="597">
        <v>53</v>
      </c>
      <c r="D61" s="103"/>
      <c r="E61" s="826">
        <f>$E$11</f>
        <v>0</v>
      </c>
      <c r="F61" s="825">
        <f t="shared" si="1"/>
        <v>0</v>
      </c>
    </row>
    <row r="62" spans="1:7" outlineLevel="1">
      <c r="A62" s="102" t="s">
        <v>1275</v>
      </c>
      <c r="B62" s="1506"/>
      <c r="C62" s="597">
        <v>54</v>
      </c>
      <c r="D62" s="103"/>
      <c r="E62" s="826">
        <f>$E$12</f>
        <v>0</v>
      </c>
      <c r="F62" s="825">
        <f t="shared" si="1"/>
        <v>0</v>
      </c>
    </row>
    <row r="63" spans="1:7" outlineLevel="1">
      <c r="A63" s="3" t="s">
        <v>1284</v>
      </c>
      <c r="B63" s="1506"/>
      <c r="C63" s="597">
        <v>55</v>
      </c>
      <c r="D63" s="103"/>
      <c r="E63" s="826">
        <f>$E$13</f>
        <v>0</v>
      </c>
      <c r="F63" s="825">
        <f t="shared" si="1"/>
        <v>0</v>
      </c>
    </row>
    <row r="64" spans="1:7" outlineLevel="1">
      <c r="A64" s="102" t="s">
        <v>1293</v>
      </c>
      <c r="B64" s="1506"/>
      <c r="C64" s="597">
        <v>56</v>
      </c>
      <c r="D64" s="103"/>
      <c r="E64" s="826">
        <f>$E$14</f>
        <v>0</v>
      </c>
      <c r="F64" s="825">
        <f t="shared" si="1"/>
        <v>0</v>
      </c>
    </row>
    <row r="65" spans="1:7" outlineLevel="1">
      <c r="A65" s="102" t="s">
        <v>1302</v>
      </c>
      <c r="B65" s="1506"/>
      <c r="C65" s="597">
        <v>57</v>
      </c>
      <c r="D65" s="103"/>
      <c r="E65" s="826">
        <f>$E$15</f>
        <v>0</v>
      </c>
      <c r="F65" s="825">
        <f t="shared" si="1"/>
        <v>0</v>
      </c>
    </row>
    <row r="66" spans="1:7" outlineLevel="1">
      <c r="A66" s="102" t="s">
        <v>1311</v>
      </c>
      <c r="B66" s="1506"/>
      <c r="C66" s="597">
        <v>58</v>
      </c>
      <c r="D66" s="103"/>
      <c r="E66" s="826">
        <f>$E$16</f>
        <v>0</v>
      </c>
      <c r="F66" s="825">
        <f t="shared" si="1"/>
        <v>0</v>
      </c>
    </row>
    <row r="67" spans="1:7" outlineLevel="1">
      <c r="A67" s="102" t="s">
        <v>1598</v>
      </c>
      <c r="B67" s="1506"/>
      <c r="C67" s="597">
        <v>59</v>
      </c>
      <c r="D67" s="103"/>
      <c r="E67" s="826">
        <f>$E$17</f>
        <v>0</v>
      </c>
      <c r="F67" s="825">
        <f t="shared" si="1"/>
        <v>0</v>
      </c>
    </row>
    <row r="68" spans="1:7" outlineLevel="1">
      <c r="A68" s="102" t="s">
        <v>1326</v>
      </c>
      <c r="B68" s="1507"/>
      <c r="C68" s="597">
        <v>60</v>
      </c>
      <c r="D68" s="981"/>
      <c r="E68" s="982"/>
      <c r="F68" s="602"/>
    </row>
    <row r="69" spans="1:7" ht="51">
      <c r="A69" s="596" t="s">
        <v>196</v>
      </c>
      <c r="B69" s="597">
        <v>1171</v>
      </c>
      <c r="C69" s="597">
        <v>61</v>
      </c>
      <c r="D69" s="822"/>
      <c r="E69" s="823"/>
      <c r="F69" s="824">
        <f>SUM(F70:F78)</f>
        <v>0</v>
      </c>
      <c r="G69" s="1063" t="str">
        <f>IF(i.04155е!F69-i.04101a!D29=0,"",i.04155е!F69-i.04101a!D29)</f>
        <v/>
      </c>
    </row>
    <row r="70" spans="1:7" outlineLevel="1">
      <c r="A70" s="102" t="s">
        <v>1273</v>
      </c>
      <c r="B70" s="1505"/>
      <c r="C70" s="597">
        <v>62</v>
      </c>
      <c r="D70" s="103"/>
      <c r="E70" s="826">
        <f>$E$10</f>
        <v>0</v>
      </c>
      <c r="F70" s="825">
        <f t="shared" si="1"/>
        <v>0</v>
      </c>
    </row>
    <row r="71" spans="1:7" outlineLevel="1">
      <c r="A71" s="102" t="s">
        <v>1274</v>
      </c>
      <c r="B71" s="1506"/>
      <c r="C71" s="597">
        <v>63</v>
      </c>
      <c r="D71" s="103"/>
      <c r="E71" s="826">
        <f>$E$11</f>
        <v>0</v>
      </c>
      <c r="F71" s="825">
        <f t="shared" si="1"/>
        <v>0</v>
      </c>
    </row>
    <row r="72" spans="1:7" outlineLevel="1">
      <c r="A72" s="102" t="s">
        <v>1275</v>
      </c>
      <c r="B72" s="1506"/>
      <c r="C72" s="597">
        <v>64</v>
      </c>
      <c r="D72" s="103"/>
      <c r="E72" s="826">
        <f>$E$12</f>
        <v>0</v>
      </c>
      <c r="F72" s="825">
        <f t="shared" si="1"/>
        <v>0</v>
      </c>
    </row>
    <row r="73" spans="1:7" outlineLevel="1">
      <c r="A73" s="3" t="s">
        <v>1284</v>
      </c>
      <c r="B73" s="1506"/>
      <c r="C73" s="597">
        <v>65</v>
      </c>
      <c r="D73" s="103"/>
      <c r="E73" s="826">
        <f>$E$13</f>
        <v>0</v>
      </c>
      <c r="F73" s="825">
        <f t="shared" si="1"/>
        <v>0</v>
      </c>
    </row>
    <row r="74" spans="1:7" outlineLevel="1">
      <c r="A74" s="102" t="s">
        <v>1293</v>
      </c>
      <c r="B74" s="1506"/>
      <c r="C74" s="597">
        <v>66</v>
      </c>
      <c r="D74" s="103"/>
      <c r="E74" s="826">
        <f>$E$14</f>
        <v>0</v>
      </c>
      <c r="F74" s="825">
        <f t="shared" si="1"/>
        <v>0</v>
      </c>
    </row>
    <row r="75" spans="1:7" outlineLevel="1">
      <c r="A75" s="102" t="s">
        <v>1302</v>
      </c>
      <c r="B75" s="1506"/>
      <c r="C75" s="597">
        <v>67</v>
      </c>
      <c r="D75" s="103"/>
      <c r="E75" s="826">
        <f>$E$15</f>
        <v>0</v>
      </c>
      <c r="F75" s="825">
        <f t="shared" si="1"/>
        <v>0</v>
      </c>
    </row>
    <row r="76" spans="1:7" outlineLevel="1">
      <c r="A76" s="102" t="s">
        <v>1311</v>
      </c>
      <c r="B76" s="1506"/>
      <c r="C76" s="597">
        <v>68</v>
      </c>
      <c r="D76" s="103"/>
      <c r="E76" s="826">
        <f>$E$16</f>
        <v>0</v>
      </c>
      <c r="F76" s="825">
        <f>D76*E76</f>
        <v>0</v>
      </c>
    </row>
    <row r="77" spans="1:7" outlineLevel="1">
      <c r="A77" s="102" t="s">
        <v>1598</v>
      </c>
      <c r="B77" s="1506"/>
      <c r="C77" s="597">
        <v>69</v>
      </c>
      <c r="D77" s="103"/>
      <c r="E77" s="826">
        <f>$E$17</f>
        <v>0</v>
      </c>
      <c r="F77" s="825">
        <f>D77*E77</f>
        <v>0</v>
      </c>
    </row>
    <row r="78" spans="1:7" outlineLevel="1">
      <c r="A78" s="102" t="s">
        <v>1326</v>
      </c>
      <c r="B78" s="1507"/>
      <c r="C78" s="597">
        <v>70</v>
      </c>
      <c r="D78" s="981"/>
      <c r="E78" s="982"/>
      <c r="F78" s="602"/>
    </row>
    <row r="79" spans="1:7" ht="51">
      <c r="A79" s="596" t="s">
        <v>197</v>
      </c>
      <c r="B79" s="597">
        <v>1173</v>
      </c>
      <c r="C79" s="597">
        <v>71</v>
      </c>
      <c r="D79" s="822"/>
      <c r="E79" s="823"/>
      <c r="F79" s="824">
        <f>SUM(F80:F88)</f>
        <v>0</v>
      </c>
      <c r="G79" s="1063" t="str">
        <f>IF(i.04155е!F79-i.04101a!D27=0,"",i.04155е!F79-i.04101a!D27)</f>
        <v/>
      </c>
    </row>
    <row r="80" spans="1:7" outlineLevel="1">
      <c r="A80" s="102" t="s">
        <v>1273</v>
      </c>
      <c r="B80" s="1505"/>
      <c r="C80" s="597">
        <v>72</v>
      </c>
      <c r="D80" s="103"/>
      <c r="E80" s="826">
        <f>$E$10</f>
        <v>0</v>
      </c>
      <c r="F80" s="825">
        <f t="shared" si="1"/>
        <v>0</v>
      </c>
    </row>
    <row r="81" spans="1:7" outlineLevel="1">
      <c r="A81" s="102" t="s">
        <v>1274</v>
      </c>
      <c r="B81" s="1506"/>
      <c r="C81" s="597">
        <v>73</v>
      </c>
      <c r="D81" s="103"/>
      <c r="E81" s="826">
        <f>$E$11</f>
        <v>0</v>
      </c>
      <c r="F81" s="825">
        <f t="shared" si="1"/>
        <v>0</v>
      </c>
    </row>
    <row r="82" spans="1:7" outlineLevel="1">
      <c r="A82" s="102" t="s">
        <v>1275</v>
      </c>
      <c r="B82" s="1506"/>
      <c r="C82" s="597">
        <v>74</v>
      </c>
      <c r="D82" s="103"/>
      <c r="E82" s="826">
        <f>$E$12</f>
        <v>0</v>
      </c>
      <c r="F82" s="825">
        <f t="shared" si="1"/>
        <v>0</v>
      </c>
    </row>
    <row r="83" spans="1:7" outlineLevel="1">
      <c r="A83" s="3" t="s">
        <v>1284</v>
      </c>
      <c r="B83" s="1506"/>
      <c r="C83" s="597">
        <v>75</v>
      </c>
      <c r="D83" s="103"/>
      <c r="E83" s="826">
        <f>$E$13</f>
        <v>0</v>
      </c>
      <c r="F83" s="825">
        <f t="shared" si="1"/>
        <v>0</v>
      </c>
    </row>
    <row r="84" spans="1:7" outlineLevel="1">
      <c r="A84" s="102" t="s">
        <v>1293</v>
      </c>
      <c r="B84" s="1506"/>
      <c r="C84" s="597">
        <v>76</v>
      </c>
      <c r="D84" s="103"/>
      <c r="E84" s="826">
        <f>$E$14</f>
        <v>0</v>
      </c>
      <c r="F84" s="825">
        <f t="shared" si="1"/>
        <v>0</v>
      </c>
    </row>
    <row r="85" spans="1:7" outlineLevel="1">
      <c r="A85" s="102" t="s">
        <v>1302</v>
      </c>
      <c r="B85" s="1506"/>
      <c r="C85" s="597">
        <v>77</v>
      </c>
      <c r="D85" s="103"/>
      <c r="E85" s="826">
        <f>$E$15</f>
        <v>0</v>
      </c>
      <c r="F85" s="825">
        <f t="shared" si="1"/>
        <v>0</v>
      </c>
    </row>
    <row r="86" spans="1:7" outlineLevel="1">
      <c r="A86" s="102" t="s">
        <v>1311</v>
      </c>
      <c r="B86" s="1506"/>
      <c r="C86" s="597">
        <v>78</v>
      </c>
      <c r="D86" s="103"/>
      <c r="E86" s="826">
        <f>$E$16</f>
        <v>0</v>
      </c>
      <c r="F86" s="825">
        <f t="shared" si="1"/>
        <v>0</v>
      </c>
    </row>
    <row r="87" spans="1:7" outlineLevel="1">
      <c r="A87" s="102" t="s">
        <v>1598</v>
      </c>
      <c r="B87" s="1506"/>
      <c r="C87" s="597">
        <v>79</v>
      </c>
      <c r="D87" s="103"/>
      <c r="E87" s="826">
        <f>$E$17</f>
        <v>0</v>
      </c>
      <c r="F87" s="825">
        <f t="shared" si="1"/>
        <v>0</v>
      </c>
    </row>
    <row r="88" spans="1:7" outlineLevel="1">
      <c r="A88" s="102" t="s">
        <v>1326</v>
      </c>
      <c r="B88" s="1507"/>
      <c r="C88" s="597">
        <v>80</v>
      </c>
      <c r="D88" s="981"/>
      <c r="E88" s="982"/>
      <c r="F88" s="602"/>
    </row>
    <row r="89" spans="1:7" ht="25.5">
      <c r="A89" s="596" t="s">
        <v>199</v>
      </c>
      <c r="B89" s="597">
        <v>1181</v>
      </c>
      <c r="C89" s="597">
        <v>81</v>
      </c>
      <c r="D89" s="822"/>
      <c r="E89" s="823"/>
      <c r="F89" s="824">
        <f>SUM(F90:F98)</f>
        <v>0</v>
      </c>
      <c r="G89" s="1063" t="str">
        <f>IF(i.04155е!F89-i.04101a!D29=0,"",i.04155е!F89-i.04101a!D29)</f>
        <v/>
      </c>
    </row>
    <row r="90" spans="1:7" outlineLevel="1">
      <c r="A90" s="102" t="s">
        <v>1273</v>
      </c>
      <c r="B90" s="1505"/>
      <c r="C90" s="597">
        <v>82</v>
      </c>
      <c r="D90" s="103"/>
      <c r="E90" s="826">
        <f>$E$10</f>
        <v>0</v>
      </c>
      <c r="F90" s="825">
        <f t="shared" si="1"/>
        <v>0</v>
      </c>
    </row>
    <row r="91" spans="1:7" outlineLevel="1">
      <c r="A91" s="102" t="s">
        <v>1274</v>
      </c>
      <c r="B91" s="1506"/>
      <c r="C91" s="597">
        <v>83</v>
      </c>
      <c r="D91" s="103"/>
      <c r="E91" s="826">
        <f>$E$11</f>
        <v>0</v>
      </c>
      <c r="F91" s="825">
        <f t="shared" si="1"/>
        <v>0</v>
      </c>
    </row>
    <row r="92" spans="1:7" outlineLevel="1">
      <c r="A92" s="102" t="s">
        <v>1275</v>
      </c>
      <c r="B92" s="1506"/>
      <c r="C92" s="597">
        <v>84</v>
      </c>
      <c r="D92" s="103"/>
      <c r="E92" s="826">
        <f>$E$12</f>
        <v>0</v>
      </c>
      <c r="F92" s="825">
        <f t="shared" si="1"/>
        <v>0</v>
      </c>
    </row>
    <row r="93" spans="1:7" outlineLevel="1">
      <c r="A93" s="3" t="s">
        <v>1284</v>
      </c>
      <c r="B93" s="1506"/>
      <c r="C93" s="597">
        <v>85</v>
      </c>
      <c r="D93" s="103"/>
      <c r="E93" s="826">
        <f>$E$13</f>
        <v>0</v>
      </c>
      <c r="F93" s="825">
        <f t="shared" si="1"/>
        <v>0</v>
      </c>
    </row>
    <row r="94" spans="1:7" outlineLevel="1">
      <c r="A94" s="102" t="s">
        <v>1293</v>
      </c>
      <c r="B94" s="1506"/>
      <c r="C94" s="597">
        <v>86</v>
      </c>
      <c r="D94" s="103"/>
      <c r="E94" s="826">
        <f>$E$14</f>
        <v>0</v>
      </c>
      <c r="F94" s="825">
        <f t="shared" si="1"/>
        <v>0</v>
      </c>
    </row>
    <row r="95" spans="1:7" outlineLevel="1">
      <c r="A95" s="102" t="s">
        <v>1302</v>
      </c>
      <c r="B95" s="1506"/>
      <c r="C95" s="597">
        <v>87</v>
      </c>
      <c r="D95" s="103"/>
      <c r="E95" s="826">
        <f>$E$15</f>
        <v>0</v>
      </c>
      <c r="F95" s="825">
        <f t="shared" si="1"/>
        <v>0</v>
      </c>
    </row>
    <row r="96" spans="1:7" outlineLevel="1">
      <c r="A96" s="102" t="s">
        <v>1311</v>
      </c>
      <c r="B96" s="1506"/>
      <c r="C96" s="597">
        <v>88</v>
      </c>
      <c r="D96" s="103"/>
      <c r="E96" s="826">
        <f>$E$16</f>
        <v>0</v>
      </c>
      <c r="F96" s="825">
        <f t="shared" si="1"/>
        <v>0</v>
      </c>
    </row>
    <row r="97" spans="1:7" outlineLevel="1">
      <c r="A97" s="102" t="s">
        <v>1598</v>
      </c>
      <c r="B97" s="1506"/>
      <c r="C97" s="597">
        <v>89</v>
      </c>
      <c r="D97" s="103"/>
      <c r="E97" s="826">
        <f>$E$17</f>
        <v>0</v>
      </c>
      <c r="F97" s="825">
        <f t="shared" si="1"/>
        <v>0</v>
      </c>
    </row>
    <row r="98" spans="1:7" outlineLevel="1">
      <c r="A98" s="102" t="s">
        <v>1326</v>
      </c>
      <c r="B98" s="1507"/>
      <c r="C98" s="597">
        <v>90</v>
      </c>
      <c r="D98" s="981"/>
      <c r="E98" s="982"/>
      <c r="F98" s="602"/>
    </row>
    <row r="99" spans="1:7" ht="38.25">
      <c r="A99" s="596" t="s">
        <v>215</v>
      </c>
      <c r="B99" s="597"/>
      <c r="C99" s="597">
        <v>91</v>
      </c>
      <c r="D99" s="822"/>
      <c r="E99" s="823"/>
      <c r="F99" s="824">
        <f>SUM(F100:F108)</f>
        <v>0</v>
      </c>
      <c r="G99" s="1063" t="str">
        <f>IF(i.04155е!F99-i.04101a!D46=0,"",i.04155е!F99-i.04101a!D46)</f>
        <v/>
      </c>
    </row>
    <row r="100" spans="1:7" outlineLevel="1">
      <c r="A100" s="102" t="s">
        <v>1273</v>
      </c>
      <c r="B100" s="597"/>
      <c r="C100" s="597">
        <v>92</v>
      </c>
      <c r="D100" s="103"/>
      <c r="E100" s="826">
        <f>$E$10</f>
        <v>0</v>
      </c>
      <c r="F100" s="825">
        <f t="shared" ref="F100:F157" si="2">D100*E100</f>
        <v>0</v>
      </c>
    </row>
    <row r="101" spans="1:7" outlineLevel="1">
      <c r="A101" s="102" t="s">
        <v>1274</v>
      </c>
      <c r="B101" s="597"/>
      <c r="C101" s="597">
        <v>93</v>
      </c>
      <c r="D101" s="103"/>
      <c r="E101" s="826">
        <f>$E$11</f>
        <v>0</v>
      </c>
      <c r="F101" s="825">
        <f t="shared" si="2"/>
        <v>0</v>
      </c>
    </row>
    <row r="102" spans="1:7" outlineLevel="1">
      <c r="A102" s="102" t="s">
        <v>1275</v>
      </c>
      <c r="B102" s="597"/>
      <c r="C102" s="597">
        <v>94</v>
      </c>
      <c r="D102" s="103"/>
      <c r="E102" s="826">
        <f>$E$12</f>
        <v>0</v>
      </c>
      <c r="F102" s="825">
        <f t="shared" si="2"/>
        <v>0</v>
      </c>
    </row>
    <row r="103" spans="1:7" outlineLevel="1">
      <c r="A103" s="3" t="s">
        <v>1284</v>
      </c>
      <c r="B103" s="597"/>
      <c r="C103" s="597">
        <v>95</v>
      </c>
      <c r="D103" s="103"/>
      <c r="E103" s="826">
        <f>$E$13</f>
        <v>0</v>
      </c>
      <c r="F103" s="825">
        <f t="shared" si="2"/>
        <v>0</v>
      </c>
    </row>
    <row r="104" spans="1:7" outlineLevel="1">
      <c r="A104" s="102" t="s">
        <v>1293</v>
      </c>
      <c r="B104" s="597"/>
      <c r="C104" s="597">
        <v>96</v>
      </c>
      <c r="D104" s="103"/>
      <c r="E104" s="826">
        <f>$E$14</f>
        <v>0</v>
      </c>
      <c r="F104" s="825">
        <f t="shared" si="2"/>
        <v>0</v>
      </c>
    </row>
    <row r="105" spans="1:7" outlineLevel="1">
      <c r="A105" s="102" t="s">
        <v>1302</v>
      </c>
      <c r="B105" s="597"/>
      <c r="C105" s="597">
        <v>97</v>
      </c>
      <c r="D105" s="103"/>
      <c r="E105" s="826">
        <f>$E$15</f>
        <v>0</v>
      </c>
      <c r="F105" s="825">
        <f t="shared" si="2"/>
        <v>0</v>
      </c>
    </row>
    <row r="106" spans="1:7" outlineLevel="1">
      <c r="A106" s="102" t="s">
        <v>1311</v>
      </c>
      <c r="B106" s="597"/>
      <c r="C106" s="597">
        <v>98</v>
      </c>
      <c r="D106" s="103"/>
      <c r="E106" s="826">
        <f>$E$16</f>
        <v>0</v>
      </c>
      <c r="F106" s="825">
        <f t="shared" si="2"/>
        <v>0</v>
      </c>
    </row>
    <row r="107" spans="1:7" outlineLevel="1">
      <c r="A107" s="102" t="s">
        <v>1598</v>
      </c>
      <c r="B107" s="597"/>
      <c r="C107" s="597">
        <v>99</v>
      </c>
      <c r="D107" s="103"/>
      <c r="E107" s="826">
        <f>$E$17</f>
        <v>0</v>
      </c>
      <c r="F107" s="825">
        <f t="shared" si="2"/>
        <v>0</v>
      </c>
    </row>
    <row r="108" spans="1:7" outlineLevel="1">
      <c r="A108" s="102" t="s">
        <v>1326</v>
      </c>
      <c r="B108" s="597"/>
      <c r="C108" s="597">
        <v>100</v>
      </c>
      <c r="D108" s="981"/>
      <c r="E108" s="982"/>
      <c r="F108" s="602"/>
    </row>
    <row r="109" spans="1:7" ht="38.25">
      <c r="A109" s="596" t="s">
        <v>216</v>
      </c>
      <c r="B109" s="597">
        <v>1311</v>
      </c>
      <c r="C109" s="597">
        <v>101</v>
      </c>
      <c r="D109" s="822"/>
      <c r="E109" s="823"/>
      <c r="F109" s="824">
        <f>SUM(F110:F118)</f>
        <v>0</v>
      </c>
      <c r="G109" s="1063" t="str">
        <f>IF(i.04155е!F109-i.04101a!D47=0,"",i.04155е!F109-i.04101a!D47)</f>
        <v/>
      </c>
    </row>
    <row r="110" spans="1:7" outlineLevel="1">
      <c r="A110" s="102" t="s">
        <v>1273</v>
      </c>
      <c r="B110" s="1505"/>
      <c r="C110" s="597">
        <v>102</v>
      </c>
      <c r="D110" s="103"/>
      <c r="E110" s="826">
        <f>$E$10</f>
        <v>0</v>
      </c>
      <c r="F110" s="825">
        <f t="shared" si="2"/>
        <v>0</v>
      </c>
    </row>
    <row r="111" spans="1:7" outlineLevel="1">
      <c r="A111" s="102" t="s">
        <v>1274</v>
      </c>
      <c r="B111" s="1506"/>
      <c r="C111" s="597">
        <v>103</v>
      </c>
      <c r="D111" s="103"/>
      <c r="E111" s="826">
        <f>$E$11</f>
        <v>0</v>
      </c>
      <c r="F111" s="825">
        <f t="shared" si="2"/>
        <v>0</v>
      </c>
    </row>
    <row r="112" spans="1:7" outlineLevel="1">
      <c r="A112" s="102" t="s">
        <v>1275</v>
      </c>
      <c r="B112" s="1506"/>
      <c r="C112" s="597">
        <v>104</v>
      </c>
      <c r="D112" s="103"/>
      <c r="E112" s="826">
        <f>$E$12</f>
        <v>0</v>
      </c>
      <c r="F112" s="825">
        <f t="shared" si="2"/>
        <v>0</v>
      </c>
    </row>
    <row r="113" spans="1:6" outlineLevel="1">
      <c r="A113" s="3" t="s">
        <v>1284</v>
      </c>
      <c r="B113" s="1506"/>
      <c r="C113" s="597">
        <v>105</v>
      </c>
      <c r="D113" s="103"/>
      <c r="E113" s="826">
        <f>$E$13</f>
        <v>0</v>
      </c>
      <c r="F113" s="825">
        <f t="shared" si="2"/>
        <v>0</v>
      </c>
    </row>
    <row r="114" spans="1:6" outlineLevel="1">
      <c r="A114" s="102" t="s">
        <v>1293</v>
      </c>
      <c r="B114" s="1506"/>
      <c r="C114" s="597">
        <v>106</v>
      </c>
      <c r="D114" s="103"/>
      <c r="E114" s="826">
        <f>$E$14</f>
        <v>0</v>
      </c>
      <c r="F114" s="825">
        <f t="shared" si="2"/>
        <v>0</v>
      </c>
    </row>
    <row r="115" spans="1:6" outlineLevel="1">
      <c r="A115" s="102" t="s">
        <v>1302</v>
      </c>
      <c r="B115" s="1506"/>
      <c r="C115" s="597">
        <v>107</v>
      </c>
      <c r="D115" s="103"/>
      <c r="E115" s="826">
        <f>$E$15</f>
        <v>0</v>
      </c>
      <c r="F115" s="825">
        <f t="shared" si="2"/>
        <v>0</v>
      </c>
    </row>
    <row r="116" spans="1:6" outlineLevel="1">
      <c r="A116" s="102" t="s">
        <v>1311</v>
      </c>
      <c r="B116" s="1506"/>
      <c r="C116" s="597">
        <v>108</v>
      </c>
      <c r="D116" s="103"/>
      <c r="E116" s="826">
        <f>$E$16</f>
        <v>0</v>
      </c>
      <c r="F116" s="825">
        <f t="shared" si="2"/>
        <v>0</v>
      </c>
    </row>
    <row r="117" spans="1:6" outlineLevel="1">
      <c r="A117" s="102" t="s">
        <v>1598</v>
      </c>
      <c r="B117" s="1506"/>
      <c r="C117" s="597">
        <v>109</v>
      </c>
      <c r="D117" s="103"/>
      <c r="E117" s="826">
        <f>$E$17</f>
        <v>0</v>
      </c>
      <c r="F117" s="825">
        <f t="shared" si="2"/>
        <v>0</v>
      </c>
    </row>
    <row r="118" spans="1:6" outlineLevel="1">
      <c r="A118" s="102" t="s">
        <v>1326</v>
      </c>
      <c r="B118" s="1507"/>
      <c r="C118" s="597">
        <v>110</v>
      </c>
      <c r="D118" s="981"/>
      <c r="E118" s="982"/>
      <c r="F118" s="602"/>
    </row>
    <row r="119" spans="1:6" ht="38.25">
      <c r="A119" s="596" t="s">
        <v>1341</v>
      </c>
      <c r="B119" s="597"/>
      <c r="C119" s="597">
        <v>111</v>
      </c>
      <c r="D119" s="822"/>
      <c r="E119" s="823"/>
      <c r="F119" s="824">
        <f>SUM(F120:F128)</f>
        <v>0</v>
      </c>
    </row>
    <row r="120" spans="1:6" outlineLevel="1">
      <c r="A120" s="102" t="s">
        <v>1273</v>
      </c>
      <c r="B120" s="597"/>
      <c r="C120" s="597">
        <v>112</v>
      </c>
      <c r="D120" s="103"/>
      <c r="E120" s="826">
        <f>$E$10</f>
        <v>0</v>
      </c>
      <c r="F120" s="825">
        <f t="shared" si="2"/>
        <v>0</v>
      </c>
    </row>
    <row r="121" spans="1:6" outlineLevel="1">
      <c r="A121" s="102" t="s">
        <v>1274</v>
      </c>
      <c r="B121" s="597"/>
      <c r="C121" s="597">
        <v>113</v>
      </c>
      <c r="D121" s="103"/>
      <c r="E121" s="826">
        <f>$E$11</f>
        <v>0</v>
      </c>
      <c r="F121" s="825">
        <f t="shared" si="2"/>
        <v>0</v>
      </c>
    </row>
    <row r="122" spans="1:6" outlineLevel="1">
      <c r="A122" s="102" t="s">
        <v>1275</v>
      </c>
      <c r="B122" s="597"/>
      <c r="C122" s="597">
        <v>114</v>
      </c>
      <c r="D122" s="103"/>
      <c r="E122" s="826">
        <f>$E$12</f>
        <v>0</v>
      </c>
      <c r="F122" s="825">
        <f t="shared" si="2"/>
        <v>0</v>
      </c>
    </row>
    <row r="123" spans="1:6" outlineLevel="1">
      <c r="A123" s="3" t="s">
        <v>1284</v>
      </c>
      <c r="B123" s="597"/>
      <c r="C123" s="597">
        <v>115</v>
      </c>
      <c r="D123" s="103"/>
      <c r="E123" s="826">
        <f>$E$13</f>
        <v>0</v>
      </c>
      <c r="F123" s="825">
        <f t="shared" si="2"/>
        <v>0</v>
      </c>
    </row>
    <row r="124" spans="1:6" outlineLevel="1">
      <c r="A124" s="102" t="s">
        <v>1293</v>
      </c>
      <c r="B124" s="597"/>
      <c r="C124" s="597">
        <v>116</v>
      </c>
      <c r="D124" s="103"/>
      <c r="E124" s="826">
        <f>$E$14</f>
        <v>0</v>
      </c>
      <c r="F124" s="825">
        <f t="shared" si="2"/>
        <v>0</v>
      </c>
    </row>
    <row r="125" spans="1:6" outlineLevel="1">
      <c r="A125" s="102" t="s">
        <v>1302</v>
      </c>
      <c r="B125" s="597"/>
      <c r="C125" s="597">
        <v>117</v>
      </c>
      <c r="D125" s="103"/>
      <c r="E125" s="826">
        <f>$E$15</f>
        <v>0</v>
      </c>
      <c r="F125" s="825">
        <f t="shared" si="2"/>
        <v>0</v>
      </c>
    </row>
    <row r="126" spans="1:6" outlineLevel="1">
      <c r="A126" s="102" t="s">
        <v>1311</v>
      </c>
      <c r="B126" s="597"/>
      <c r="C126" s="597">
        <v>118</v>
      </c>
      <c r="D126" s="103"/>
      <c r="E126" s="826">
        <f>$E$16</f>
        <v>0</v>
      </c>
      <c r="F126" s="825">
        <f t="shared" si="2"/>
        <v>0</v>
      </c>
    </row>
    <row r="127" spans="1:6" outlineLevel="1">
      <c r="A127" s="102" t="s">
        <v>1598</v>
      </c>
      <c r="B127" s="597"/>
      <c r="C127" s="597">
        <v>119</v>
      </c>
      <c r="D127" s="103"/>
      <c r="E127" s="826">
        <f>$E$17</f>
        <v>0</v>
      </c>
      <c r="F127" s="825">
        <f t="shared" si="2"/>
        <v>0</v>
      </c>
    </row>
    <row r="128" spans="1:6" outlineLevel="1">
      <c r="A128" s="102" t="s">
        <v>1326</v>
      </c>
      <c r="B128" s="597"/>
      <c r="C128" s="597">
        <v>120</v>
      </c>
      <c r="D128" s="981"/>
      <c r="E128" s="982"/>
      <c r="F128" s="602"/>
    </row>
    <row r="129" spans="1:7" ht="51">
      <c r="A129" s="596" t="s">
        <v>1342</v>
      </c>
      <c r="B129" s="597"/>
      <c r="C129" s="597">
        <v>121</v>
      </c>
      <c r="D129" s="822"/>
      <c r="E129" s="823"/>
      <c r="F129" s="824">
        <f>SUM(F130:F138)</f>
        <v>0</v>
      </c>
    </row>
    <row r="130" spans="1:7" outlineLevel="1">
      <c r="A130" s="102" t="s">
        <v>1273</v>
      </c>
      <c r="B130" s="597"/>
      <c r="C130" s="597">
        <v>122</v>
      </c>
      <c r="D130" s="103"/>
      <c r="E130" s="826">
        <f>$E$10</f>
        <v>0</v>
      </c>
      <c r="F130" s="825">
        <f t="shared" si="2"/>
        <v>0</v>
      </c>
    </row>
    <row r="131" spans="1:7" outlineLevel="1">
      <c r="A131" s="102" t="s">
        <v>1274</v>
      </c>
      <c r="B131" s="597"/>
      <c r="C131" s="597">
        <v>123</v>
      </c>
      <c r="D131" s="103"/>
      <c r="E131" s="826">
        <f>$E$11</f>
        <v>0</v>
      </c>
      <c r="F131" s="825">
        <f t="shared" si="2"/>
        <v>0</v>
      </c>
    </row>
    <row r="132" spans="1:7" outlineLevel="1">
      <c r="A132" s="102" t="s">
        <v>1275</v>
      </c>
      <c r="B132" s="597"/>
      <c r="C132" s="597">
        <v>124</v>
      </c>
      <c r="D132" s="103"/>
      <c r="E132" s="826">
        <f>$E$12</f>
        <v>0</v>
      </c>
      <c r="F132" s="825">
        <f t="shared" si="2"/>
        <v>0</v>
      </c>
    </row>
    <row r="133" spans="1:7" outlineLevel="1">
      <c r="A133" s="3" t="s">
        <v>1284</v>
      </c>
      <c r="B133" s="597"/>
      <c r="C133" s="597">
        <v>125</v>
      </c>
      <c r="D133" s="103"/>
      <c r="E133" s="826">
        <f>$E$13</f>
        <v>0</v>
      </c>
      <c r="F133" s="825">
        <f t="shared" si="2"/>
        <v>0</v>
      </c>
    </row>
    <row r="134" spans="1:7" outlineLevel="1">
      <c r="A134" s="102" t="s">
        <v>1293</v>
      </c>
      <c r="B134" s="597"/>
      <c r="C134" s="597">
        <v>126</v>
      </c>
      <c r="D134" s="103"/>
      <c r="E134" s="826">
        <f>$E$14</f>
        <v>0</v>
      </c>
      <c r="F134" s="825">
        <f t="shared" si="2"/>
        <v>0</v>
      </c>
    </row>
    <row r="135" spans="1:7" outlineLevel="1">
      <c r="A135" s="102" t="s">
        <v>1302</v>
      </c>
      <c r="B135" s="597"/>
      <c r="C135" s="597">
        <v>127</v>
      </c>
      <c r="D135" s="103"/>
      <c r="E135" s="826">
        <f>$E$15</f>
        <v>0</v>
      </c>
      <c r="F135" s="825">
        <f t="shared" si="2"/>
        <v>0</v>
      </c>
    </row>
    <row r="136" spans="1:7" outlineLevel="1">
      <c r="A136" s="102" t="s">
        <v>1311</v>
      </c>
      <c r="B136" s="597"/>
      <c r="C136" s="597">
        <v>128</v>
      </c>
      <c r="D136" s="103"/>
      <c r="E136" s="826">
        <f>$E$16</f>
        <v>0</v>
      </c>
      <c r="F136" s="825">
        <f t="shared" si="2"/>
        <v>0</v>
      </c>
    </row>
    <row r="137" spans="1:7" outlineLevel="1">
      <c r="A137" s="102" t="s">
        <v>1598</v>
      </c>
      <c r="B137" s="597"/>
      <c r="C137" s="597">
        <v>129</v>
      </c>
      <c r="D137" s="103"/>
      <c r="E137" s="826">
        <f>$E$17</f>
        <v>0</v>
      </c>
      <c r="F137" s="825">
        <f t="shared" si="2"/>
        <v>0</v>
      </c>
    </row>
    <row r="138" spans="1:7" outlineLevel="1">
      <c r="A138" s="102" t="s">
        <v>1326</v>
      </c>
      <c r="B138" s="597"/>
      <c r="C138" s="597">
        <v>130</v>
      </c>
      <c r="D138" s="981"/>
      <c r="E138" s="982"/>
      <c r="F138" s="602"/>
    </row>
    <row r="139" spans="1:7" ht="38.25">
      <c r="A139" s="596" t="s">
        <v>220</v>
      </c>
      <c r="B139" s="597"/>
      <c r="C139" s="597">
        <v>131</v>
      </c>
      <c r="D139" s="822"/>
      <c r="E139" s="823"/>
      <c r="F139" s="824">
        <f>SUM(F140:F148)</f>
        <v>0</v>
      </c>
      <c r="G139" s="1063" t="str">
        <f>IF(i.04155е!F139-i.04101a!D51=0,"",i.04155е!F139-i.04101a!D51)</f>
        <v/>
      </c>
    </row>
    <row r="140" spans="1:7" outlineLevel="1">
      <c r="A140" s="102" t="s">
        <v>1273</v>
      </c>
      <c r="B140" s="597"/>
      <c r="C140" s="597">
        <v>132</v>
      </c>
      <c r="D140" s="103"/>
      <c r="E140" s="826">
        <f>$E$10</f>
        <v>0</v>
      </c>
      <c r="F140" s="825">
        <f t="shared" si="2"/>
        <v>0</v>
      </c>
    </row>
    <row r="141" spans="1:7" outlineLevel="1">
      <c r="A141" s="102" t="s">
        <v>1274</v>
      </c>
      <c r="B141" s="597"/>
      <c r="C141" s="597">
        <v>133</v>
      </c>
      <c r="D141" s="103"/>
      <c r="E141" s="826">
        <f>$E$11</f>
        <v>0</v>
      </c>
      <c r="F141" s="825">
        <f t="shared" si="2"/>
        <v>0</v>
      </c>
    </row>
    <row r="142" spans="1:7" outlineLevel="1">
      <c r="A142" s="102" t="s">
        <v>1275</v>
      </c>
      <c r="B142" s="597"/>
      <c r="C142" s="597">
        <v>134</v>
      </c>
      <c r="D142" s="103"/>
      <c r="E142" s="826">
        <f>$E$12</f>
        <v>0</v>
      </c>
      <c r="F142" s="825">
        <f t="shared" si="2"/>
        <v>0</v>
      </c>
    </row>
    <row r="143" spans="1:7" outlineLevel="1">
      <c r="A143" s="3" t="s">
        <v>1284</v>
      </c>
      <c r="B143" s="597"/>
      <c r="C143" s="597">
        <v>135</v>
      </c>
      <c r="D143" s="103"/>
      <c r="E143" s="826">
        <f>$E$13</f>
        <v>0</v>
      </c>
      <c r="F143" s="825">
        <f t="shared" si="2"/>
        <v>0</v>
      </c>
    </row>
    <row r="144" spans="1:7" outlineLevel="1">
      <c r="A144" s="102" t="s">
        <v>1293</v>
      </c>
      <c r="B144" s="597"/>
      <c r="C144" s="597">
        <v>136</v>
      </c>
      <c r="D144" s="103"/>
      <c r="E144" s="826">
        <f>$E$14</f>
        <v>0</v>
      </c>
      <c r="F144" s="825">
        <f t="shared" si="2"/>
        <v>0</v>
      </c>
    </row>
    <row r="145" spans="1:8" outlineLevel="1">
      <c r="A145" s="102" t="s">
        <v>1302</v>
      </c>
      <c r="B145" s="597"/>
      <c r="C145" s="597">
        <v>137</v>
      </c>
      <c r="D145" s="103"/>
      <c r="E145" s="826">
        <f>$E$15</f>
        <v>0</v>
      </c>
      <c r="F145" s="825">
        <f t="shared" si="2"/>
        <v>0</v>
      </c>
    </row>
    <row r="146" spans="1:8" outlineLevel="1">
      <c r="A146" s="102" t="s">
        <v>1311</v>
      </c>
      <c r="B146" s="597"/>
      <c r="C146" s="597">
        <v>138</v>
      </c>
      <c r="D146" s="103"/>
      <c r="E146" s="826">
        <f>$E$16</f>
        <v>0</v>
      </c>
      <c r="F146" s="825">
        <f t="shared" si="2"/>
        <v>0</v>
      </c>
    </row>
    <row r="147" spans="1:8" outlineLevel="1">
      <c r="A147" s="102" t="s">
        <v>1598</v>
      </c>
      <c r="B147" s="597"/>
      <c r="C147" s="597">
        <v>139</v>
      </c>
      <c r="D147" s="103"/>
      <c r="E147" s="826">
        <f>$E$17</f>
        <v>0</v>
      </c>
      <c r="F147" s="825">
        <f t="shared" si="2"/>
        <v>0</v>
      </c>
    </row>
    <row r="148" spans="1:8" outlineLevel="1">
      <c r="A148" s="102" t="s">
        <v>1326</v>
      </c>
      <c r="B148" s="597"/>
      <c r="C148" s="597">
        <v>140</v>
      </c>
      <c r="D148" s="981"/>
      <c r="E148" s="982"/>
      <c r="F148" s="602"/>
    </row>
    <row r="149" spans="1:8">
      <c r="A149" s="596" t="s">
        <v>1330</v>
      </c>
      <c r="B149" s="597"/>
      <c r="C149" s="597">
        <v>141</v>
      </c>
      <c r="D149" s="822"/>
      <c r="E149" s="823"/>
      <c r="F149" s="824">
        <f>SUM(F150:F158)</f>
        <v>0</v>
      </c>
    </row>
    <row r="150" spans="1:8" outlineLevel="1">
      <c r="A150" s="102" t="s">
        <v>1273</v>
      </c>
      <c r="B150" s="597"/>
      <c r="C150" s="597">
        <v>142</v>
      </c>
      <c r="D150" s="103"/>
      <c r="E150" s="826">
        <f>$E$10</f>
        <v>0</v>
      </c>
      <c r="F150" s="825">
        <f t="shared" si="2"/>
        <v>0</v>
      </c>
      <c r="G150" s="1063" t="str">
        <f>IF(F150=i.04155в!M412,"",F150-i.04155в!M412)</f>
        <v/>
      </c>
      <c r="H150" s="599"/>
    </row>
    <row r="151" spans="1:8" outlineLevel="1">
      <c r="A151" s="102" t="s">
        <v>1274</v>
      </c>
      <c r="B151" s="597"/>
      <c r="C151" s="597">
        <v>143</v>
      </c>
      <c r="D151" s="103"/>
      <c r="E151" s="826">
        <f>$E$11</f>
        <v>0</v>
      </c>
      <c r="F151" s="825">
        <f t="shared" si="2"/>
        <v>0</v>
      </c>
      <c r="G151" s="1063" t="str">
        <f>IF(F151=i.04155в!M413,"",F151-i.04155в!M413)</f>
        <v/>
      </c>
      <c r="H151" s="599"/>
    </row>
    <row r="152" spans="1:8" outlineLevel="1">
      <c r="A152" s="102" t="s">
        <v>1275</v>
      </c>
      <c r="B152" s="597"/>
      <c r="C152" s="597">
        <v>144</v>
      </c>
      <c r="D152" s="103"/>
      <c r="E152" s="826">
        <f>$E$12</f>
        <v>0</v>
      </c>
      <c r="F152" s="825">
        <f t="shared" si="2"/>
        <v>0</v>
      </c>
      <c r="G152" s="1063" t="str">
        <f>IF(F152=i.04155в!M414,"",F152-i.04155в!M414)</f>
        <v/>
      </c>
      <c r="H152" s="599"/>
    </row>
    <row r="153" spans="1:8" outlineLevel="1">
      <c r="A153" s="3" t="s">
        <v>1284</v>
      </c>
      <c r="B153" s="597"/>
      <c r="C153" s="597">
        <v>145</v>
      </c>
      <c r="D153" s="103"/>
      <c r="E153" s="826">
        <f>$E$13</f>
        <v>0</v>
      </c>
      <c r="F153" s="825">
        <f t="shared" si="2"/>
        <v>0</v>
      </c>
      <c r="G153" s="1063" t="str">
        <f>IF(F153=i.04155в!M415,"",F153-i.04155в!M415)</f>
        <v/>
      </c>
    </row>
    <row r="154" spans="1:8" outlineLevel="1">
      <c r="A154" s="102" t="s">
        <v>1293</v>
      </c>
      <c r="B154" s="597"/>
      <c r="C154" s="597">
        <v>146</v>
      </c>
      <c r="D154" s="103"/>
      <c r="E154" s="826">
        <f>$E$14</f>
        <v>0</v>
      </c>
      <c r="F154" s="825">
        <f t="shared" si="2"/>
        <v>0</v>
      </c>
      <c r="G154" s="1063" t="str">
        <f>IF(F154=i.04155в!M416,"",F154-i.04155в!M416)</f>
        <v/>
      </c>
      <c r="H154" s="599"/>
    </row>
    <row r="155" spans="1:8" outlineLevel="1">
      <c r="A155" s="102" t="s">
        <v>1302</v>
      </c>
      <c r="B155" s="597"/>
      <c r="C155" s="597">
        <v>147</v>
      </c>
      <c r="D155" s="103"/>
      <c r="E155" s="826">
        <f>$E$15</f>
        <v>0</v>
      </c>
      <c r="F155" s="825">
        <f t="shared" si="2"/>
        <v>0</v>
      </c>
      <c r="G155" s="1063" t="str">
        <f>IF(F155=i.04155в!M417,"",F155-i.04155в!M417)</f>
        <v/>
      </c>
      <c r="H155" s="599"/>
    </row>
    <row r="156" spans="1:8" outlineLevel="1">
      <c r="A156" s="102" t="s">
        <v>1311</v>
      </c>
      <c r="B156" s="597"/>
      <c r="C156" s="597">
        <v>148</v>
      </c>
      <c r="D156" s="103"/>
      <c r="E156" s="826">
        <f>$E$16</f>
        <v>0</v>
      </c>
      <c r="F156" s="825">
        <f t="shared" si="2"/>
        <v>0</v>
      </c>
      <c r="G156" s="1063" t="str">
        <f>IF(F156=i.04155в!M418,"",F156-i.04155в!M418)</f>
        <v/>
      </c>
      <c r="H156" s="599"/>
    </row>
    <row r="157" spans="1:8" outlineLevel="1">
      <c r="A157" s="102" t="s">
        <v>1598</v>
      </c>
      <c r="B157" s="597"/>
      <c r="C157" s="597">
        <v>149</v>
      </c>
      <c r="D157" s="103"/>
      <c r="E157" s="826">
        <f>$E$17</f>
        <v>0</v>
      </c>
      <c r="F157" s="825">
        <f t="shared" si="2"/>
        <v>0</v>
      </c>
      <c r="G157" s="1063" t="str">
        <f>IF(F157=i.04155в!M419,"",F157-i.04155в!M419)</f>
        <v/>
      </c>
      <c r="H157" s="599"/>
    </row>
    <row r="158" spans="1:8" outlineLevel="1">
      <c r="A158" s="102" t="s">
        <v>1326</v>
      </c>
      <c r="B158" s="597"/>
      <c r="C158" s="597">
        <v>150</v>
      </c>
      <c r="D158" s="981"/>
      <c r="E158" s="982"/>
      <c r="F158" s="602"/>
      <c r="G158" s="1063"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481" t="s">
        <v>1743</v>
      </c>
      <c r="B162" s="1481"/>
      <c r="C162" s="1481"/>
      <c r="D162" s="1481"/>
      <c r="E162" s="1481"/>
      <c r="F162" s="1481"/>
    </row>
    <row r="163" spans="1:25" ht="31.5" customHeight="1">
      <c r="A163" s="1466" t="s">
        <v>1981</v>
      </c>
      <c r="B163" s="1466"/>
      <c r="C163" s="1466"/>
      <c r="D163" s="1466"/>
      <c r="E163" s="1466"/>
      <c r="F163" s="1466"/>
    </row>
    <row r="164" spans="1:25">
      <c r="A164" s="553" t="s">
        <v>1767</v>
      </c>
      <c r="D164" s="32"/>
      <c r="E164" s="32"/>
      <c r="F164" s="32"/>
    </row>
    <row r="165" spans="1:25">
      <c r="A165" s="607"/>
      <c r="D165" s="32"/>
      <c r="E165" s="32"/>
      <c r="F165" s="32"/>
    </row>
    <row r="166" spans="1:25">
      <c r="A166" s="954" t="s">
        <v>1739</v>
      </c>
      <c r="B166" s="954" t="s">
        <v>1740</v>
      </c>
      <c r="D166" s="32"/>
      <c r="E166" s="32"/>
      <c r="F166" s="32"/>
    </row>
    <row r="167" spans="1:25">
      <c r="A167" s="636" t="s">
        <v>1737</v>
      </c>
      <c r="B167" s="954"/>
      <c r="D167" s="32"/>
      <c r="E167" s="32"/>
      <c r="F167" s="32"/>
    </row>
    <row r="168" spans="1:25">
      <c r="A168" s="636" t="s">
        <v>1738</v>
      </c>
      <c r="B168" s="955"/>
      <c r="D168" s="32"/>
      <c r="E168" s="32"/>
      <c r="F168" s="32"/>
    </row>
    <row r="169" spans="1:25">
      <c r="A169" s="636" t="s">
        <v>1741</v>
      </c>
      <c r="B169" s="956"/>
      <c r="D169" s="32"/>
      <c r="E169" s="32"/>
      <c r="F169" s="32"/>
    </row>
    <row r="170" spans="1:25">
      <c r="A170" s="636" t="s">
        <v>1742</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1" customWidth="1"/>
  </cols>
  <sheetData>
    <row r="1" spans="1:8" ht="15.75">
      <c r="A1" s="1133"/>
    </row>
    <row r="2" spans="1:8" ht="15.75">
      <c r="A2" s="1134"/>
    </row>
    <row r="3" spans="1:8" ht="15" customHeight="1">
      <c r="A3" s="1509" t="s">
        <v>1956</v>
      </c>
      <c r="B3" s="1509"/>
      <c r="C3" s="1509"/>
      <c r="D3" s="1509"/>
      <c r="E3" s="1509"/>
      <c r="F3" s="1509"/>
      <c r="G3" s="1509"/>
    </row>
    <row r="4" spans="1:8" ht="15.75">
      <c r="A4" s="1135"/>
    </row>
    <row r="5" spans="1:8" ht="15.6" customHeight="1">
      <c r="A5" s="1309" t="str">
        <f>+i.04108!A7</f>
        <v>Даатгагчийн нэр:</v>
      </c>
      <c r="B5" s="1309"/>
      <c r="E5" s="106"/>
      <c r="F5" s="1307" t="str">
        <f>+i.04108!J7</f>
        <v>..... оны .... сарын ...-ны өдөр</v>
      </c>
      <c r="G5" s="1307"/>
    </row>
    <row r="6" spans="1:8" ht="15.75">
      <c r="A6" s="1135"/>
      <c r="G6" s="38" t="s">
        <v>1</v>
      </c>
    </row>
    <row r="7" spans="1:8" ht="42.75" customHeight="1">
      <c r="A7" s="1172" t="s">
        <v>2</v>
      </c>
      <c r="B7" s="1172" t="s">
        <v>627</v>
      </c>
      <c r="C7" s="59" t="s">
        <v>4</v>
      </c>
      <c r="D7" s="59" t="s">
        <v>1944</v>
      </c>
      <c r="E7" s="59" t="s">
        <v>1931</v>
      </c>
      <c r="F7" s="59" t="s">
        <v>1932</v>
      </c>
      <c r="G7" s="59" t="s">
        <v>814</v>
      </c>
    </row>
    <row r="8" spans="1:8">
      <c r="A8" s="603" t="s">
        <v>6</v>
      </c>
      <c r="B8" s="60" t="s">
        <v>7</v>
      </c>
      <c r="C8" s="60" t="s">
        <v>8</v>
      </c>
      <c r="D8" s="60">
        <v>1</v>
      </c>
      <c r="E8" s="603">
        <v>2</v>
      </c>
      <c r="F8" s="603">
        <v>3</v>
      </c>
      <c r="G8" s="281" t="s">
        <v>1963</v>
      </c>
    </row>
    <row r="9" spans="1:8" ht="25.5">
      <c r="A9" s="1165">
        <v>1</v>
      </c>
      <c r="B9" s="1166" t="s">
        <v>1964</v>
      </c>
      <c r="C9" s="372">
        <v>1</v>
      </c>
      <c r="D9" s="1253">
        <f>SUM(D10,D12,D14:D18,D20:D29)</f>
        <v>0</v>
      </c>
      <c r="E9" s="1253">
        <f>SUM(E10,E12,E14:E18,E20:E29)</f>
        <v>0</v>
      </c>
      <c r="F9" s="1253">
        <f>SUM(F10,F12,F14:F18,F20:F29)</f>
        <v>0</v>
      </c>
      <c r="G9" s="595">
        <f>SUM(D9:F9)</f>
        <v>0</v>
      </c>
      <c r="H9" s="1171" t="str">
        <f>IF(G9-i.04108!H32+i.04108!L32=0,"",G9-i.04108!H32+i.04108!L32)</f>
        <v/>
      </c>
    </row>
    <row r="10" spans="1:8">
      <c r="A10" s="519" t="s">
        <v>11</v>
      </c>
      <c r="B10" s="520" t="s">
        <v>628</v>
      </c>
      <c r="C10" s="372">
        <v>2</v>
      </c>
      <c r="D10" s="1254"/>
      <c r="E10" s="1255"/>
      <c r="F10" s="1255"/>
      <c r="G10" s="646">
        <f t="shared" ref="G10:G29" si="0">SUM(D10:F10)</f>
        <v>0</v>
      </c>
      <c r="H10" s="1171" t="str">
        <f>IF(G10-i.04108!H12+i.04108!L12=0,"",G10-i.04108!H12+i.04108!L12)</f>
        <v/>
      </c>
    </row>
    <row r="11" spans="1:8">
      <c r="A11" s="517" t="s">
        <v>13</v>
      </c>
      <c r="B11" s="511" t="s">
        <v>805</v>
      </c>
      <c r="C11" s="372">
        <v>3</v>
      </c>
      <c r="D11" s="1254"/>
      <c r="E11" s="1255"/>
      <c r="F11" s="1255"/>
      <c r="G11" s="646">
        <f t="shared" si="0"/>
        <v>0</v>
      </c>
      <c r="H11" s="1171" t="str">
        <f>IF(G11-i.04108!H13+i.04108!L13=0,"",G11-i.04108!H13+i.04108!L13)</f>
        <v/>
      </c>
    </row>
    <row r="12" spans="1:8">
      <c r="A12" s="517">
        <v>1.2</v>
      </c>
      <c r="B12" s="511" t="s">
        <v>629</v>
      </c>
      <c r="C12" s="372">
        <v>4</v>
      </c>
      <c r="D12" s="1254"/>
      <c r="E12" s="1255"/>
      <c r="F12" s="1255"/>
      <c r="G12" s="646">
        <f t="shared" si="0"/>
        <v>0</v>
      </c>
      <c r="H12" s="1171" t="str">
        <f>IF(G12-i.04108!H14+i.04108!L14=0,"",G12-i.04108!H14+i.04108!L14)</f>
        <v/>
      </c>
    </row>
    <row r="13" spans="1:8">
      <c r="A13" s="517" t="s">
        <v>25</v>
      </c>
      <c r="B13" s="511" t="s">
        <v>805</v>
      </c>
      <c r="C13" s="372">
        <v>5</v>
      </c>
      <c r="D13" s="1254"/>
      <c r="E13" s="1255"/>
      <c r="F13" s="1255"/>
      <c r="G13" s="646">
        <f t="shared" si="0"/>
        <v>0</v>
      </c>
      <c r="H13" s="1171" t="str">
        <f>IF(G13-i.04108!H15+i.04108!L15=0,"",G13-i.04108!H15+i.04108!L15)</f>
        <v/>
      </c>
    </row>
    <row r="14" spans="1:8">
      <c r="A14" s="517">
        <v>1.3</v>
      </c>
      <c r="B14" s="511" t="s">
        <v>630</v>
      </c>
      <c r="C14" s="372">
        <v>6</v>
      </c>
      <c r="D14" s="1254"/>
      <c r="E14" s="1255"/>
      <c r="F14" s="1255"/>
      <c r="G14" s="646">
        <f t="shared" si="0"/>
        <v>0</v>
      </c>
      <c r="H14" s="1171" t="str">
        <f>IF(G14-i.04108!H16+i.04108!L16=0,"",G14-i.04108!H16+i.04108!L16)</f>
        <v/>
      </c>
    </row>
    <row r="15" spans="1:8">
      <c r="A15" s="517">
        <f>+A14+0.1</f>
        <v>1.4000000000000001</v>
      </c>
      <c r="B15" s="511" t="s">
        <v>631</v>
      </c>
      <c r="C15" s="372">
        <v>7</v>
      </c>
      <c r="D15" s="1254"/>
      <c r="E15" s="1255"/>
      <c r="F15" s="1255"/>
      <c r="G15" s="646">
        <f t="shared" si="0"/>
        <v>0</v>
      </c>
      <c r="H15" s="1171" t="str">
        <f>IF(G15-i.04108!H17+i.04108!L17=0,"",G15-i.04108!H17+i.04108!L17)</f>
        <v/>
      </c>
    </row>
    <row r="16" spans="1:8">
      <c r="A16" s="517">
        <f>+A15+0.1</f>
        <v>1.5000000000000002</v>
      </c>
      <c r="B16" s="511" t="s">
        <v>632</v>
      </c>
      <c r="C16" s="372">
        <v>8</v>
      </c>
      <c r="D16" s="1256"/>
      <c r="E16" s="1255"/>
      <c r="F16" s="1255"/>
      <c r="G16" s="646">
        <f t="shared" si="0"/>
        <v>0</v>
      </c>
      <c r="H16" s="1171" t="str">
        <f>IF(G16-i.04108!H18+i.04108!L18=0,"",G16-i.04108!H18+i.04108!L18)</f>
        <v/>
      </c>
    </row>
    <row r="17" spans="1:8">
      <c r="A17" s="517">
        <f>+A16+0.1</f>
        <v>1.6000000000000003</v>
      </c>
      <c r="B17" s="511" t="s">
        <v>633</v>
      </c>
      <c r="C17" s="372">
        <v>9</v>
      </c>
      <c r="D17" s="1254"/>
      <c r="E17" s="1255"/>
      <c r="F17" s="1255"/>
      <c r="G17" s="646">
        <f t="shared" si="0"/>
        <v>0</v>
      </c>
      <c r="H17" s="1171" t="str">
        <f>IF(G17-i.04108!H19+i.04108!L19=0,"",G17-i.04108!H19+i.04108!L19)</f>
        <v/>
      </c>
    </row>
    <row r="18" spans="1:8">
      <c r="A18" s="517">
        <f>+A17+0.1</f>
        <v>1.7000000000000004</v>
      </c>
      <c r="B18" s="511" t="s">
        <v>634</v>
      </c>
      <c r="C18" s="372">
        <v>10</v>
      </c>
      <c r="D18" s="1254"/>
      <c r="E18" s="1255"/>
      <c r="F18" s="1255"/>
      <c r="G18" s="646">
        <f t="shared" si="0"/>
        <v>0</v>
      </c>
      <c r="H18" s="1171" t="str">
        <f>IF(G18-i.04108!H20+i.04108!L20=0,"",G18-i.04108!H20+i.04108!L20)</f>
        <v/>
      </c>
    </row>
    <row r="19" spans="1:8">
      <c r="A19" s="512" t="s">
        <v>1816</v>
      </c>
      <c r="B19" s="511" t="s">
        <v>1957</v>
      </c>
      <c r="C19" s="372">
        <v>11</v>
      </c>
      <c r="D19" s="1254"/>
      <c r="E19" s="1255"/>
      <c r="F19" s="1255"/>
      <c r="G19" s="646">
        <f t="shared" si="0"/>
        <v>0</v>
      </c>
      <c r="H19" s="1171" t="str">
        <f>IF(G19-i.04108!H21+i.04108!L21=0,"",G19-i.04108!H21+i.04108!L21)</f>
        <v/>
      </c>
    </row>
    <row r="20" spans="1:8">
      <c r="A20" s="517">
        <v>1.8</v>
      </c>
      <c r="B20" s="511" t="s">
        <v>635</v>
      </c>
      <c r="C20" s="372">
        <v>12</v>
      </c>
      <c r="D20" s="1254"/>
      <c r="E20" s="1255"/>
      <c r="F20" s="1255"/>
      <c r="G20" s="646">
        <f t="shared" si="0"/>
        <v>0</v>
      </c>
      <c r="H20" s="1171" t="str">
        <f>IF(G20-i.04108!H22+i.04108!L22=0,"",G20-i.04108!H22+i.04108!L22)</f>
        <v/>
      </c>
    </row>
    <row r="21" spans="1:8" ht="26.25">
      <c r="A21" s="517">
        <f>+A20+0.1</f>
        <v>1.9000000000000001</v>
      </c>
      <c r="B21" s="511" t="s">
        <v>755</v>
      </c>
      <c r="C21" s="372">
        <v>13</v>
      </c>
      <c r="D21" s="1254"/>
      <c r="E21" s="1255"/>
      <c r="F21" s="1255"/>
      <c r="G21" s="646">
        <f t="shared" si="0"/>
        <v>0</v>
      </c>
      <c r="H21" s="1171" t="str">
        <f>IF(G21-i.04108!H23+i.04108!L23=0,"",G21-i.04108!H23+i.04108!L23)</f>
        <v/>
      </c>
    </row>
    <row r="22" spans="1:8">
      <c r="A22" s="512">
        <v>1.1000000000000001</v>
      </c>
      <c r="B22" s="511" t="s">
        <v>637</v>
      </c>
      <c r="C22" s="372">
        <v>14</v>
      </c>
      <c r="D22" s="1254"/>
      <c r="E22" s="1255"/>
      <c r="F22" s="1255"/>
      <c r="G22" s="646">
        <f t="shared" si="0"/>
        <v>0</v>
      </c>
      <c r="H22" s="1171" t="str">
        <f>IF(G22-i.04108!H24+i.04108!L24=0,"",G22-i.04108!H24+i.04108!L24)</f>
        <v/>
      </c>
    </row>
    <row r="23" spans="1:8">
      <c r="A23" s="512">
        <f t="shared" ref="A23:A29" si="1">+A22+0.01</f>
        <v>1.1100000000000001</v>
      </c>
      <c r="B23" s="511" t="s">
        <v>638</v>
      </c>
      <c r="C23" s="372">
        <v>15</v>
      </c>
      <c r="D23" s="1254"/>
      <c r="E23" s="1255"/>
      <c r="F23" s="1255"/>
      <c r="G23" s="646">
        <f t="shared" si="0"/>
        <v>0</v>
      </c>
      <c r="H23" s="1171" t="str">
        <f>IF(G23-i.04108!H25+i.04108!L25=0,"",G23-i.04108!H25+i.04108!L25)</f>
        <v/>
      </c>
    </row>
    <row r="24" spans="1:8">
      <c r="A24" s="512">
        <f t="shared" si="1"/>
        <v>1.1200000000000001</v>
      </c>
      <c r="B24" s="511" t="s">
        <v>639</v>
      </c>
      <c r="C24" s="372">
        <v>16</v>
      </c>
      <c r="D24" s="1256"/>
      <c r="E24" s="1255"/>
      <c r="F24" s="1255"/>
      <c r="G24" s="646">
        <f t="shared" si="0"/>
        <v>0</v>
      </c>
      <c r="H24" s="1171" t="str">
        <f>IF(G24-i.04108!H26+i.04108!L26=0,"",G24-i.04108!H26+i.04108!L26)</f>
        <v/>
      </c>
    </row>
    <row r="25" spans="1:8">
      <c r="A25" s="512">
        <f t="shared" si="1"/>
        <v>1.1300000000000001</v>
      </c>
      <c r="B25" s="511" t="s">
        <v>640</v>
      </c>
      <c r="C25" s="372">
        <v>17</v>
      </c>
      <c r="D25" s="1254"/>
      <c r="E25" s="1255"/>
      <c r="F25" s="1255"/>
      <c r="G25" s="646">
        <f t="shared" si="0"/>
        <v>0</v>
      </c>
      <c r="H25" s="1171" t="str">
        <f>IF(G25-i.04108!H27+i.04108!L27=0,"",G25-i.04108!H27+i.04108!L27)</f>
        <v/>
      </c>
    </row>
    <row r="26" spans="1:8" ht="26.25">
      <c r="A26" s="512">
        <f t="shared" si="1"/>
        <v>1.1400000000000001</v>
      </c>
      <c r="B26" s="511" t="s">
        <v>641</v>
      </c>
      <c r="C26" s="372">
        <v>18</v>
      </c>
      <c r="D26" s="1254"/>
      <c r="E26" s="1255"/>
      <c r="F26" s="1255"/>
      <c r="G26" s="646">
        <f t="shared" si="0"/>
        <v>0</v>
      </c>
      <c r="H26" s="1171" t="str">
        <f>IF(G26-i.04108!H28+i.04108!L28=0,"",G26-i.04108!H28+i.04108!L28)</f>
        <v/>
      </c>
    </row>
    <row r="27" spans="1:8" ht="39">
      <c r="A27" s="512">
        <f t="shared" si="1"/>
        <v>1.1500000000000001</v>
      </c>
      <c r="B27" s="518" t="s">
        <v>642</v>
      </c>
      <c r="C27" s="372">
        <v>19</v>
      </c>
      <c r="D27" s="1254"/>
      <c r="E27" s="1255"/>
      <c r="F27" s="1255"/>
      <c r="G27" s="646">
        <f t="shared" si="0"/>
        <v>0</v>
      </c>
      <c r="H27" s="1171" t="str">
        <f>IF(G27-i.04108!H29+i.04108!L29=0,"",G27-i.04108!H29+i.04108!L29)</f>
        <v/>
      </c>
    </row>
    <row r="28" spans="1:8" ht="26.25">
      <c r="A28" s="512">
        <f t="shared" si="1"/>
        <v>1.1600000000000001</v>
      </c>
      <c r="B28" s="511" t="s">
        <v>643</v>
      </c>
      <c r="C28" s="372">
        <v>20</v>
      </c>
      <c r="D28" s="1254"/>
      <c r="E28" s="1255"/>
      <c r="F28" s="1255"/>
      <c r="G28" s="646">
        <f t="shared" si="0"/>
        <v>0</v>
      </c>
      <c r="H28" s="1171" t="str">
        <f>IF(G28-i.04108!H30+i.04108!L30=0,"",G28-i.04108!H30+i.04108!L30)</f>
        <v/>
      </c>
    </row>
    <row r="29" spans="1:8">
      <c r="A29" s="512">
        <f t="shared" si="1"/>
        <v>1.1700000000000002</v>
      </c>
      <c r="B29" s="244" t="s">
        <v>644</v>
      </c>
      <c r="C29" s="372">
        <v>21</v>
      </c>
      <c r="D29" s="1254"/>
      <c r="E29" s="1255"/>
      <c r="F29" s="1255"/>
      <c r="G29" s="646">
        <f t="shared" si="0"/>
        <v>0</v>
      </c>
      <c r="H29" s="1171" t="str">
        <f>IF(G29-i.04108!H31+i.04108!L31=0,"",G29-i.04108!H31+i.04108!L31)</f>
        <v/>
      </c>
    </row>
    <row r="30" spans="1:8" ht="25.5">
      <c r="A30" s="604">
        <v>2</v>
      </c>
      <c r="B30" s="1166" t="s">
        <v>1965</v>
      </c>
      <c r="C30" s="372">
        <v>22</v>
      </c>
      <c r="D30" s="1253">
        <f>SUM(D31,D33,D35:D39,D41:D50)</f>
        <v>0</v>
      </c>
      <c r="E30" s="1253">
        <f>SUM(E31,E33,E35:E39,E41:E50)</f>
        <v>0</v>
      </c>
      <c r="F30" s="1253">
        <f>SUM(F31,F33,F35:F39,F41:F50)</f>
        <v>0</v>
      </c>
      <c r="G30" s="595">
        <f>SUM(D30:F30)</f>
        <v>0</v>
      </c>
      <c r="H30" s="1171" t="str">
        <f>IF(G30-i.04109!H32+i.04109!L32=0,"",G30-i.04109!H32+i.04109!L32)</f>
        <v/>
      </c>
    </row>
    <row r="31" spans="1:8">
      <c r="A31" s="1147">
        <v>2.1</v>
      </c>
      <c r="B31" s="520" t="s">
        <v>628</v>
      </c>
      <c r="C31" s="372">
        <v>23</v>
      </c>
      <c r="D31" s="1254"/>
      <c r="E31" s="1255"/>
      <c r="F31" s="1255"/>
      <c r="G31" s="646">
        <f t="shared" ref="G31:G50" si="2">SUM(D31:F31)</f>
        <v>0</v>
      </c>
      <c r="H31" s="1171" t="str">
        <f>IF(G31-i.04109!H12+i.04109!L12=0,"",G31-i.04109!H12+i.04109!L12)</f>
        <v/>
      </c>
    </row>
    <row r="32" spans="1:8">
      <c r="A32" s="517" t="s">
        <v>86</v>
      </c>
      <c r="B32" s="511" t="s">
        <v>805</v>
      </c>
      <c r="C32" s="372">
        <v>24</v>
      </c>
      <c r="D32" s="1254"/>
      <c r="E32" s="1255"/>
      <c r="F32" s="1255"/>
      <c r="G32" s="646">
        <f t="shared" si="2"/>
        <v>0</v>
      </c>
      <c r="H32" s="1171" t="str">
        <f>IF(G32-i.04109!H13+i.04109!L13=0,"",G32-i.04109!H13+i.04109!L13)</f>
        <v/>
      </c>
    </row>
    <row r="33" spans="1:8">
      <c r="A33" s="517">
        <v>2.2000000000000002</v>
      </c>
      <c r="B33" s="511" t="s">
        <v>629</v>
      </c>
      <c r="C33" s="372">
        <v>25</v>
      </c>
      <c r="D33" s="1254"/>
      <c r="E33" s="1255"/>
      <c r="F33" s="1255"/>
      <c r="G33" s="646">
        <f t="shared" si="2"/>
        <v>0</v>
      </c>
      <c r="H33" s="1171" t="str">
        <f>IF(G33-i.04109!H14+i.04109!L14=0,"",G33-i.04109!H14+i.04109!L14)</f>
        <v/>
      </c>
    </row>
    <row r="34" spans="1:8">
      <c r="A34" s="517" t="s">
        <v>159</v>
      </c>
      <c r="B34" s="511" t="s">
        <v>805</v>
      </c>
      <c r="C34" s="372">
        <v>26</v>
      </c>
      <c r="D34" s="1254"/>
      <c r="E34" s="1255"/>
      <c r="F34" s="1255"/>
      <c r="G34" s="646">
        <f t="shared" si="2"/>
        <v>0</v>
      </c>
      <c r="H34" s="1171" t="str">
        <f>IF(G34-i.04109!H15+i.04109!L15=0,"",G34-i.04109!H15+i.04109!L15)</f>
        <v/>
      </c>
    </row>
    <row r="35" spans="1:8">
      <c r="A35" s="517">
        <v>2.2999999999999998</v>
      </c>
      <c r="B35" s="511" t="s">
        <v>630</v>
      </c>
      <c r="C35" s="372">
        <v>27</v>
      </c>
      <c r="D35" s="1254"/>
      <c r="E35" s="1255"/>
      <c r="F35" s="1255"/>
      <c r="G35" s="646">
        <f t="shared" si="2"/>
        <v>0</v>
      </c>
      <c r="H35" s="1171" t="str">
        <f>IF(G35-i.04109!H16+i.04109!L16=0,"",G35-i.04109!H16+i.04109!L16)</f>
        <v/>
      </c>
    </row>
    <row r="36" spans="1:8">
      <c r="A36" s="517">
        <f>+A35+0.1</f>
        <v>2.4</v>
      </c>
      <c r="B36" s="511" t="s">
        <v>631</v>
      </c>
      <c r="C36" s="372">
        <v>28</v>
      </c>
      <c r="D36" s="1254"/>
      <c r="E36" s="1255"/>
      <c r="F36" s="1255"/>
      <c r="G36" s="646">
        <f t="shared" si="2"/>
        <v>0</v>
      </c>
      <c r="H36" s="1171" t="str">
        <f>IF(G36-i.04109!H17+i.04109!L17=0,"",G36-i.04109!H17+i.04109!L17)</f>
        <v/>
      </c>
    </row>
    <row r="37" spans="1:8">
      <c r="A37" s="517">
        <f>+A36+0.1</f>
        <v>2.5</v>
      </c>
      <c r="B37" s="511" t="s">
        <v>632</v>
      </c>
      <c r="C37" s="372">
        <v>29</v>
      </c>
      <c r="D37" s="1256"/>
      <c r="E37" s="1255"/>
      <c r="F37" s="1255"/>
      <c r="G37" s="646">
        <f t="shared" si="2"/>
        <v>0</v>
      </c>
      <c r="H37" s="1171" t="str">
        <f>IF(G37-i.04109!H18+i.04109!L18=0,"",G37-i.04109!H18+i.04109!L18)</f>
        <v/>
      </c>
    </row>
    <row r="38" spans="1:8">
      <c r="A38" s="517">
        <f>+A37+0.1</f>
        <v>2.6</v>
      </c>
      <c r="B38" s="511" t="s">
        <v>633</v>
      </c>
      <c r="C38" s="372">
        <v>30</v>
      </c>
      <c r="D38" s="1254"/>
      <c r="E38" s="1255"/>
      <c r="F38" s="1255"/>
      <c r="G38" s="646">
        <f t="shared" si="2"/>
        <v>0</v>
      </c>
      <c r="H38" s="1171" t="str">
        <f>IF(G38-i.04109!H19+i.04109!L19=0,"",G38-i.04109!H19+i.04109!L19)</f>
        <v/>
      </c>
    </row>
    <row r="39" spans="1:8">
      <c r="A39" s="517">
        <f>+A38+0.1</f>
        <v>2.7</v>
      </c>
      <c r="B39" s="511" t="s">
        <v>634</v>
      </c>
      <c r="C39" s="372">
        <v>31</v>
      </c>
      <c r="D39" s="1254"/>
      <c r="E39" s="1255"/>
      <c r="F39" s="1255"/>
      <c r="G39" s="646">
        <f t="shared" si="2"/>
        <v>0</v>
      </c>
      <c r="H39" s="1171" t="str">
        <f>IF(G39-i.04109!H20+i.04109!L20=0,"",G39-i.04109!H20+i.04109!L20)</f>
        <v/>
      </c>
    </row>
    <row r="40" spans="1:8">
      <c r="A40" s="512" t="s">
        <v>1312</v>
      </c>
      <c r="B40" s="511" t="s">
        <v>1957</v>
      </c>
      <c r="C40" s="372">
        <v>32</v>
      </c>
      <c r="D40" s="1254"/>
      <c r="E40" s="1255"/>
      <c r="F40" s="1255"/>
      <c r="G40" s="646">
        <f t="shared" si="2"/>
        <v>0</v>
      </c>
      <c r="H40" s="1171" t="str">
        <f>IF(G40-i.04109!H21+i.04109!L21=0,"",G40-i.04109!H21+i.04109!L21)</f>
        <v/>
      </c>
    </row>
    <row r="41" spans="1:8">
      <c r="A41" s="517">
        <v>2.8</v>
      </c>
      <c r="B41" s="511" t="s">
        <v>635</v>
      </c>
      <c r="C41" s="372">
        <v>33</v>
      </c>
      <c r="D41" s="1254"/>
      <c r="E41" s="1255"/>
      <c r="F41" s="1255"/>
      <c r="G41" s="646">
        <f t="shared" si="2"/>
        <v>0</v>
      </c>
      <c r="H41" s="1171" t="str">
        <f>IF(G41-i.04109!H22+i.04109!L22=0,"",G41-i.04109!H22+i.04109!L22)</f>
        <v/>
      </c>
    </row>
    <row r="42" spans="1:8" ht="26.25">
      <c r="A42" s="517">
        <f>+A41+0.1</f>
        <v>2.9</v>
      </c>
      <c r="B42" s="511" t="s">
        <v>755</v>
      </c>
      <c r="C42" s="372">
        <v>34</v>
      </c>
      <c r="D42" s="1254"/>
      <c r="E42" s="1255"/>
      <c r="F42" s="1255"/>
      <c r="G42" s="646">
        <f t="shared" si="2"/>
        <v>0</v>
      </c>
      <c r="H42" s="1171" t="str">
        <f>IF(G42-i.04109!H23+i.04109!L23=0,"",G42-i.04109!H23+i.04109!L23)</f>
        <v/>
      </c>
    </row>
    <row r="43" spans="1:8">
      <c r="A43" s="512">
        <v>2.1</v>
      </c>
      <c r="B43" s="511" t="s">
        <v>637</v>
      </c>
      <c r="C43" s="372">
        <v>35</v>
      </c>
      <c r="D43" s="1254"/>
      <c r="E43" s="1255"/>
      <c r="F43" s="1255"/>
      <c r="G43" s="646">
        <f t="shared" si="2"/>
        <v>0</v>
      </c>
      <c r="H43" s="1171" t="str">
        <f>IF(G43-i.04109!H24+i.04109!L24=0,"",G43-i.04109!H24+i.04109!L24)</f>
        <v/>
      </c>
    </row>
    <row r="44" spans="1:8">
      <c r="A44" s="512">
        <f t="shared" ref="A44:A50" si="3">+A43+0.01</f>
        <v>2.11</v>
      </c>
      <c r="B44" s="511" t="s">
        <v>638</v>
      </c>
      <c r="C44" s="372">
        <v>36</v>
      </c>
      <c r="D44" s="1254"/>
      <c r="E44" s="1255"/>
      <c r="F44" s="1255"/>
      <c r="G44" s="646">
        <f t="shared" si="2"/>
        <v>0</v>
      </c>
      <c r="H44" s="1171" t="str">
        <f>IF(G44-i.04109!H25+i.04109!L25=0,"",G44-i.04109!H25+i.04109!L25)</f>
        <v/>
      </c>
    </row>
    <row r="45" spans="1:8">
      <c r="A45" s="512">
        <f t="shared" si="3"/>
        <v>2.1199999999999997</v>
      </c>
      <c r="B45" s="511" t="s">
        <v>639</v>
      </c>
      <c r="C45" s="372">
        <v>37</v>
      </c>
      <c r="D45" s="1256"/>
      <c r="E45" s="1255"/>
      <c r="F45" s="1255"/>
      <c r="G45" s="646">
        <f t="shared" si="2"/>
        <v>0</v>
      </c>
      <c r="H45" s="1171" t="str">
        <f>IF(G45-i.04109!H26+i.04109!L26=0,"",G45-i.04109!H26+i.04109!L26)</f>
        <v/>
      </c>
    </row>
    <row r="46" spans="1:8">
      <c r="A46" s="512">
        <f t="shared" si="3"/>
        <v>2.1299999999999994</v>
      </c>
      <c r="B46" s="511" t="s">
        <v>640</v>
      </c>
      <c r="C46" s="372">
        <v>38</v>
      </c>
      <c r="D46" s="1254"/>
      <c r="E46" s="1255"/>
      <c r="F46" s="1255"/>
      <c r="G46" s="646">
        <f t="shared" si="2"/>
        <v>0</v>
      </c>
      <c r="H46" s="1171" t="str">
        <f>IF(G46-i.04109!H27+i.04109!L27=0,"",G46-i.04109!H27+i.04109!L27)</f>
        <v/>
      </c>
    </row>
    <row r="47" spans="1:8" ht="26.25">
      <c r="A47" s="512">
        <f t="shared" si="3"/>
        <v>2.1399999999999992</v>
      </c>
      <c r="B47" s="511" t="s">
        <v>641</v>
      </c>
      <c r="C47" s="372">
        <v>39</v>
      </c>
      <c r="D47" s="1254"/>
      <c r="E47" s="1255"/>
      <c r="F47" s="1255"/>
      <c r="G47" s="646">
        <f t="shared" si="2"/>
        <v>0</v>
      </c>
      <c r="H47" s="1171" t="str">
        <f>IF(G47-i.04109!H28+i.04109!L28=0,"",G47-i.04109!H28+i.04109!L28)</f>
        <v/>
      </c>
    </row>
    <row r="48" spans="1:8" ht="39">
      <c r="A48" s="512">
        <f t="shared" si="3"/>
        <v>2.149999999999999</v>
      </c>
      <c r="B48" s="518" t="s">
        <v>642</v>
      </c>
      <c r="C48" s="372">
        <v>40</v>
      </c>
      <c r="D48" s="1254"/>
      <c r="E48" s="1255"/>
      <c r="F48" s="1255"/>
      <c r="G48" s="646">
        <f t="shared" si="2"/>
        <v>0</v>
      </c>
      <c r="H48" s="1171" t="str">
        <f>IF(G48-i.04109!H29+i.04109!L29=0,"",G48-i.04109!H29+i.04109!L29)</f>
        <v/>
      </c>
    </row>
    <row r="49" spans="1:8" ht="26.25">
      <c r="A49" s="512">
        <f t="shared" si="3"/>
        <v>2.1599999999999988</v>
      </c>
      <c r="B49" s="511" t="s">
        <v>643</v>
      </c>
      <c r="C49" s="372">
        <v>41</v>
      </c>
      <c r="D49" s="1254"/>
      <c r="E49" s="1255"/>
      <c r="F49" s="1255"/>
      <c r="G49" s="646">
        <f t="shared" si="2"/>
        <v>0</v>
      </c>
      <c r="H49" s="1171" t="str">
        <f>IF(G49-i.04109!H30+i.04109!L30=0,"",G49-i.04109!H30+i.04109!L30)</f>
        <v/>
      </c>
    </row>
    <row r="50" spans="1:8">
      <c r="A50" s="512">
        <f t="shared" si="3"/>
        <v>2.1699999999999986</v>
      </c>
      <c r="B50" s="244" t="s">
        <v>644</v>
      </c>
      <c r="C50" s="372">
        <v>42</v>
      </c>
      <c r="D50" s="1254"/>
      <c r="E50" s="1255"/>
      <c r="F50" s="1255"/>
      <c r="G50" s="646">
        <f t="shared" si="2"/>
        <v>0</v>
      </c>
      <c r="H50" s="1171" t="str">
        <f>IF(G50-i.04109!H31+i.04109!L31=0,"",G50-i.04109!H31+i.04109!L31)</f>
        <v/>
      </c>
    </row>
    <row r="51" spans="1:8" ht="29.25" customHeight="1">
      <c r="A51" s="604">
        <v>3</v>
      </c>
      <c r="B51" s="1166" t="s">
        <v>1966</v>
      </c>
      <c r="C51" s="372">
        <v>43</v>
      </c>
      <c r="D51" s="1253">
        <f>SUM(D52,D54,D56:D60,D62:D71)</f>
        <v>0</v>
      </c>
      <c r="E51" s="1253">
        <f>SUM(E52,E54,E56:E60,E62:E71)</f>
        <v>0</v>
      </c>
      <c r="F51" s="1253">
        <f>SUM(F52,F54,F56:F60,F62:F71)</f>
        <v>0</v>
      </c>
      <c r="G51" s="595">
        <f>SUM(D51:F51)</f>
        <v>0</v>
      </c>
      <c r="H51" s="1171" t="str">
        <f>IF(G51-i.04110!H32=0,"",G51-i.04110!H32)</f>
        <v/>
      </c>
    </row>
    <row r="52" spans="1:8">
      <c r="A52" s="1147">
        <v>3.1</v>
      </c>
      <c r="B52" s="520" t="s">
        <v>628</v>
      </c>
      <c r="C52" s="372">
        <v>44</v>
      </c>
      <c r="D52" s="1254"/>
      <c r="E52" s="1255"/>
      <c r="F52" s="1255"/>
      <c r="G52" s="646">
        <f t="shared" ref="G52:G71" si="4">SUM(D52:F52)</f>
        <v>0</v>
      </c>
      <c r="H52" s="1171" t="str">
        <f>IF(G52-i.04110!H12=0,"",G52-i.04110!H12)</f>
        <v/>
      </c>
    </row>
    <row r="53" spans="1:8">
      <c r="A53" s="517" t="s">
        <v>485</v>
      </c>
      <c r="B53" s="511" t="s">
        <v>805</v>
      </c>
      <c r="C53" s="372">
        <v>45</v>
      </c>
      <c r="D53" s="1254"/>
      <c r="E53" s="1255"/>
      <c r="F53" s="1255"/>
      <c r="G53" s="646">
        <f t="shared" si="4"/>
        <v>0</v>
      </c>
      <c r="H53" s="1171" t="str">
        <f>IF(G53-i.04110!H13=0,"",G53-i.04110!H13)</f>
        <v/>
      </c>
    </row>
    <row r="54" spans="1:8">
      <c r="A54" s="517">
        <v>3.2</v>
      </c>
      <c r="B54" s="511" t="s">
        <v>629</v>
      </c>
      <c r="C54" s="372">
        <v>46</v>
      </c>
      <c r="D54" s="1254"/>
      <c r="E54" s="1255"/>
      <c r="F54" s="1255"/>
      <c r="G54" s="646">
        <f t="shared" si="4"/>
        <v>0</v>
      </c>
      <c r="H54" s="1171" t="str">
        <f>IF(G54-i.04110!H14=0,"",G54-i.04110!H14)</f>
        <v/>
      </c>
    </row>
    <row r="55" spans="1:8">
      <c r="A55" s="517" t="s">
        <v>492</v>
      </c>
      <c r="B55" s="511" t="s">
        <v>805</v>
      </c>
      <c r="C55" s="372">
        <v>47</v>
      </c>
      <c r="D55" s="1254"/>
      <c r="E55" s="1255"/>
      <c r="F55" s="1255"/>
      <c r="G55" s="646">
        <f t="shared" si="4"/>
        <v>0</v>
      </c>
      <c r="H55" s="1171" t="str">
        <f>IF(G55-i.04110!H15=0,"",G55-i.04110!H15)</f>
        <v/>
      </c>
    </row>
    <row r="56" spans="1:8">
      <c r="A56" s="517">
        <v>3.3</v>
      </c>
      <c r="B56" s="511" t="s">
        <v>630</v>
      </c>
      <c r="C56" s="372">
        <v>48</v>
      </c>
      <c r="D56" s="1254"/>
      <c r="E56" s="1255"/>
      <c r="F56" s="1255"/>
      <c r="G56" s="646">
        <f t="shared" si="4"/>
        <v>0</v>
      </c>
      <c r="H56" s="1171" t="str">
        <f>IF(G56-i.04110!H16=0,"",G56-i.04110!H16)</f>
        <v/>
      </c>
    </row>
    <row r="57" spans="1:8">
      <c r="A57" s="517">
        <f>+A56+0.1</f>
        <v>3.4</v>
      </c>
      <c r="B57" s="511" t="s">
        <v>631</v>
      </c>
      <c r="C57" s="372">
        <v>49</v>
      </c>
      <c r="D57" s="1254"/>
      <c r="E57" s="1255"/>
      <c r="F57" s="1255"/>
      <c r="G57" s="646">
        <f t="shared" si="4"/>
        <v>0</v>
      </c>
      <c r="H57" s="1171" t="str">
        <f>IF(G57-i.04110!H17=0,"",G57-i.04110!H17)</f>
        <v/>
      </c>
    </row>
    <row r="58" spans="1:8">
      <c r="A58" s="517">
        <f>+A57+0.1</f>
        <v>3.5</v>
      </c>
      <c r="B58" s="511" t="s">
        <v>632</v>
      </c>
      <c r="C58" s="372">
        <v>50</v>
      </c>
      <c r="D58" s="1256"/>
      <c r="E58" s="1255"/>
      <c r="F58" s="1255"/>
      <c r="G58" s="646">
        <f t="shared" si="4"/>
        <v>0</v>
      </c>
      <c r="H58" s="1171" t="str">
        <f>IF(G58-i.04110!H18=0,"",G58-i.04110!H18)</f>
        <v/>
      </c>
    </row>
    <row r="59" spans="1:8">
      <c r="A59" s="517">
        <f>+A58+0.1</f>
        <v>3.6</v>
      </c>
      <c r="B59" s="511" t="s">
        <v>633</v>
      </c>
      <c r="C59" s="372">
        <v>51</v>
      </c>
      <c r="D59" s="1254"/>
      <c r="E59" s="1255"/>
      <c r="F59" s="1255"/>
      <c r="G59" s="646">
        <f t="shared" si="4"/>
        <v>0</v>
      </c>
      <c r="H59" s="1171" t="str">
        <f>IF(G59-i.04110!H19=0,"",G59-i.04110!H19)</f>
        <v/>
      </c>
    </row>
    <row r="60" spans="1:8">
      <c r="A60" s="517">
        <f>+A59+0.1</f>
        <v>3.7</v>
      </c>
      <c r="B60" s="511" t="s">
        <v>634</v>
      </c>
      <c r="C60" s="372">
        <v>52</v>
      </c>
      <c r="D60" s="1254"/>
      <c r="E60" s="1255"/>
      <c r="F60" s="1255"/>
      <c r="G60" s="646">
        <f t="shared" si="4"/>
        <v>0</v>
      </c>
      <c r="H60" s="1171" t="str">
        <f>IF(G60-i.04110!H20=0,"",G60-i.04110!H20)</f>
        <v/>
      </c>
    </row>
    <row r="61" spans="1:8">
      <c r="A61" s="512" t="s">
        <v>1958</v>
      </c>
      <c r="B61" s="511" t="s">
        <v>1957</v>
      </c>
      <c r="C61" s="372">
        <v>53</v>
      </c>
      <c r="D61" s="1254"/>
      <c r="E61" s="1255"/>
      <c r="F61" s="1255"/>
      <c r="G61" s="646">
        <f t="shared" si="4"/>
        <v>0</v>
      </c>
      <c r="H61" s="1171" t="str">
        <f>IF(G61-i.04110!H21=0,"",G61-i.04110!H21)</f>
        <v/>
      </c>
    </row>
    <row r="62" spans="1:8">
      <c r="A62" s="517">
        <v>3.8</v>
      </c>
      <c r="B62" s="511" t="s">
        <v>635</v>
      </c>
      <c r="C62" s="372">
        <v>54</v>
      </c>
      <c r="D62" s="1254"/>
      <c r="E62" s="1255"/>
      <c r="F62" s="1255"/>
      <c r="G62" s="646">
        <f t="shared" si="4"/>
        <v>0</v>
      </c>
      <c r="H62" s="1171" t="str">
        <f>IF(G62-i.04110!H22=0,"",G62-i.04110!H22)</f>
        <v/>
      </c>
    </row>
    <row r="63" spans="1:8" ht="26.25">
      <c r="A63" s="517">
        <f>+A62+0.1</f>
        <v>3.9</v>
      </c>
      <c r="B63" s="511" t="s">
        <v>755</v>
      </c>
      <c r="C63" s="372">
        <v>55</v>
      </c>
      <c r="D63" s="1254"/>
      <c r="E63" s="1255"/>
      <c r="F63" s="1255"/>
      <c r="G63" s="646">
        <f t="shared" si="4"/>
        <v>0</v>
      </c>
      <c r="H63" s="1171" t="str">
        <f>IF(G63-i.04110!H23=0,"",G63-i.04110!H23)</f>
        <v/>
      </c>
    </row>
    <row r="64" spans="1:8">
      <c r="A64" s="512">
        <v>3.1</v>
      </c>
      <c r="B64" s="511" t="s">
        <v>637</v>
      </c>
      <c r="C64" s="372">
        <v>56</v>
      </c>
      <c r="D64" s="1254"/>
      <c r="E64" s="1255"/>
      <c r="F64" s="1255"/>
      <c r="G64" s="646">
        <f t="shared" si="4"/>
        <v>0</v>
      </c>
      <c r="H64" s="1171" t="str">
        <f>IF(G64-i.04110!H24=0,"",G64-i.04110!H24)</f>
        <v/>
      </c>
    </row>
    <row r="65" spans="1:8">
      <c r="A65" s="512">
        <f t="shared" ref="A65:A71" si="5">+A64+0.01</f>
        <v>3.11</v>
      </c>
      <c r="B65" s="511" t="s">
        <v>638</v>
      </c>
      <c r="C65" s="372">
        <v>57</v>
      </c>
      <c r="D65" s="1254"/>
      <c r="E65" s="1255"/>
      <c r="F65" s="1255"/>
      <c r="G65" s="646">
        <f t="shared" si="4"/>
        <v>0</v>
      </c>
      <c r="H65" s="1171" t="str">
        <f>IF(G65-i.04110!H25=0,"",G65-i.04110!H25)</f>
        <v/>
      </c>
    </row>
    <row r="66" spans="1:8">
      <c r="A66" s="512">
        <f t="shared" si="5"/>
        <v>3.1199999999999997</v>
      </c>
      <c r="B66" s="511" t="s">
        <v>639</v>
      </c>
      <c r="C66" s="372">
        <v>58</v>
      </c>
      <c r="D66" s="1256"/>
      <c r="E66" s="1255"/>
      <c r="F66" s="1255"/>
      <c r="G66" s="646">
        <f t="shared" si="4"/>
        <v>0</v>
      </c>
      <c r="H66" s="1171" t="str">
        <f>IF(G66-i.04110!H26=0,"",G66-i.04110!H26)</f>
        <v/>
      </c>
    </row>
    <row r="67" spans="1:8">
      <c r="A67" s="512">
        <f t="shared" si="5"/>
        <v>3.1299999999999994</v>
      </c>
      <c r="B67" s="511" t="s">
        <v>640</v>
      </c>
      <c r="C67" s="372">
        <v>59</v>
      </c>
      <c r="D67" s="1254"/>
      <c r="E67" s="1255"/>
      <c r="F67" s="1255"/>
      <c r="G67" s="646">
        <f t="shared" si="4"/>
        <v>0</v>
      </c>
      <c r="H67" s="1171" t="str">
        <f>IF(G67-i.04110!H27=0,"",G67-i.04110!H27)</f>
        <v/>
      </c>
    </row>
    <row r="68" spans="1:8" ht="26.25">
      <c r="A68" s="512">
        <f t="shared" si="5"/>
        <v>3.1399999999999992</v>
      </c>
      <c r="B68" s="511" t="s">
        <v>641</v>
      </c>
      <c r="C68" s="372">
        <v>60</v>
      </c>
      <c r="D68" s="1254"/>
      <c r="E68" s="1255"/>
      <c r="F68" s="1255"/>
      <c r="G68" s="646">
        <f t="shared" si="4"/>
        <v>0</v>
      </c>
      <c r="H68" s="1171" t="str">
        <f>IF(G68-i.04110!H28=0,"",G68-i.04110!H28)</f>
        <v/>
      </c>
    </row>
    <row r="69" spans="1:8" ht="39">
      <c r="A69" s="512">
        <f t="shared" si="5"/>
        <v>3.149999999999999</v>
      </c>
      <c r="B69" s="518" t="s">
        <v>642</v>
      </c>
      <c r="C69" s="372">
        <v>61</v>
      </c>
      <c r="D69" s="1254"/>
      <c r="E69" s="1255"/>
      <c r="F69" s="1255"/>
      <c r="G69" s="646">
        <f t="shared" si="4"/>
        <v>0</v>
      </c>
      <c r="H69" s="1171" t="str">
        <f>IF(G69-i.04110!H29=0,"",G69-i.04110!H29)</f>
        <v/>
      </c>
    </row>
    <row r="70" spans="1:8" ht="26.25">
      <c r="A70" s="512">
        <f t="shared" si="5"/>
        <v>3.1599999999999988</v>
      </c>
      <c r="B70" s="511" t="s">
        <v>643</v>
      </c>
      <c r="C70" s="372">
        <v>62</v>
      </c>
      <c r="D70" s="1254"/>
      <c r="E70" s="1255"/>
      <c r="F70" s="1255"/>
      <c r="G70" s="646">
        <f t="shared" si="4"/>
        <v>0</v>
      </c>
      <c r="H70" s="1171" t="str">
        <f>IF(G70-i.04110!H30=0,"",G70-i.04110!H30)</f>
        <v/>
      </c>
    </row>
    <row r="71" spans="1:8">
      <c r="A71" s="512">
        <f t="shared" si="5"/>
        <v>3.1699999999999986</v>
      </c>
      <c r="B71" s="244" t="s">
        <v>644</v>
      </c>
      <c r="C71" s="372">
        <v>63</v>
      </c>
      <c r="D71" s="1254"/>
      <c r="E71" s="1255"/>
      <c r="F71" s="1255"/>
      <c r="G71" s="646">
        <f t="shared" si="4"/>
        <v>0</v>
      </c>
      <c r="H71" s="1171" t="str">
        <f>IF(G71-i.04110!H31=0,"",G71-i.04110!H31)</f>
        <v/>
      </c>
    </row>
    <row r="72" spans="1:8" ht="25.5">
      <c r="A72" s="604">
        <v>4</v>
      </c>
      <c r="B72" s="1166" t="s">
        <v>1967</v>
      </c>
      <c r="C72" s="372">
        <v>64</v>
      </c>
      <c r="D72" s="1253">
        <f>SUM(D73,D75,D77:D81,D83:D92)</f>
        <v>0</v>
      </c>
      <c r="E72" s="1253">
        <f>SUM(E73,E75,E77:E81,E83:E92)</f>
        <v>0</v>
      </c>
      <c r="F72" s="1253">
        <f>SUM(F73,F75,F77:F81,F83:F92)</f>
        <v>0</v>
      </c>
      <c r="G72" s="595">
        <f>SUM(D72:F72)</f>
        <v>0</v>
      </c>
      <c r="H72" s="1171" t="str">
        <f>IF(G72-i.04111!H32-+i.04111!L32=0,"",G72-i.04111!H32+i.04111!L32)</f>
        <v/>
      </c>
    </row>
    <row r="73" spans="1:8">
      <c r="A73" s="1147">
        <v>4.0999999999999996</v>
      </c>
      <c r="B73" s="520" t="s">
        <v>628</v>
      </c>
      <c r="C73" s="372">
        <v>65</v>
      </c>
      <c r="D73" s="1254"/>
      <c r="E73" s="1255"/>
      <c r="F73" s="1255"/>
      <c r="G73" s="646">
        <f t="shared" ref="G73:G95" si="6">SUM(D73:F73)</f>
        <v>0</v>
      </c>
      <c r="H73" s="1171" t="str">
        <f>IF(G73-i.04111!H12+i.04111!L12=0,"",G73-i.04111!H12+i.04111!L12)</f>
        <v/>
      </c>
    </row>
    <row r="74" spans="1:8">
      <c r="A74" s="517" t="s">
        <v>1959</v>
      </c>
      <c r="B74" s="511" t="s">
        <v>805</v>
      </c>
      <c r="C74" s="372">
        <v>66</v>
      </c>
      <c r="D74" s="1254"/>
      <c r="E74" s="1255"/>
      <c r="F74" s="1255"/>
      <c r="G74" s="646">
        <f t="shared" si="6"/>
        <v>0</v>
      </c>
      <c r="H74" s="1171" t="str">
        <f>IF(G74-i.04111!H13+i.04111!L13=0,"",G74-i.04111!H13+i.04111!L13)</f>
        <v/>
      </c>
    </row>
    <row r="75" spans="1:8">
      <c r="A75" s="517">
        <v>4.2</v>
      </c>
      <c r="B75" s="511" t="s">
        <v>629</v>
      </c>
      <c r="C75" s="372">
        <v>67</v>
      </c>
      <c r="D75" s="1254"/>
      <c r="E75" s="1255"/>
      <c r="F75" s="1255"/>
      <c r="G75" s="646">
        <f t="shared" si="6"/>
        <v>0</v>
      </c>
      <c r="H75" s="1171" t="str">
        <f>IF(G75-i.04111!H14+i.04111!L14=0,"",G75-i.04111!H14+i.04111!L14)</f>
        <v/>
      </c>
    </row>
    <row r="76" spans="1:8">
      <c r="A76" s="517" t="s">
        <v>1960</v>
      </c>
      <c r="B76" s="511" t="s">
        <v>805</v>
      </c>
      <c r="C76" s="372">
        <v>68</v>
      </c>
      <c r="D76" s="1254"/>
      <c r="E76" s="1255"/>
      <c r="F76" s="1255"/>
      <c r="G76" s="646">
        <f t="shared" si="6"/>
        <v>0</v>
      </c>
      <c r="H76" s="1171" t="str">
        <f>IF(G76-i.04111!H15+i.04111!L15=0,"",G76-i.04111!H15+i.04111!L15)</f>
        <v/>
      </c>
    </row>
    <row r="77" spans="1:8">
      <c r="A77" s="517">
        <v>4.3</v>
      </c>
      <c r="B77" s="511" t="s">
        <v>630</v>
      </c>
      <c r="C77" s="372">
        <v>69</v>
      </c>
      <c r="D77" s="1254"/>
      <c r="E77" s="1255"/>
      <c r="F77" s="1255"/>
      <c r="G77" s="646">
        <f t="shared" si="6"/>
        <v>0</v>
      </c>
      <c r="H77" s="1171" t="str">
        <f>IF(G77-i.04111!H16+i.04111!L16=0,"",G77-i.04111!H16+i.04111!L16)</f>
        <v/>
      </c>
    </row>
    <row r="78" spans="1:8">
      <c r="A78" s="517">
        <f>+A77+0.1</f>
        <v>4.3999999999999995</v>
      </c>
      <c r="B78" s="511" t="s">
        <v>631</v>
      </c>
      <c r="C78" s="372">
        <v>70</v>
      </c>
      <c r="D78" s="1254"/>
      <c r="E78" s="1255"/>
      <c r="F78" s="1255"/>
      <c r="G78" s="646">
        <f t="shared" si="6"/>
        <v>0</v>
      </c>
      <c r="H78" s="1171" t="str">
        <f>IF(G78-i.04111!H17+i.04111!L17=0,"",G78-i.04111!H17+i.04111!L17)</f>
        <v/>
      </c>
    </row>
    <row r="79" spans="1:8">
      <c r="A79" s="517">
        <f>+A78+0.1</f>
        <v>4.4999999999999991</v>
      </c>
      <c r="B79" s="511" t="s">
        <v>632</v>
      </c>
      <c r="C79" s="372">
        <v>71</v>
      </c>
      <c r="D79" s="1256"/>
      <c r="E79" s="1255"/>
      <c r="F79" s="1255"/>
      <c r="G79" s="646">
        <f t="shared" si="6"/>
        <v>0</v>
      </c>
      <c r="H79" s="1171" t="str">
        <f>IF(G79-i.04111!H18+i.04111!L18=0,"",G79-i.04111!H18+i.04111!L18)</f>
        <v/>
      </c>
    </row>
    <row r="80" spans="1:8">
      <c r="A80" s="517">
        <f>+A79+0.1</f>
        <v>4.5999999999999988</v>
      </c>
      <c r="B80" s="511" t="s">
        <v>633</v>
      </c>
      <c r="C80" s="372">
        <v>72</v>
      </c>
      <c r="D80" s="1254"/>
      <c r="E80" s="1255"/>
      <c r="F80" s="1255"/>
      <c r="G80" s="646">
        <f t="shared" si="6"/>
        <v>0</v>
      </c>
      <c r="H80" s="1171" t="str">
        <f>IF(G80-i.04111!H19+i.04111!L19=0,"",G80-i.04111!H19+i.04111!L19)</f>
        <v/>
      </c>
    </row>
    <row r="81" spans="1:8">
      <c r="A81" s="517">
        <f>+A80+0.1</f>
        <v>4.6999999999999984</v>
      </c>
      <c r="B81" s="511" t="s">
        <v>634</v>
      </c>
      <c r="C81" s="372">
        <v>73</v>
      </c>
      <c r="D81" s="1254"/>
      <c r="E81" s="1255"/>
      <c r="F81" s="1255"/>
      <c r="G81" s="646">
        <f t="shared" si="6"/>
        <v>0</v>
      </c>
      <c r="H81" s="1171" t="str">
        <f>IF(G81-i.04111!H20+i.04111!L20=0,"",G81-i.04111!H20+i.04111!L20)</f>
        <v/>
      </c>
    </row>
    <row r="82" spans="1:8">
      <c r="A82" s="512" t="s">
        <v>1961</v>
      </c>
      <c r="B82" s="511" t="s">
        <v>1957</v>
      </c>
      <c r="C82" s="372">
        <v>74</v>
      </c>
      <c r="D82" s="1254"/>
      <c r="E82" s="1255"/>
      <c r="F82" s="1255"/>
      <c r="G82" s="646">
        <f t="shared" si="6"/>
        <v>0</v>
      </c>
      <c r="H82" s="1171" t="str">
        <f>IF(G82-i.04111!H21+i.04111!L21=0,"",G82-i.04111!H21+i.04111!L21)</f>
        <v/>
      </c>
    </row>
    <row r="83" spans="1:8">
      <c r="A83" s="517">
        <v>4.8</v>
      </c>
      <c r="B83" s="511" t="s">
        <v>635</v>
      </c>
      <c r="C83" s="372">
        <v>75</v>
      </c>
      <c r="D83" s="1254"/>
      <c r="E83" s="1255"/>
      <c r="F83" s="1255"/>
      <c r="G83" s="646">
        <f t="shared" si="6"/>
        <v>0</v>
      </c>
      <c r="H83" s="1171" t="str">
        <f>IF(G83-i.04111!H22+i.04111!L22=0,"",G83-i.04111!H22+i.04111!L22)</f>
        <v/>
      </c>
    </row>
    <row r="84" spans="1:8" ht="26.25">
      <c r="A84" s="517">
        <f>+A83+0.1</f>
        <v>4.8999999999999995</v>
      </c>
      <c r="B84" s="511" t="s">
        <v>755</v>
      </c>
      <c r="C84" s="372">
        <v>76</v>
      </c>
      <c r="D84" s="1254"/>
      <c r="E84" s="1255"/>
      <c r="F84" s="1255"/>
      <c r="G84" s="646">
        <f t="shared" si="6"/>
        <v>0</v>
      </c>
      <c r="H84" s="1171" t="str">
        <f>IF(G84-i.04111!H23+i.04111!L23=0,"",G84-i.04111!H23+i.04111!L23)</f>
        <v/>
      </c>
    </row>
    <row r="85" spans="1:8">
      <c r="A85" s="512">
        <v>4.0999999999999996</v>
      </c>
      <c r="B85" s="511" t="s">
        <v>637</v>
      </c>
      <c r="C85" s="372">
        <v>77</v>
      </c>
      <c r="D85" s="1254"/>
      <c r="E85" s="1255"/>
      <c r="F85" s="1255"/>
      <c r="G85" s="646">
        <f t="shared" si="6"/>
        <v>0</v>
      </c>
      <c r="H85" s="1171" t="str">
        <f>IF(G85-i.04111!H24+i.04111!L24=0,"",G85-i.04111!H24+i.04111!L24)</f>
        <v/>
      </c>
    </row>
    <row r="86" spans="1:8">
      <c r="A86" s="512">
        <f t="shared" ref="A86:A92" si="7">+A85+0.01</f>
        <v>4.1099999999999994</v>
      </c>
      <c r="B86" s="511" t="s">
        <v>638</v>
      </c>
      <c r="C86" s="372">
        <v>78</v>
      </c>
      <c r="D86" s="1254"/>
      <c r="E86" s="1255"/>
      <c r="F86" s="1255"/>
      <c r="G86" s="646">
        <f t="shared" si="6"/>
        <v>0</v>
      </c>
      <c r="H86" s="1171" t="str">
        <f>IF(G86-i.04111!H25+i.04111!L25=0,"",G86-i.04111!H25+i.04111!L25)</f>
        <v/>
      </c>
    </row>
    <row r="87" spans="1:8">
      <c r="A87" s="512">
        <f t="shared" si="7"/>
        <v>4.1199999999999992</v>
      </c>
      <c r="B87" s="511" t="s">
        <v>639</v>
      </c>
      <c r="C87" s="372">
        <v>79</v>
      </c>
      <c r="D87" s="1256"/>
      <c r="E87" s="1255"/>
      <c r="F87" s="1255"/>
      <c r="G87" s="646">
        <f t="shared" si="6"/>
        <v>0</v>
      </c>
      <c r="H87" s="1171" t="str">
        <f>IF(G87-i.04111!H26+i.04111!L26=0,"",G87-i.04111!H26+i.04111!L26)</f>
        <v/>
      </c>
    </row>
    <row r="88" spans="1:8">
      <c r="A88" s="512">
        <f t="shared" si="7"/>
        <v>4.129999999999999</v>
      </c>
      <c r="B88" s="511" t="s">
        <v>640</v>
      </c>
      <c r="C88" s="372">
        <v>80</v>
      </c>
      <c r="D88" s="1254"/>
      <c r="E88" s="1255"/>
      <c r="F88" s="1255"/>
      <c r="G88" s="646">
        <f t="shared" si="6"/>
        <v>0</v>
      </c>
      <c r="H88" s="1171" t="str">
        <f>IF(G88-i.04111!H27+i.04111!L27=0,"",G88-i.04111!H27+i.04111!L27)</f>
        <v/>
      </c>
    </row>
    <row r="89" spans="1:8" ht="26.25">
      <c r="A89" s="512">
        <f t="shared" si="7"/>
        <v>4.1399999999999988</v>
      </c>
      <c r="B89" s="511" t="s">
        <v>641</v>
      </c>
      <c r="C89" s="372">
        <v>81</v>
      </c>
      <c r="D89" s="1254"/>
      <c r="E89" s="1255"/>
      <c r="F89" s="1255"/>
      <c r="G89" s="646">
        <f t="shared" si="6"/>
        <v>0</v>
      </c>
      <c r="H89" s="1171" t="str">
        <f>IF(G89-i.04111!H28+i.04111!L28=0,"",G89-i.04111!H28+i.04111!L28)</f>
        <v/>
      </c>
    </row>
    <row r="90" spans="1:8" ht="39">
      <c r="A90" s="512">
        <f t="shared" si="7"/>
        <v>4.1499999999999986</v>
      </c>
      <c r="B90" s="518" t="s">
        <v>642</v>
      </c>
      <c r="C90" s="372">
        <v>82</v>
      </c>
      <c r="D90" s="1254"/>
      <c r="E90" s="1255"/>
      <c r="F90" s="1255"/>
      <c r="G90" s="646">
        <f t="shared" si="6"/>
        <v>0</v>
      </c>
      <c r="H90" s="1171" t="str">
        <f>IF(G90-i.04111!H29+i.04111!L29=0,"",G90-i.04111!H29+i.04111!L29)</f>
        <v/>
      </c>
    </row>
    <row r="91" spans="1:8" ht="26.25">
      <c r="A91" s="512">
        <f t="shared" si="7"/>
        <v>4.1599999999999984</v>
      </c>
      <c r="B91" s="511" t="s">
        <v>643</v>
      </c>
      <c r="C91" s="372">
        <v>83</v>
      </c>
      <c r="D91" s="1254"/>
      <c r="E91" s="1255"/>
      <c r="F91" s="1255"/>
      <c r="G91" s="646">
        <f t="shared" si="6"/>
        <v>0</v>
      </c>
      <c r="H91" s="1171" t="str">
        <f>IF(G91-i.04111!H30+i.04111!L30=0,"",G91-i.04111!H30+i.04111!L30)</f>
        <v/>
      </c>
    </row>
    <row r="92" spans="1:8">
      <c r="A92" s="512">
        <f t="shared" si="7"/>
        <v>4.1699999999999982</v>
      </c>
      <c r="B92" s="244" t="s">
        <v>644</v>
      </c>
      <c r="C92" s="372">
        <v>84</v>
      </c>
      <c r="D92" s="1254"/>
      <c r="E92" s="1255"/>
      <c r="F92" s="1255"/>
      <c r="G92" s="646">
        <f t="shared" si="6"/>
        <v>0</v>
      </c>
      <c r="H92" s="1171" t="str">
        <f>IF(G92-i.04111!H31+i.04111!L31=0,"",G92-i.04111!H31+i.04111!L31)</f>
        <v/>
      </c>
    </row>
    <row r="93" spans="1:8">
      <c r="A93" s="604">
        <v>5</v>
      </c>
      <c r="B93" s="1166" t="s">
        <v>1949</v>
      </c>
      <c r="C93" s="372">
        <v>85</v>
      </c>
      <c r="D93" s="1253">
        <f>i.04155з!M50</f>
        <v>0</v>
      </c>
      <c r="E93" s="1257">
        <f>i.04155з!N50</f>
        <v>0</v>
      </c>
      <c r="F93" s="1257">
        <f>i.04155з!O50</f>
        <v>0</v>
      </c>
      <c r="G93" s="595">
        <f t="shared" si="6"/>
        <v>0</v>
      </c>
    </row>
    <row r="94" spans="1:8">
      <c r="A94" s="604">
        <v>6</v>
      </c>
      <c r="B94" s="1166" t="s">
        <v>1970</v>
      </c>
      <c r="C94" s="372">
        <v>86</v>
      </c>
      <c r="D94" s="1253">
        <f>i.04155з!M51</f>
        <v>0</v>
      </c>
      <c r="E94" s="1257">
        <f>i.04155з!N51</f>
        <v>0</v>
      </c>
      <c r="F94" s="1257">
        <f>i.04155з!O51</f>
        <v>0</v>
      </c>
      <c r="G94" s="595">
        <f t="shared" si="6"/>
        <v>0</v>
      </c>
    </row>
    <row r="95" spans="1:8">
      <c r="A95" s="1167"/>
      <c r="B95" s="1166" t="s">
        <v>1971</v>
      </c>
      <c r="C95" s="372">
        <v>87</v>
      </c>
      <c r="D95" s="1258">
        <f>SUM(D9,D30,D51,D72,D93,D94)</f>
        <v>0</v>
      </c>
      <c r="E95" s="1258">
        <f>SUM(E9,E30,E51,E72,E93,E94)</f>
        <v>0</v>
      </c>
      <c r="F95" s="1258">
        <f>SUM(F9,F30,F51,F72,F93,F94)</f>
        <v>0</v>
      </c>
      <c r="G95" s="595">
        <f t="shared" si="6"/>
        <v>0</v>
      </c>
    </row>
    <row r="96" spans="1:8" ht="16.5" thickBot="1">
      <c r="A96" s="1168"/>
      <c r="B96" s="1169"/>
      <c r="C96" s="1169"/>
      <c r="D96" s="1169"/>
      <c r="E96" s="1169"/>
      <c r="F96" s="1169"/>
      <c r="G96" s="1170"/>
    </row>
    <row r="97" spans="1:7">
      <c r="A97" s="1511" t="s">
        <v>945</v>
      </c>
      <c r="B97" s="1511"/>
      <c r="C97" s="1511"/>
      <c r="D97" s="1511"/>
      <c r="E97" s="1511"/>
      <c r="F97" s="1511"/>
      <c r="G97" s="1511"/>
    </row>
    <row r="98" spans="1:7" ht="35.1" customHeight="1">
      <c r="A98" s="1481" t="s">
        <v>1743</v>
      </c>
      <c r="B98" s="1481"/>
      <c r="C98" s="1481"/>
      <c r="D98" s="1481"/>
      <c r="E98" s="1481"/>
      <c r="F98" s="1481"/>
      <c r="G98" s="1481"/>
    </row>
    <row r="99" spans="1:7" ht="38.450000000000003" customHeight="1">
      <c r="A99" s="1510" t="s">
        <v>1969</v>
      </c>
      <c r="B99" s="1510"/>
      <c r="C99" s="1510"/>
      <c r="D99" s="1510"/>
      <c r="E99" s="1510"/>
      <c r="F99" s="1510"/>
      <c r="G99" s="1510"/>
    </row>
    <row r="100" spans="1:7" ht="23.1" customHeight="1">
      <c r="A100" s="1510" t="s">
        <v>1968</v>
      </c>
      <c r="B100" s="1510"/>
      <c r="C100" s="1510"/>
      <c r="D100" s="1510"/>
      <c r="E100" s="1510"/>
      <c r="F100" s="1510"/>
      <c r="G100" s="1510"/>
    </row>
    <row r="101" spans="1:7" ht="38.25" customHeight="1">
      <c r="A101" s="1508"/>
      <c r="B101" s="1508"/>
      <c r="C101" s="1508"/>
      <c r="D101" s="1508"/>
      <c r="E101" s="1508"/>
      <c r="F101" s="1508"/>
    </row>
    <row r="102" spans="1:7">
      <c r="B102" s="954" t="s">
        <v>1739</v>
      </c>
      <c r="C102" s="954" t="s">
        <v>1740</v>
      </c>
    </row>
    <row r="103" spans="1:7">
      <c r="B103" s="636" t="s">
        <v>1737</v>
      </c>
      <c r="C103" s="954"/>
    </row>
    <row r="104" spans="1:7">
      <c r="B104" s="636" t="s">
        <v>1738</v>
      </c>
      <c r="C104" s="955"/>
    </row>
    <row r="105" spans="1:7">
      <c r="B105" s="636" t="s">
        <v>1741</v>
      </c>
      <c r="C105" s="956"/>
    </row>
    <row r="106" spans="1:7">
      <c r="B106" s="636" t="s">
        <v>1742</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88"/>
      <c r="C1" s="1488"/>
      <c r="D1" s="1488"/>
      <c r="E1" s="1488"/>
      <c r="F1" s="1488"/>
      <c r="G1" s="1488"/>
      <c r="H1" s="1488"/>
      <c r="I1" s="1488"/>
      <c r="J1" s="1488"/>
      <c r="K1" s="1488"/>
      <c r="L1" s="1488"/>
      <c r="M1" s="1488"/>
      <c r="N1" s="1488"/>
      <c r="O1" s="1488"/>
      <c r="P1" s="1164"/>
    </row>
    <row r="2" spans="1:34">
      <c r="W2" s="738"/>
    </row>
    <row r="3" spans="1:34" ht="15" customHeight="1">
      <c r="A3" s="1489" t="s">
        <v>1972</v>
      </c>
      <c r="B3" s="1489"/>
      <c r="C3" s="1489"/>
      <c r="D3" s="1489"/>
      <c r="E3" s="1489"/>
      <c r="F3" s="1489"/>
      <c r="G3" s="1489"/>
      <c r="H3" s="1489"/>
      <c r="I3" s="1489"/>
      <c r="J3" s="1489"/>
      <c r="K3" s="1489"/>
      <c r="L3" s="1489"/>
      <c r="M3" s="1489"/>
      <c r="N3" s="1489"/>
      <c r="O3" s="1489"/>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97">
        <f>i.04155a!Q5</f>
        <v>0</v>
      </c>
      <c r="P5" s="117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7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14" t="s">
        <v>3</v>
      </c>
      <c r="B7" s="1515" t="s">
        <v>5</v>
      </c>
      <c r="C7" s="1515" t="s">
        <v>4</v>
      </c>
      <c r="D7" s="1513" t="s">
        <v>1485</v>
      </c>
      <c r="E7" s="1513" t="s">
        <v>1396</v>
      </c>
      <c r="F7" s="1513" t="s">
        <v>1973</v>
      </c>
      <c r="G7" s="1483" t="s">
        <v>1343</v>
      </c>
      <c r="H7" s="1483" t="s">
        <v>1483</v>
      </c>
      <c r="I7" s="1513" t="s">
        <v>1480</v>
      </c>
      <c r="J7" s="1483" t="s">
        <v>1481</v>
      </c>
      <c r="K7" s="1483" t="s">
        <v>1945</v>
      </c>
      <c r="L7" s="1483" t="s">
        <v>1946</v>
      </c>
      <c r="M7" s="1483" t="s">
        <v>2203</v>
      </c>
      <c r="N7" s="1513" t="s">
        <v>1947</v>
      </c>
      <c r="O7" s="1513" t="s">
        <v>1948</v>
      </c>
      <c r="P7" s="817"/>
      <c r="Q7" s="739"/>
      <c r="R7" s="739"/>
      <c r="S7" s="739"/>
      <c r="T7" s="739"/>
      <c r="U7" s="739"/>
      <c r="V7" s="739"/>
      <c r="W7" s="739"/>
      <c r="X7" s="739"/>
      <c r="Y7" s="739"/>
      <c r="Z7" s="739"/>
      <c r="AA7" s="739"/>
      <c r="AB7" s="739"/>
      <c r="AC7" s="739"/>
      <c r="AD7" s="739"/>
      <c r="AE7" s="739"/>
      <c r="AF7" s="739"/>
      <c r="AG7" s="739"/>
      <c r="AH7" s="739"/>
    </row>
    <row r="8" spans="1:34" ht="28.5" customHeight="1">
      <c r="A8" s="1514"/>
      <c r="B8" s="1515"/>
      <c r="C8" s="1515"/>
      <c r="D8" s="1485"/>
      <c r="E8" s="1485"/>
      <c r="F8" s="1485"/>
      <c r="G8" s="1483"/>
      <c r="H8" s="1483"/>
      <c r="I8" s="1485"/>
      <c r="J8" s="1483"/>
      <c r="K8" s="1483"/>
      <c r="L8" s="1483"/>
      <c r="M8" s="1483"/>
      <c r="N8" s="1485"/>
      <c r="O8" s="1485"/>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75"/>
      <c r="Q9" s="739"/>
    </row>
    <row r="10" spans="1:34">
      <c r="A10" s="748" t="s">
        <v>1949</v>
      </c>
      <c r="B10" s="762"/>
      <c r="C10" s="762">
        <v>1</v>
      </c>
      <c r="D10" s="749"/>
      <c r="E10" s="749"/>
      <c r="F10" s="749"/>
      <c r="G10" s="749"/>
      <c r="H10" s="749"/>
      <c r="I10" s="749"/>
      <c r="J10" s="749"/>
      <c r="K10" s="749"/>
      <c r="L10" s="749"/>
      <c r="M10" s="749"/>
      <c r="N10" s="749"/>
      <c r="O10" s="749"/>
      <c r="P10" s="776"/>
      <c r="Q10" s="739"/>
    </row>
    <row r="11" spans="1:34">
      <c r="A11" s="750" t="s">
        <v>1950</v>
      </c>
      <c r="B11" s="763">
        <v>3210</v>
      </c>
      <c r="C11" s="763">
        <v>2</v>
      </c>
      <c r="D11" s="751">
        <f>SUM(D12:D32)</f>
        <v>0</v>
      </c>
      <c r="E11" s="751">
        <f>SUM(E12:E32)</f>
        <v>0</v>
      </c>
      <c r="F11" s="751">
        <f>SUM(F12:F32)</f>
        <v>0</v>
      </c>
      <c r="G11" s="751"/>
      <c r="H11" s="751"/>
      <c r="I11" s="751"/>
      <c r="J11" s="751"/>
      <c r="K11" s="925"/>
      <c r="L11" s="751"/>
      <c r="M11" s="751"/>
      <c r="N11" s="751">
        <f>SUM(N12:N32)</f>
        <v>0</v>
      </c>
      <c r="O11" s="751"/>
      <c r="P11" s="1062" t="str">
        <f>IF(E11-i.04101a!D115=0,"",E11-i.04101a!D115)</f>
        <v/>
      </c>
      <c r="Q11" s="739"/>
    </row>
    <row r="12" spans="1:34" outlineLevel="1">
      <c r="A12" s="767"/>
      <c r="B12" s="1512"/>
      <c r="C12" s="770">
        <v>3</v>
      </c>
      <c r="D12" s="769"/>
      <c r="E12" s="769"/>
      <c r="F12" s="769"/>
      <c r="G12" s="919"/>
      <c r="H12" s="1136"/>
      <c r="I12" s="959"/>
      <c r="J12" s="769">
        <v>0</v>
      </c>
      <c r="K12" s="926">
        <f>IF(I12=0,H12,H12+J12)</f>
        <v>0</v>
      </c>
      <c r="L12" s="765">
        <f>K12-$O$5</f>
        <v>0</v>
      </c>
      <c r="M12" s="769"/>
      <c r="N12" s="769"/>
      <c r="O12" s="769"/>
      <c r="P12" s="1173"/>
      <c r="Q12" s="739"/>
    </row>
    <row r="13" spans="1:34" outlineLevel="1">
      <c r="A13" s="1137"/>
      <c r="B13" s="1512"/>
      <c r="C13" s="770">
        <v>4</v>
      </c>
      <c r="D13" s="1138"/>
      <c r="E13" s="1138"/>
      <c r="F13" s="1138"/>
      <c r="G13" s="1139"/>
      <c r="H13" s="1136"/>
      <c r="I13" s="959"/>
      <c r="J13" s="769">
        <v>0</v>
      </c>
      <c r="K13" s="926">
        <f>IF(I13=0,H13,H13+J13)</f>
        <v>0</v>
      </c>
      <c r="L13" s="765">
        <f t="shared" ref="L13:L31" si="0">K13-$O$5</f>
        <v>0</v>
      </c>
      <c r="M13" s="769"/>
      <c r="N13" s="769"/>
      <c r="O13" s="769"/>
      <c r="P13" s="1173"/>
      <c r="Q13" s="739"/>
    </row>
    <row r="14" spans="1:34" outlineLevel="1">
      <c r="A14" s="1137"/>
      <c r="B14" s="1512"/>
      <c r="C14" s="770">
        <v>5</v>
      </c>
      <c r="D14" s="1138"/>
      <c r="E14" s="1138"/>
      <c r="F14" s="1138"/>
      <c r="G14" s="1139"/>
      <c r="H14" s="1136"/>
      <c r="I14" s="959"/>
      <c r="J14" s="769">
        <v>0</v>
      </c>
      <c r="K14" s="926">
        <f t="shared" ref="K14:K21" si="1">IF(I14=0,H14,H14+J14)</f>
        <v>0</v>
      </c>
      <c r="L14" s="765">
        <f t="shared" si="0"/>
        <v>0</v>
      </c>
      <c r="M14" s="769"/>
      <c r="N14" s="769"/>
      <c r="O14" s="769"/>
      <c r="P14" s="1173"/>
      <c r="Q14" s="739"/>
    </row>
    <row r="15" spans="1:34" outlineLevel="1">
      <c r="A15" s="1137"/>
      <c r="B15" s="1512"/>
      <c r="C15" s="770">
        <v>6</v>
      </c>
      <c r="D15" s="1138"/>
      <c r="E15" s="1138"/>
      <c r="F15" s="1138"/>
      <c r="G15" s="1139"/>
      <c r="H15" s="1136"/>
      <c r="I15" s="959"/>
      <c r="J15" s="769">
        <v>0</v>
      </c>
      <c r="K15" s="926">
        <f t="shared" si="1"/>
        <v>0</v>
      </c>
      <c r="L15" s="765">
        <f t="shared" si="0"/>
        <v>0</v>
      </c>
      <c r="M15" s="769"/>
      <c r="N15" s="769"/>
      <c r="O15" s="769"/>
      <c r="P15" s="1173"/>
      <c r="Q15" s="739"/>
    </row>
    <row r="16" spans="1:34" outlineLevel="1">
      <c r="A16" s="1137"/>
      <c r="B16" s="1512"/>
      <c r="C16" s="770">
        <v>7</v>
      </c>
      <c r="D16" s="1138"/>
      <c r="E16" s="1138"/>
      <c r="F16" s="1138"/>
      <c r="G16" s="1139"/>
      <c r="H16" s="1136"/>
      <c r="I16" s="959"/>
      <c r="J16" s="769">
        <v>0</v>
      </c>
      <c r="K16" s="926">
        <f t="shared" si="1"/>
        <v>0</v>
      </c>
      <c r="L16" s="765">
        <f t="shared" si="0"/>
        <v>0</v>
      </c>
      <c r="M16" s="769"/>
      <c r="N16" s="769"/>
      <c r="O16" s="769"/>
      <c r="P16" s="1173"/>
      <c r="Q16" s="739"/>
    </row>
    <row r="17" spans="1:23" outlineLevel="1">
      <c r="A17" s="1137"/>
      <c r="B17" s="1512"/>
      <c r="C17" s="770">
        <v>8</v>
      </c>
      <c r="D17" s="1138"/>
      <c r="E17" s="1138"/>
      <c r="F17" s="1138"/>
      <c r="G17" s="1139"/>
      <c r="H17" s="1136"/>
      <c r="I17" s="959"/>
      <c r="J17" s="769">
        <v>0</v>
      </c>
      <c r="K17" s="926">
        <f t="shared" si="1"/>
        <v>0</v>
      </c>
      <c r="L17" s="765">
        <f t="shared" si="0"/>
        <v>0</v>
      </c>
      <c r="M17" s="769"/>
      <c r="N17" s="769"/>
      <c r="O17" s="769"/>
      <c r="P17" s="1173"/>
      <c r="Q17" s="739"/>
    </row>
    <row r="18" spans="1:23" outlineLevel="1">
      <c r="A18" s="1137"/>
      <c r="B18" s="1512"/>
      <c r="C18" s="770">
        <v>9</v>
      </c>
      <c r="D18" s="1138"/>
      <c r="E18" s="1138"/>
      <c r="F18" s="1138"/>
      <c r="G18" s="1139"/>
      <c r="H18" s="1136"/>
      <c r="I18" s="959"/>
      <c r="J18" s="769">
        <v>0</v>
      </c>
      <c r="K18" s="926">
        <f t="shared" si="1"/>
        <v>0</v>
      </c>
      <c r="L18" s="765">
        <f t="shared" si="0"/>
        <v>0</v>
      </c>
      <c r="M18" s="769"/>
      <c r="N18" s="769"/>
      <c r="O18" s="769"/>
      <c r="P18" s="1173"/>
      <c r="Q18" s="739"/>
    </row>
    <row r="19" spans="1:23" outlineLevel="1">
      <c r="A19" s="1137"/>
      <c r="B19" s="1512"/>
      <c r="C19" s="770">
        <v>10</v>
      </c>
      <c r="D19" s="1138"/>
      <c r="E19" s="1138"/>
      <c r="F19" s="1138"/>
      <c r="G19" s="1139"/>
      <c r="H19" s="1136"/>
      <c r="I19" s="959"/>
      <c r="J19" s="769">
        <v>0</v>
      </c>
      <c r="K19" s="926">
        <f t="shared" si="1"/>
        <v>0</v>
      </c>
      <c r="L19" s="765">
        <f t="shared" si="0"/>
        <v>0</v>
      </c>
      <c r="M19" s="769"/>
      <c r="N19" s="769"/>
      <c r="O19" s="769"/>
      <c r="P19" s="1173"/>
      <c r="Q19" s="739"/>
    </row>
    <row r="20" spans="1:23" outlineLevel="1">
      <c r="A20" s="1137"/>
      <c r="B20" s="1512"/>
      <c r="C20" s="770">
        <v>11</v>
      </c>
      <c r="D20" s="1138"/>
      <c r="E20" s="1138"/>
      <c r="F20" s="1138"/>
      <c r="G20" s="1139"/>
      <c r="H20" s="1136"/>
      <c r="I20" s="959"/>
      <c r="J20" s="769">
        <v>0</v>
      </c>
      <c r="K20" s="926">
        <f t="shared" si="1"/>
        <v>0</v>
      </c>
      <c r="L20" s="765">
        <f t="shared" si="0"/>
        <v>0</v>
      </c>
      <c r="M20" s="769"/>
      <c r="N20" s="769"/>
      <c r="O20" s="769"/>
      <c r="P20" s="1173"/>
      <c r="Q20" s="739"/>
    </row>
    <row r="21" spans="1:23" outlineLevel="1">
      <c r="A21" s="1137"/>
      <c r="B21" s="1512"/>
      <c r="C21" s="770">
        <v>12</v>
      </c>
      <c r="D21" s="1138"/>
      <c r="E21" s="1138"/>
      <c r="F21" s="1138"/>
      <c r="G21" s="1139"/>
      <c r="H21" s="1136"/>
      <c r="I21" s="959"/>
      <c r="J21" s="769">
        <v>0</v>
      </c>
      <c r="K21" s="926">
        <f t="shared" si="1"/>
        <v>0</v>
      </c>
      <c r="L21" s="765">
        <f t="shared" si="0"/>
        <v>0</v>
      </c>
      <c r="M21" s="769"/>
      <c r="N21" s="769"/>
      <c r="O21" s="769"/>
      <c r="P21" s="1173"/>
      <c r="Q21" s="739"/>
    </row>
    <row r="22" spans="1:23" outlineLevel="1">
      <c r="A22" s="1140"/>
      <c r="B22" s="1512"/>
      <c r="C22" s="770">
        <v>13</v>
      </c>
      <c r="D22" s="1138"/>
      <c r="E22" s="1138"/>
      <c r="F22" s="1138"/>
      <c r="G22" s="1139"/>
      <c r="H22" s="1136"/>
      <c r="I22" s="959"/>
      <c r="J22" s="769">
        <v>0</v>
      </c>
      <c r="K22" s="926">
        <f>IF(I22=0,H22,H22+J22)</f>
        <v>0</v>
      </c>
      <c r="L22" s="765">
        <f t="shared" si="0"/>
        <v>0</v>
      </c>
      <c r="M22" s="769"/>
      <c r="N22" s="769"/>
      <c r="O22" s="769"/>
      <c r="P22" s="1173"/>
      <c r="Q22" s="738">
        <v>0</v>
      </c>
    </row>
    <row r="23" spans="1:23" outlineLevel="1">
      <c r="A23" s="1140"/>
      <c r="B23" s="1512"/>
      <c r="C23" s="770">
        <v>14</v>
      </c>
      <c r="D23" s="1138"/>
      <c r="E23" s="1138"/>
      <c r="F23" s="1138"/>
      <c r="G23" s="1139"/>
      <c r="H23" s="1136"/>
      <c r="I23" s="959"/>
      <c r="J23" s="769">
        <v>0</v>
      </c>
      <c r="K23" s="926">
        <f>IF(I23=0,H23,H23+J23)</f>
        <v>0</v>
      </c>
      <c r="L23" s="765">
        <f t="shared" si="0"/>
        <v>0</v>
      </c>
      <c r="M23" s="769"/>
      <c r="N23" s="769"/>
      <c r="O23" s="769"/>
      <c r="P23" s="1173"/>
      <c r="Q23" s="738">
        <v>1</v>
      </c>
    </row>
    <row r="24" spans="1:23" outlineLevel="1">
      <c r="A24" s="1140"/>
      <c r="B24" s="1512"/>
      <c r="C24" s="770">
        <v>15</v>
      </c>
      <c r="D24" s="1138"/>
      <c r="E24" s="1138"/>
      <c r="F24" s="1138"/>
      <c r="G24" s="1139"/>
      <c r="H24" s="1136"/>
      <c r="I24" s="959"/>
      <c r="J24" s="769">
        <v>0</v>
      </c>
      <c r="K24" s="926">
        <f t="shared" ref="K24:K31" si="2">IF(I24=0,H24,H24+J24)</f>
        <v>0</v>
      </c>
      <c r="L24" s="765">
        <f t="shared" si="0"/>
        <v>0</v>
      </c>
      <c r="M24" s="769"/>
      <c r="N24" s="769"/>
      <c r="O24" s="769"/>
      <c r="P24" s="1173"/>
      <c r="Q24" s="738">
        <v>2</v>
      </c>
      <c r="W24" s="752"/>
    </row>
    <row r="25" spans="1:23" outlineLevel="1">
      <c r="A25" s="1140"/>
      <c r="B25" s="1512"/>
      <c r="C25" s="770">
        <v>16</v>
      </c>
      <c r="D25" s="1138"/>
      <c r="E25" s="1138"/>
      <c r="F25" s="1138"/>
      <c r="G25" s="1139"/>
      <c r="H25" s="1136"/>
      <c r="I25" s="959"/>
      <c r="J25" s="769">
        <v>0</v>
      </c>
      <c r="K25" s="926">
        <f t="shared" si="2"/>
        <v>0</v>
      </c>
      <c r="L25" s="765">
        <f t="shared" si="0"/>
        <v>0</v>
      </c>
      <c r="M25" s="769"/>
      <c r="N25" s="769"/>
      <c r="O25" s="769"/>
      <c r="P25" s="1173"/>
      <c r="W25" s="752"/>
    </row>
    <row r="26" spans="1:23" outlineLevel="1">
      <c r="A26" s="1140"/>
      <c r="B26" s="1512"/>
      <c r="C26" s="770">
        <v>17</v>
      </c>
      <c r="D26" s="1138"/>
      <c r="E26" s="1138"/>
      <c r="F26" s="1138"/>
      <c r="G26" s="1139"/>
      <c r="H26" s="1136"/>
      <c r="I26" s="959"/>
      <c r="J26" s="769">
        <v>0</v>
      </c>
      <c r="K26" s="926">
        <f t="shared" si="2"/>
        <v>0</v>
      </c>
      <c r="L26" s="765">
        <f t="shared" si="0"/>
        <v>0</v>
      </c>
      <c r="M26" s="769"/>
      <c r="N26" s="769"/>
      <c r="O26" s="769"/>
      <c r="P26" s="1173"/>
      <c r="W26" s="752"/>
    </row>
    <row r="27" spans="1:23" outlineLevel="1">
      <c r="A27" s="1140"/>
      <c r="B27" s="1512"/>
      <c r="C27" s="770">
        <v>18</v>
      </c>
      <c r="D27" s="1138"/>
      <c r="E27" s="1138"/>
      <c r="F27" s="1138"/>
      <c r="G27" s="1139"/>
      <c r="H27" s="1136"/>
      <c r="I27" s="959"/>
      <c r="J27" s="769">
        <v>0</v>
      </c>
      <c r="K27" s="926">
        <f t="shared" si="2"/>
        <v>0</v>
      </c>
      <c r="L27" s="765">
        <f t="shared" si="0"/>
        <v>0</v>
      </c>
      <c r="M27" s="769"/>
      <c r="N27" s="769"/>
      <c r="O27" s="769"/>
      <c r="P27" s="1173"/>
      <c r="W27" s="752"/>
    </row>
    <row r="28" spans="1:23" outlineLevel="1">
      <c r="A28" s="1140"/>
      <c r="B28" s="1512"/>
      <c r="C28" s="770">
        <v>19</v>
      </c>
      <c r="D28" s="1138"/>
      <c r="E28" s="1138"/>
      <c r="F28" s="1138"/>
      <c r="G28" s="1139"/>
      <c r="H28" s="1136"/>
      <c r="I28" s="959"/>
      <c r="J28" s="769">
        <v>0</v>
      </c>
      <c r="K28" s="926">
        <f t="shared" si="2"/>
        <v>0</v>
      </c>
      <c r="L28" s="765">
        <f t="shared" si="0"/>
        <v>0</v>
      </c>
      <c r="M28" s="769"/>
      <c r="N28" s="769"/>
      <c r="O28" s="769"/>
      <c r="P28" s="1173"/>
      <c r="W28" s="738"/>
    </row>
    <row r="29" spans="1:23" outlineLevel="1">
      <c r="A29" s="1140"/>
      <c r="B29" s="1512"/>
      <c r="C29" s="770">
        <v>20</v>
      </c>
      <c r="D29" s="1138"/>
      <c r="E29" s="1138"/>
      <c r="F29" s="1138"/>
      <c r="G29" s="1139"/>
      <c r="H29" s="1136"/>
      <c r="I29" s="959"/>
      <c r="J29" s="769">
        <v>0</v>
      </c>
      <c r="K29" s="926">
        <f t="shared" si="2"/>
        <v>0</v>
      </c>
      <c r="L29" s="765">
        <f t="shared" si="0"/>
        <v>0</v>
      </c>
      <c r="M29" s="769"/>
      <c r="N29" s="769"/>
      <c r="O29" s="769"/>
      <c r="P29" s="1173"/>
    </row>
    <row r="30" spans="1:23" outlineLevel="1">
      <c r="A30" s="1140"/>
      <c r="B30" s="1512"/>
      <c r="C30" s="770">
        <v>21</v>
      </c>
      <c r="D30" s="1138"/>
      <c r="E30" s="1138"/>
      <c r="F30" s="1138"/>
      <c r="G30" s="1139"/>
      <c r="H30" s="1136"/>
      <c r="I30" s="959"/>
      <c r="J30" s="769">
        <v>0</v>
      </c>
      <c r="K30" s="926">
        <f t="shared" si="2"/>
        <v>0</v>
      </c>
      <c r="L30" s="765">
        <f t="shared" si="0"/>
        <v>0</v>
      </c>
      <c r="M30" s="769"/>
      <c r="N30" s="769"/>
      <c r="O30" s="769"/>
      <c r="P30" s="1173"/>
    </row>
    <row r="31" spans="1:23" outlineLevel="1">
      <c r="A31" s="1140"/>
      <c r="B31" s="1512"/>
      <c r="C31" s="770">
        <v>22</v>
      </c>
      <c r="D31" s="1138"/>
      <c r="E31" s="1138"/>
      <c r="F31" s="1138"/>
      <c r="G31" s="1139"/>
      <c r="H31" s="1136"/>
      <c r="I31" s="959"/>
      <c r="J31" s="769">
        <v>0</v>
      </c>
      <c r="K31" s="926">
        <f t="shared" si="2"/>
        <v>0</v>
      </c>
      <c r="L31" s="765">
        <f t="shared" si="0"/>
        <v>0</v>
      </c>
      <c r="M31" s="769"/>
      <c r="N31" s="769"/>
      <c r="O31" s="769"/>
      <c r="P31" s="1173"/>
    </row>
    <row r="32" spans="1:23" outlineLevel="1">
      <c r="A32" s="753" t="s">
        <v>1951</v>
      </c>
      <c r="B32" s="1512"/>
      <c r="C32" s="770">
        <v>23</v>
      </c>
      <c r="D32" s="754"/>
      <c r="E32" s="1138"/>
      <c r="F32" s="1138"/>
      <c r="G32" s="920"/>
      <c r="H32" s="920"/>
      <c r="I32" s="754"/>
      <c r="J32" s="754"/>
      <c r="K32" s="920"/>
      <c r="L32" s="754"/>
      <c r="M32" s="769"/>
      <c r="N32" s="769"/>
      <c r="O32" s="769"/>
      <c r="P32" s="1173"/>
    </row>
    <row r="33" spans="1:34" s="738" customFormat="1">
      <c r="A33" s="755" t="s">
        <v>1952</v>
      </c>
      <c r="B33" s="764">
        <v>3220</v>
      </c>
      <c r="C33" s="763">
        <v>24</v>
      </c>
      <c r="D33" s="616">
        <f>SUM(D34:D44)</f>
        <v>0</v>
      </c>
      <c r="E33" s="616">
        <f>SUM(E34:E44)</f>
        <v>0</v>
      </c>
      <c r="F33" s="616">
        <f>SUM(F34:F44)</f>
        <v>0</v>
      </c>
      <c r="G33" s="921"/>
      <c r="H33" s="921"/>
      <c r="I33" s="616"/>
      <c r="J33" s="616"/>
      <c r="K33" s="921"/>
      <c r="L33" s="616"/>
      <c r="M33" s="616"/>
      <c r="N33" s="616">
        <f>SUM(N34:N44)</f>
        <v>0</v>
      </c>
      <c r="O33" s="751"/>
      <c r="P33" s="1062"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12"/>
      <c r="C34" s="770">
        <v>25</v>
      </c>
      <c r="D34" s="1138"/>
      <c r="E34" s="1138"/>
      <c r="F34" s="1138"/>
      <c r="G34" s="1139"/>
      <c r="H34" s="1136"/>
      <c r="I34" s="959"/>
      <c r="J34" s="769">
        <v>0</v>
      </c>
      <c r="K34" s="927">
        <f>IF(I34=0,H34,H34+J34)</f>
        <v>0</v>
      </c>
      <c r="L34" s="765">
        <f t="shared" ref="L34:L43" si="3">K34-$O$5</f>
        <v>0</v>
      </c>
      <c r="M34" s="769"/>
      <c r="N34" s="769"/>
      <c r="O34" s="769"/>
      <c r="P34" s="117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12"/>
      <c r="C35" s="770">
        <v>26</v>
      </c>
      <c r="D35" s="1138"/>
      <c r="E35" s="1138"/>
      <c r="F35" s="1138"/>
      <c r="G35" s="1139"/>
      <c r="H35" s="1136"/>
      <c r="I35" s="959"/>
      <c r="J35" s="769">
        <v>0</v>
      </c>
      <c r="K35" s="927">
        <f t="shared" ref="K35:K43" si="4">IF(I35=0,H35,H35+J35)</f>
        <v>0</v>
      </c>
      <c r="L35" s="765">
        <f t="shared" si="3"/>
        <v>0</v>
      </c>
      <c r="M35" s="769"/>
      <c r="N35" s="769"/>
      <c r="O35" s="769"/>
      <c r="P35" s="117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12"/>
      <c r="C36" s="770">
        <v>27</v>
      </c>
      <c r="D36" s="1138"/>
      <c r="E36" s="1138"/>
      <c r="F36" s="1138"/>
      <c r="G36" s="1139"/>
      <c r="H36" s="1136"/>
      <c r="I36" s="959"/>
      <c r="J36" s="769">
        <v>0</v>
      </c>
      <c r="K36" s="927">
        <f t="shared" si="4"/>
        <v>0</v>
      </c>
      <c r="L36" s="765">
        <f t="shared" si="3"/>
        <v>0</v>
      </c>
      <c r="M36" s="769"/>
      <c r="N36" s="769"/>
      <c r="O36" s="769"/>
      <c r="P36" s="117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12"/>
      <c r="C37" s="770">
        <v>28</v>
      </c>
      <c r="D37" s="1138"/>
      <c r="E37" s="1138"/>
      <c r="F37" s="1138"/>
      <c r="G37" s="1139"/>
      <c r="H37" s="1136"/>
      <c r="I37" s="959"/>
      <c r="J37" s="769">
        <v>0</v>
      </c>
      <c r="K37" s="927">
        <f t="shared" si="4"/>
        <v>0</v>
      </c>
      <c r="L37" s="765">
        <f t="shared" si="3"/>
        <v>0</v>
      </c>
      <c r="M37" s="769"/>
      <c r="N37" s="769"/>
      <c r="O37" s="769"/>
      <c r="P37" s="117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12"/>
      <c r="C38" s="770">
        <v>29</v>
      </c>
      <c r="D38" s="1138"/>
      <c r="E38" s="1138"/>
      <c r="F38" s="1138"/>
      <c r="G38" s="1139"/>
      <c r="H38" s="1136"/>
      <c r="I38" s="959"/>
      <c r="J38" s="769">
        <v>0</v>
      </c>
      <c r="K38" s="927">
        <f t="shared" si="4"/>
        <v>0</v>
      </c>
      <c r="L38" s="765">
        <f t="shared" si="3"/>
        <v>0</v>
      </c>
      <c r="M38" s="769"/>
      <c r="N38" s="769"/>
      <c r="O38" s="769"/>
      <c r="P38" s="117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12"/>
      <c r="C39" s="770">
        <v>30</v>
      </c>
      <c r="D39" s="1138"/>
      <c r="E39" s="1138"/>
      <c r="F39" s="1138"/>
      <c r="G39" s="1139"/>
      <c r="H39" s="1136"/>
      <c r="I39" s="959"/>
      <c r="J39" s="769">
        <v>0</v>
      </c>
      <c r="K39" s="927">
        <f t="shared" si="4"/>
        <v>0</v>
      </c>
      <c r="L39" s="765">
        <f t="shared" si="3"/>
        <v>0</v>
      </c>
      <c r="M39" s="769"/>
      <c r="N39" s="769"/>
      <c r="O39" s="769"/>
      <c r="P39" s="117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12"/>
      <c r="C40" s="770">
        <v>31</v>
      </c>
      <c r="D40" s="1138"/>
      <c r="E40" s="1138"/>
      <c r="F40" s="1138"/>
      <c r="G40" s="1139"/>
      <c r="H40" s="1136"/>
      <c r="I40" s="959"/>
      <c r="J40" s="769">
        <v>0</v>
      </c>
      <c r="K40" s="927">
        <f t="shared" si="4"/>
        <v>0</v>
      </c>
      <c r="L40" s="765">
        <f t="shared" si="3"/>
        <v>0</v>
      </c>
      <c r="M40" s="769"/>
      <c r="N40" s="769"/>
      <c r="O40" s="769"/>
      <c r="P40" s="117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12"/>
      <c r="C41" s="770">
        <v>32</v>
      </c>
      <c r="D41" s="1138"/>
      <c r="E41" s="1138"/>
      <c r="F41" s="1138"/>
      <c r="G41" s="1139"/>
      <c r="H41" s="1136"/>
      <c r="I41" s="959"/>
      <c r="J41" s="769">
        <v>0</v>
      </c>
      <c r="K41" s="927">
        <f t="shared" si="4"/>
        <v>0</v>
      </c>
      <c r="L41" s="765">
        <f t="shared" si="3"/>
        <v>0</v>
      </c>
      <c r="M41" s="769"/>
      <c r="N41" s="769"/>
      <c r="O41" s="769"/>
      <c r="P41" s="117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12"/>
      <c r="C42" s="770">
        <v>33</v>
      </c>
      <c r="D42" s="1138"/>
      <c r="E42" s="1138"/>
      <c r="F42" s="1138"/>
      <c r="G42" s="1139"/>
      <c r="H42" s="1136"/>
      <c r="I42" s="959"/>
      <c r="J42" s="769">
        <v>0</v>
      </c>
      <c r="K42" s="927">
        <f t="shared" si="4"/>
        <v>0</v>
      </c>
      <c r="L42" s="765">
        <f t="shared" si="3"/>
        <v>0</v>
      </c>
      <c r="M42" s="769"/>
      <c r="N42" s="769"/>
      <c r="O42" s="769"/>
      <c r="P42" s="117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12"/>
      <c r="C43" s="770">
        <v>34</v>
      </c>
      <c r="D43" s="1138"/>
      <c r="E43" s="1138"/>
      <c r="F43" s="1138"/>
      <c r="G43" s="1139"/>
      <c r="H43" s="1136"/>
      <c r="I43" s="959"/>
      <c r="J43" s="769">
        <v>0</v>
      </c>
      <c r="K43" s="927">
        <f t="shared" si="4"/>
        <v>0</v>
      </c>
      <c r="L43" s="765">
        <f t="shared" si="3"/>
        <v>0</v>
      </c>
      <c r="M43" s="769"/>
      <c r="N43" s="769"/>
      <c r="O43" s="769"/>
      <c r="P43" s="117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1951</v>
      </c>
      <c r="B44" s="1512"/>
      <c r="C44" s="770">
        <v>35</v>
      </c>
      <c r="D44" s="756"/>
      <c r="E44" s="1138"/>
      <c r="F44" s="713"/>
      <c r="G44" s="923"/>
      <c r="H44" s="923"/>
      <c r="I44" s="756"/>
      <c r="J44" s="756"/>
      <c r="K44" s="923"/>
      <c r="L44" s="756"/>
      <c r="M44" s="769"/>
      <c r="N44" s="769"/>
      <c r="O44" s="769"/>
      <c r="P44" s="117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4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1743</v>
      </c>
      <c r="B48" s="114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66" t="s">
        <v>1953</v>
      </c>
      <c r="B49" s="1466"/>
      <c r="C49" s="1466"/>
      <c r="D49" s="1466"/>
      <c r="E49" s="1466"/>
      <c r="F49" s="1466"/>
      <c r="G49" s="1466"/>
      <c r="H49" s="961"/>
      <c r="L49" s="773" t="s">
        <v>3</v>
      </c>
      <c r="M49" s="1180" t="s">
        <v>1944</v>
      </c>
      <c r="N49" s="1180" t="s">
        <v>1931</v>
      </c>
      <c r="O49" s="1180" t="s">
        <v>1932</v>
      </c>
      <c r="P49" s="117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66" t="s">
        <v>1954</v>
      </c>
      <c r="B50" s="1466"/>
      <c r="C50" s="1466"/>
      <c r="D50" s="1466"/>
      <c r="E50" s="1466"/>
      <c r="F50" s="1466"/>
      <c r="G50" s="1466"/>
      <c r="H50" s="551"/>
      <c r="L50" s="1202" t="s">
        <v>1955</v>
      </c>
      <c r="M50" s="1201">
        <f>SUMIFS($E12:$E32,$L$12:$L$32,"&lt;="&amp;365)</f>
        <v>0</v>
      </c>
      <c r="N50" s="1201">
        <f>SUMIFS($E12:$E32,$L$12:$L$32,"&gt;"&amp;365, $L$12:$L$32,"&lt;"&amp;1825)</f>
        <v>0</v>
      </c>
      <c r="O50" s="1201">
        <f>SUMIFS($E12:$E32, $L$12:$L$32,"&gt;="&amp;1825)</f>
        <v>0</v>
      </c>
      <c r="P50" s="1073"/>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42" t="s">
        <v>2204</v>
      </c>
      <c r="B51" s="1141"/>
      <c r="C51" s="758"/>
      <c r="L51" s="1202" t="s">
        <v>101</v>
      </c>
      <c r="M51" s="1201">
        <f>SUMIFS($E34:$E44,$L$34:$L$44,"&lt;="&amp;365)</f>
        <v>0</v>
      </c>
      <c r="N51" s="1201">
        <f>SUMIFS($E34:$E44,$L$34:$L$44,"&gt;"&amp;365, $L$34:$L$44,"&lt;"&amp;1825)</f>
        <v>0</v>
      </c>
      <c r="O51" s="1201">
        <f>SUMIFS($E34:$E44, $L$34:$L$44,"&gt;="&amp;1825)</f>
        <v>0</v>
      </c>
      <c r="P51" s="117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42"/>
      <c r="B52" s="1141"/>
      <c r="C52" s="758"/>
      <c r="L52" s="1235"/>
      <c r="M52" s="1236"/>
      <c r="N52" s="1236"/>
      <c r="O52" s="1236"/>
      <c r="P52" s="1177"/>
      <c r="Q52" s="738"/>
      <c r="R52" s="739"/>
      <c r="S52" s="739"/>
      <c r="T52" s="739"/>
      <c r="U52" s="739"/>
      <c r="V52" s="739"/>
      <c r="W52" s="739"/>
      <c r="X52" s="739"/>
      <c r="Y52" s="739"/>
      <c r="Z52" s="739"/>
      <c r="AA52" s="739"/>
      <c r="AB52" s="739"/>
      <c r="AC52" s="739"/>
      <c r="AD52" s="739"/>
      <c r="AE52" s="739"/>
      <c r="AF52" s="739"/>
      <c r="AG52" s="739"/>
      <c r="AH52" s="739"/>
    </row>
    <row r="53" spans="1:34" s="714" customFormat="1">
      <c r="A53" s="1143" t="s">
        <v>1739</v>
      </c>
      <c r="B53" s="1143" t="s">
        <v>1740</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61" t="s">
        <v>1737</v>
      </c>
      <c r="B54" s="114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61" t="s">
        <v>1738</v>
      </c>
      <c r="B55" s="114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61" t="s">
        <v>1741</v>
      </c>
      <c r="B56" s="114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61" t="s">
        <v>1742</v>
      </c>
      <c r="B57" s="114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D15" sqref="D15"/>
    </sheetView>
  </sheetViews>
  <sheetFormatPr defaultColWidth="9.140625" defaultRowHeight="15"/>
  <cols>
    <col min="1" max="1" width="5.5703125" style="1070" bestFit="1" customWidth="1"/>
    <col min="2" max="2" width="54.85546875" style="236" customWidth="1"/>
    <col min="3" max="3" width="8.5703125" style="1070" customWidth="1"/>
    <col min="4" max="4" width="10.7109375" style="1073" customWidth="1"/>
    <col min="5" max="5" width="25.42578125" style="236" customWidth="1"/>
    <col min="6" max="6" width="22.5703125" style="236" customWidth="1"/>
    <col min="7" max="16384" width="9.140625" style="236"/>
  </cols>
  <sheetData>
    <row r="1" spans="1:6" ht="43.5" customHeight="1">
      <c r="D1" s="1516" t="s">
        <v>1984</v>
      </c>
      <c r="E1" s="1517"/>
      <c r="F1" s="1517"/>
    </row>
    <row r="4" spans="1:6">
      <c r="A4" s="1306" t="s">
        <v>1985</v>
      </c>
      <c r="B4" s="1306"/>
      <c r="C4" s="1306"/>
      <c r="D4" s="1306"/>
      <c r="E4" s="1306"/>
      <c r="F4" s="1306"/>
    </row>
    <row r="5" spans="1:6">
      <c r="A5" s="4"/>
      <c r="B5" s="19"/>
      <c r="C5" s="19"/>
      <c r="D5" s="6"/>
      <c r="E5" s="5"/>
      <c r="F5" s="5"/>
    </row>
    <row r="6" spans="1:6">
      <c r="A6" s="1309" t="str">
        <f>+i.04108!A7</f>
        <v>Даатгагчийн нэр:</v>
      </c>
      <c r="B6" s="1309"/>
      <c r="C6" s="28"/>
      <c r="D6" s="7"/>
      <c r="E6" s="1307" t="str">
        <f>+i.04108!J7</f>
        <v>..... оны .... сарын ...-ны өдөр</v>
      </c>
      <c r="F6" s="1307"/>
    </row>
    <row r="7" spans="1:6" ht="15.75" thickBot="1">
      <c r="A7" s="1071"/>
      <c r="B7" s="43"/>
      <c r="C7" s="43"/>
      <c r="D7" s="7"/>
      <c r="F7" s="109" t="s">
        <v>1</v>
      </c>
    </row>
    <row r="8" spans="1:6" s="1072" customFormat="1" ht="25.5">
      <c r="A8" s="984" t="s">
        <v>2</v>
      </c>
      <c r="B8" s="985" t="s">
        <v>734</v>
      </c>
      <c r="C8" s="985" t="s">
        <v>4</v>
      </c>
      <c r="D8" s="985" t="s">
        <v>1269</v>
      </c>
      <c r="E8" s="985" t="s">
        <v>1325</v>
      </c>
      <c r="F8" s="986" t="s">
        <v>1270</v>
      </c>
    </row>
    <row r="9" spans="1:6" s="1072" customFormat="1">
      <c r="A9" s="987" t="s">
        <v>6</v>
      </c>
      <c r="B9" s="239" t="s">
        <v>7</v>
      </c>
      <c r="C9" s="239" t="s">
        <v>8</v>
      </c>
      <c r="D9" s="239">
        <v>1</v>
      </c>
      <c r="E9" s="239">
        <v>2</v>
      </c>
      <c r="F9" s="988" t="s">
        <v>1986</v>
      </c>
    </row>
    <row r="10" spans="1:6">
      <c r="A10" s="989">
        <v>1</v>
      </c>
      <c r="B10" s="592" t="s">
        <v>1404</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1272</v>
      </c>
      <c r="C12" s="645">
        <v>3</v>
      </c>
      <c r="D12" s="593">
        <v>0.03</v>
      </c>
      <c r="E12" s="829">
        <f>i.04155a!E955+i.04155a!E972+i.04155б!E79+i.04155б!E89+i.04155в!E413+i.04155г!E137+i.04155г!E142+i.04155г!E147</f>
        <v>0</v>
      </c>
      <c r="F12" s="992">
        <f>E12*D12</f>
        <v>0</v>
      </c>
    </row>
    <row r="13" spans="1:6">
      <c r="A13" s="991">
        <v>1.3</v>
      </c>
      <c r="B13" s="643" t="s">
        <v>1995</v>
      </c>
      <c r="C13" s="295">
        <v>4</v>
      </c>
      <c r="D13" s="593">
        <f>IF(i.04156!D14&gt;0,0.07,0.04)</f>
        <v>0.04</v>
      </c>
      <c r="E13" s="829">
        <f>i.04155a!E956+i.04155a!E973+i.04155б!E80+i.04155б!E90+i.04155в!E414+i.04155г!E138+i.04155г!E143+i.04155г!E148</f>
        <v>0</v>
      </c>
      <c r="F13" s="992">
        <f>E13*D13</f>
        <v>0</v>
      </c>
    </row>
    <row r="14" spans="1:6" ht="26.25">
      <c r="A14" s="991">
        <v>1.4</v>
      </c>
      <c r="B14" s="643" t="s">
        <v>1996</v>
      </c>
      <c r="C14" s="391">
        <v>5</v>
      </c>
      <c r="D14" s="593">
        <f>IF(i.04156!D14&gt;0,0.1,0.06)</f>
        <v>0.06</v>
      </c>
      <c r="E14" s="829">
        <f>i.04155a!E957+i.04155a!E974+i.04155б!E81+i.04155б!E91+i.04155в!E415+i.04155г!E139+i.04155г!E144+i.04155г!E149</f>
        <v>0</v>
      </c>
      <c r="F14" s="992">
        <f>E14*D14</f>
        <v>0</v>
      </c>
    </row>
    <row r="15" spans="1:6">
      <c r="A15" s="993">
        <v>2</v>
      </c>
      <c r="B15" s="414" t="s">
        <v>1405</v>
      </c>
      <c r="C15" s="60">
        <v>6</v>
      </c>
      <c r="D15" s="594"/>
      <c r="E15" s="591">
        <f>SUM(E16,E25,E34,E43,E52,E61,E70,E79,E88)</f>
        <v>0</v>
      </c>
      <c r="F15" s="994">
        <f>SUM(F16,F25,F34,F43,F52,F61,F70,F79,F88)</f>
        <v>0</v>
      </c>
    </row>
    <row r="16" spans="1:6">
      <c r="A16" s="995">
        <v>2.1</v>
      </c>
      <c r="B16" s="830" t="s">
        <v>1420</v>
      </c>
      <c r="C16" s="831">
        <v>7</v>
      </c>
      <c r="D16" s="832"/>
      <c r="E16" s="595">
        <f>ABS(E21+E22+E23+E24-E17-E18-E19-E20)</f>
        <v>0</v>
      </c>
      <c r="F16" s="996">
        <f>ABS(F21+F22+F23+F24-F17-F18-F19-F20)</f>
        <v>0</v>
      </c>
    </row>
    <row r="17" spans="1:6">
      <c r="A17" s="991" t="s">
        <v>86</v>
      </c>
      <c r="B17" s="647" t="s">
        <v>1271</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1331</v>
      </c>
      <c r="C18" s="295">
        <v>9</v>
      </c>
      <c r="D18" s="593">
        <v>7.3999999999999996E-2</v>
      </c>
      <c r="E18" s="829">
        <f>i.04155е!F100+i.04155е!F110+i.04155е!F120+i.04155е!F130+i.04155е!F140</f>
        <v>0</v>
      </c>
      <c r="F18" s="992">
        <f t="shared" ref="F18:F24" si="0">E18*D18</f>
        <v>0</v>
      </c>
    </row>
    <row r="19" spans="1:6">
      <c r="A19" s="991" t="s">
        <v>112</v>
      </c>
      <c r="B19" s="648" t="s">
        <v>1367</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1880</v>
      </c>
      <c r="C21" s="295">
        <v>12</v>
      </c>
      <c r="D21" s="593">
        <v>7.3999999999999996E-2</v>
      </c>
      <c r="E21" s="829">
        <f>i.04158б!M79</f>
        <v>0</v>
      </c>
      <c r="F21" s="992">
        <f t="shared" si="0"/>
        <v>0</v>
      </c>
    </row>
    <row r="22" spans="1:6">
      <c r="A22" s="991" t="s">
        <v>141</v>
      </c>
      <c r="B22" s="647" t="s">
        <v>1882</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1332</v>
      </c>
      <c r="C24" s="295">
        <v>15</v>
      </c>
      <c r="D24" s="593">
        <v>7.3999999999999996E-2</v>
      </c>
      <c r="E24" s="829">
        <f>i.04158б!M351+i.04158б!M373</f>
        <v>0</v>
      </c>
      <c r="F24" s="992">
        <f t="shared" si="0"/>
        <v>0</v>
      </c>
    </row>
    <row r="25" spans="1:6">
      <c r="A25" s="995">
        <v>2.2000000000000002</v>
      </c>
      <c r="B25" s="830" t="s">
        <v>1406</v>
      </c>
      <c r="C25" s="372">
        <v>16</v>
      </c>
      <c r="D25" s="830"/>
      <c r="E25" s="595">
        <f>ABS(E30+E31+E32+E33-E26-E27-E28-E29)</f>
        <v>0</v>
      </c>
      <c r="F25" s="996">
        <f>ABS(F30+F31+F32+F33-F26-F27-F28-F29)</f>
        <v>0</v>
      </c>
    </row>
    <row r="26" spans="1:6">
      <c r="A26" s="997" t="s">
        <v>159</v>
      </c>
      <c r="B26" s="649" t="s">
        <v>1271</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1331</v>
      </c>
      <c r="C27" s="295">
        <v>18</v>
      </c>
      <c r="D27" s="833">
        <v>6.4299999999999996E-2</v>
      </c>
      <c r="E27" s="829">
        <f>i.04155е!F101+i.04155е!F111+i.04155е!F121+i.04155е!F131+i.04155е!F141</f>
        <v>0</v>
      </c>
      <c r="F27" s="992">
        <f t="shared" ref="F27:F33" si="1">E27*D27</f>
        <v>0</v>
      </c>
    </row>
    <row r="28" spans="1:6">
      <c r="A28" s="997" t="s">
        <v>163</v>
      </c>
      <c r="B28" s="648" t="s">
        <v>1403</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1880</v>
      </c>
      <c r="C30" s="295">
        <v>21</v>
      </c>
      <c r="D30" s="833">
        <v>6.4299999999999996E-2</v>
      </c>
      <c r="E30" s="829">
        <f>i.04158б!M80</f>
        <v>0</v>
      </c>
      <c r="F30" s="992">
        <f t="shared" si="1"/>
        <v>0</v>
      </c>
    </row>
    <row r="31" spans="1:6">
      <c r="A31" s="991" t="s">
        <v>169</v>
      </c>
      <c r="B31" s="647" t="s">
        <v>1882</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1332</v>
      </c>
      <c r="C33" s="295">
        <v>24</v>
      </c>
      <c r="D33" s="834">
        <v>6.4299999999999996E-2</v>
      </c>
      <c r="E33" s="829">
        <f>i.04158б!M352+i.04158б!M374</f>
        <v>0</v>
      </c>
      <c r="F33" s="992">
        <f t="shared" si="1"/>
        <v>0</v>
      </c>
    </row>
    <row r="34" spans="1:6">
      <c r="A34" s="995">
        <v>2.2999999999999998</v>
      </c>
      <c r="B34" s="830" t="s">
        <v>1421</v>
      </c>
      <c r="C34" s="372">
        <v>25</v>
      </c>
      <c r="D34" s="830"/>
      <c r="E34" s="595">
        <f>ABS(E39+E40+E41+E42-E35-E36-E37-E38)</f>
        <v>0</v>
      </c>
      <c r="F34" s="996">
        <f>ABS(F39+F40+F41+F42-F35-F36-F37-F38)</f>
        <v>0</v>
      </c>
    </row>
    <row r="35" spans="1:6">
      <c r="A35" s="997" t="s">
        <v>1276</v>
      </c>
      <c r="B35" s="647" t="s">
        <v>1271</v>
      </c>
      <c r="C35" s="391">
        <v>26</v>
      </c>
      <c r="D35" s="833">
        <v>6.9900000000000004E-2</v>
      </c>
      <c r="E35" s="1076">
        <f>i.04155е!F12+i.04155е!F22+i.04155е!F32+i.04155е!F42+i.04155е!F52+i.04155е!F62+i.04155е!F72+i.04155е!F82+i.04155е!F92+i.04155a!K959+i.04155a!L959+i.04155г!U13</f>
        <v>0</v>
      </c>
      <c r="F35" s="992">
        <f>E35*D35</f>
        <v>0</v>
      </c>
    </row>
    <row r="36" spans="1:6">
      <c r="A36" s="997" t="s">
        <v>1277</v>
      </c>
      <c r="B36" s="648" t="s">
        <v>58</v>
      </c>
      <c r="C36" s="295">
        <v>27</v>
      </c>
      <c r="D36" s="833">
        <v>6.9900000000000004E-2</v>
      </c>
      <c r="E36" s="1076">
        <f>i.04155е!F102+i.04155е!F112+i.04155е!F122+i.04155е!F132+i.04155е!F142</f>
        <v>0</v>
      </c>
      <c r="F36" s="992">
        <f t="shared" ref="F36:F42" si="2">E36*D36</f>
        <v>0</v>
      </c>
    </row>
    <row r="37" spans="1:6">
      <c r="A37" s="997" t="s">
        <v>1278</v>
      </c>
      <c r="B37" s="648" t="s">
        <v>1403</v>
      </c>
      <c r="C37" s="295">
        <v>28</v>
      </c>
      <c r="D37" s="833">
        <v>6.9900000000000004E-2</v>
      </c>
      <c r="E37" s="1076">
        <f>i.04155е!F152</f>
        <v>0</v>
      </c>
      <c r="F37" s="992">
        <f t="shared" si="2"/>
        <v>0</v>
      </c>
    </row>
    <row r="38" spans="1:6">
      <c r="A38" s="997" t="s">
        <v>1279</v>
      </c>
      <c r="B38" s="647" t="s">
        <v>602</v>
      </c>
      <c r="C38" s="391">
        <v>29</v>
      </c>
      <c r="D38" s="833">
        <v>6.9900000000000004E-2</v>
      </c>
      <c r="E38" s="1076">
        <f>i.04158б!M15+i.04158б!M37+i.04158б!M59</f>
        <v>0</v>
      </c>
      <c r="F38" s="992">
        <f t="shared" si="2"/>
        <v>0</v>
      </c>
    </row>
    <row r="39" spans="1:6">
      <c r="A39" s="997" t="s">
        <v>1280</v>
      </c>
      <c r="B39" s="647" t="s">
        <v>1880</v>
      </c>
      <c r="C39" s="295">
        <v>30</v>
      </c>
      <c r="D39" s="833">
        <v>6.9900000000000004E-2</v>
      </c>
      <c r="E39" s="1076">
        <f>i.04158б!M81</f>
        <v>0</v>
      </c>
      <c r="F39" s="992">
        <f t="shared" si="2"/>
        <v>0</v>
      </c>
    </row>
    <row r="40" spans="1:6">
      <c r="A40" s="991" t="s">
        <v>1281</v>
      </c>
      <c r="B40" s="647" t="s">
        <v>1882</v>
      </c>
      <c r="C40" s="391">
        <v>31</v>
      </c>
      <c r="D40" s="834">
        <v>6.9900000000000004E-2</v>
      </c>
      <c r="E40" s="1076">
        <f>i.04158б!M125+i.04158б!M227+i.04158б!M279</f>
        <v>0</v>
      </c>
      <c r="F40" s="992">
        <f t="shared" si="2"/>
        <v>0</v>
      </c>
    </row>
    <row r="41" spans="1:6">
      <c r="A41" s="991" t="s">
        <v>1282</v>
      </c>
      <c r="B41" s="647" t="s">
        <v>91</v>
      </c>
      <c r="C41" s="391">
        <v>32</v>
      </c>
      <c r="D41" s="834">
        <v>6.9900000000000004E-2</v>
      </c>
      <c r="E41" s="1076">
        <f>i.04158б!M331</f>
        <v>0</v>
      </c>
      <c r="F41" s="992">
        <f t="shared" si="2"/>
        <v>0</v>
      </c>
    </row>
    <row r="42" spans="1:6">
      <c r="A42" s="991" t="s">
        <v>1283</v>
      </c>
      <c r="B42" s="647" t="s">
        <v>1332</v>
      </c>
      <c r="C42" s="295">
        <v>33</v>
      </c>
      <c r="D42" s="834">
        <v>6.9900000000000004E-2</v>
      </c>
      <c r="E42" s="1076">
        <f>i.04158б!M353+i.04158б!M375</f>
        <v>0</v>
      </c>
      <c r="F42" s="992">
        <f t="shared" si="2"/>
        <v>0</v>
      </c>
    </row>
    <row r="43" spans="1:6">
      <c r="A43" s="995">
        <v>2.4</v>
      </c>
      <c r="B43" s="830" t="s">
        <v>1422</v>
      </c>
      <c r="C43" s="372">
        <v>34</v>
      </c>
      <c r="D43" s="830"/>
      <c r="E43" s="595">
        <f>ABS(E48+E49+E50+E51-E44-E45-E46-E47)</f>
        <v>0</v>
      </c>
      <c r="F43" s="996">
        <f>ABS(F48+F49+F50+F51-F44-F45-F46-F47)</f>
        <v>0</v>
      </c>
    </row>
    <row r="44" spans="1:6">
      <c r="A44" s="997" t="s">
        <v>1285</v>
      </c>
      <c r="B44" s="647" t="s">
        <v>1271</v>
      </c>
      <c r="C44" s="391">
        <v>35</v>
      </c>
      <c r="D44" s="833">
        <v>7.4099999999999999E-2</v>
      </c>
      <c r="E44" s="1076">
        <f>i.04155е!F13+i.04155е!F23+i.04155е!F33+i.04155е!F43+i.04155е!F53+i.04155е!F63+i.04155е!F73+i.04155е!F83+i.04155е!F93+i.04155a!K960+i.04155a!L960+i.04155г!U14</f>
        <v>0</v>
      </c>
      <c r="F44" s="992">
        <f>E44*D44</f>
        <v>0</v>
      </c>
    </row>
    <row r="45" spans="1:6">
      <c r="A45" s="997" t="s">
        <v>1286</v>
      </c>
      <c r="B45" s="648" t="s">
        <v>1331</v>
      </c>
      <c r="C45" s="295">
        <v>36</v>
      </c>
      <c r="D45" s="833">
        <v>7.4099999999999999E-2</v>
      </c>
      <c r="E45" s="1076">
        <f>i.04155е!F103+i.04155е!F113+i.04155е!F123+i.04155е!F133+i.04155е!F143</f>
        <v>0</v>
      </c>
      <c r="F45" s="992">
        <f t="shared" ref="F45:F51" si="3">E45*D45</f>
        <v>0</v>
      </c>
    </row>
    <row r="46" spans="1:6">
      <c r="A46" s="997" t="s">
        <v>1287</v>
      </c>
      <c r="B46" s="648" t="s">
        <v>1403</v>
      </c>
      <c r="C46" s="295">
        <v>37</v>
      </c>
      <c r="D46" s="833">
        <v>7.4099999999999999E-2</v>
      </c>
      <c r="E46" s="1076">
        <f>i.04155е!F153</f>
        <v>0</v>
      </c>
      <c r="F46" s="992">
        <f t="shared" si="3"/>
        <v>0</v>
      </c>
    </row>
    <row r="47" spans="1:6">
      <c r="A47" s="997" t="s">
        <v>1288</v>
      </c>
      <c r="B47" s="647" t="s">
        <v>602</v>
      </c>
      <c r="C47" s="391">
        <v>38</v>
      </c>
      <c r="D47" s="833">
        <v>7.4099999999999999E-2</v>
      </c>
      <c r="E47" s="1076">
        <f>i.04158б!M16+i.04158б!M38+i.04158б!M60</f>
        <v>0</v>
      </c>
      <c r="F47" s="992">
        <f t="shared" si="3"/>
        <v>0</v>
      </c>
    </row>
    <row r="48" spans="1:6">
      <c r="A48" s="991" t="s">
        <v>1289</v>
      </c>
      <c r="B48" s="647" t="s">
        <v>1880</v>
      </c>
      <c r="C48" s="295">
        <v>39</v>
      </c>
      <c r="D48" s="834">
        <v>7.4099999999999999E-2</v>
      </c>
      <c r="E48" s="1076">
        <f>i.04158б!M82</f>
        <v>0</v>
      </c>
      <c r="F48" s="992">
        <f t="shared" si="3"/>
        <v>0</v>
      </c>
    </row>
    <row r="49" spans="1:6">
      <c r="A49" s="991" t="s">
        <v>1290</v>
      </c>
      <c r="B49" s="647" t="s">
        <v>1882</v>
      </c>
      <c r="C49" s="391">
        <v>40</v>
      </c>
      <c r="D49" s="834">
        <v>7.4099999999999999E-2</v>
      </c>
      <c r="E49" s="1076">
        <f>i.04158б!M126+i.04158б!M228+i.04158б!M280</f>
        <v>0</v>
      </c>
      <c r="F49" s="992">
        <f t="shared" si="3"/>
        <v>0</v>
      </c>
    </row>
    <row r="50" spans="1:6">
      <c r="A50" s="991" t="s">
        <v>1291</v>
      </c>
      <c r="B50" s="647" t="s">
        <v>91</v>
      </c>
      <c r="C50" s="391">
        <v>41</v>
      </c>
      <c r="D50" s="834">
        <v>7.4099999999999999E-2</v>
      </c>
      <c r="E50" s="1076">
        <f>i.04158б!M332</f>
        <v>0</v>
      </c>
      <c r="F50" s="992">
        <f t="shared" si="3"/>
        <v>0</v>
      </c>
    </row>
    <row r="51" spans="1:6">
      <c r="A51" s="991" t="s">
        <v>1292</v>
      </c>
      <c r="B51" s="647" t="s">
        <v>1332</v>
      </c>
      <c r="C51" s="295">
        <v>42</v>
      </c>
      <c r="D51" s="834">
        <v>7.4099999999999999E-2</v>
      </c>
      <c r="E51" s="1076">
        <f>i.04158б!M354+i.04158б!M376</f>
        <v>0</v>
      </c>
      <c r="F51" s="992">
        <f t="shared" si="3"/>
        <v>0</v>
      </c>
    </row>
    <row r="52" spans="1:6">
      <c r="A52" s="995">
        <v>2.5</v>
      </c>
      <c r="B52" s="830" t="s">
        <v>1423</v>
      </c>
      <c r="C52" s="372">
        <v>43</v>
      </c>
      <c r="D52" s="830"/>
      <c r="E52" s="595">
        <f>ABS(E57+E58+E59+E60-E53-E54-E55-E56)</f>
        <v>0</v>
      </c>
      <c r="F52" s="996">
        <f>ABS(F57+F58+F59+F60-F53-F54-F55-F56)</f>
        <v>0</v>
      </c>
    </row>
    <row r="53" spans="1:6">
      <c r="A53" s="997" t="s">
        <v>1294</v>
      </c>
      <c r="B53" s="647" t="s">
        <v>1271</v>
      </c>
      <c r="C53" s="601">
        <v>44</v>
      </c>
      <c r="D53" s="834">
        <v>0.109</v>
      </c>
      <c r="E53" s="1076">
        <f>i.04155е!F14+i.04155е!F24+i.04155е!F34+i.04155е!F44+i.04155е!F54+i.04155е!F64+i.04155е!F74+i.04155е!F84+i.04155е!F94+i.04155a!K961+i.04155a!L961+i.04155г!U15</f>
        <v>0</v>
      </c>
      <c r="F53" s="992">
        <f>E53*D53</f>
        <v>0</v>
      </c>
    </row>
    <row r="54" spans="1:6">
      <c r="A54" s="997" t="s">
        <v>1295</v>
      </c>
      <c r="B54" s="648" t="s">
        <v>1331</v>
      </c>
      <c r="C54" s="650">
        <v>45</v>
      </c>
      <c r="D54" s="834">
        <v>0.109</v>
      </c>
      <c r="E54" s="1076">
        <f>i.04155е!F104+i.04155е!F114+i.04155е!F124+i.04155е!F134+i.04155е!F144</f>
        <v>0</v>
      </c>
      <c r="F54" s="992">
        <f t="shared" ref="F54:F60" si="4">E54*D54</f>
        <v>0</v>
      </c>
    </row>
    <row r="55" spans="1:6">
      <c r="A55" s="997" t="s">
        <v>1296</v>
      </c>
      <c r="B55" s="648" t="s">
        <v>1403</v>
      </c>
      <c r="C55" s="650">
        <v>46</v>
      </c>
      <c r="D55" s="834">
        <v>0.109</v>
      </c>
      <c r="E55" s="1076">
        <f>i.04155е!F14</f>
        <v>0</v>
      </c>
      <c r="F55" s="992">
        <f t="shared" si="4"/>
        <v>0</v>
      </c>
    </row>
    <row r="56" spans="1:6">
      <c r="A56" s="997" t="s">
        <v>1297</v>
      </c>
      <c r="B56" s="647" t="s">
        <v>602</v>
      </c>
      <c r="C56" s="601">
        <v>47</v>
      </c>
      <c r="D56" s="834">
        <v>0.109</v>
      </c>
      <c r="E56" s="1076">
        <f>i.04158б!M17+i.04158б!M39+i.04158б!M61</f>
        <v>0</v>
      </c>
      <c r="F56" s="992">
        <f t="shared" si="4"/>
        <v>0</v>
      </c>
    </row>
    <row r="57" spans="1:6">
      <c r="A57" s="997" t="s">
        <v>1298</v>
      </c>
      <c r="B57" s="647" t="s">
        <v>1880</v>
      </c>
      <c r="C57" s="650">
        <v>48</v>
      </c>
      <c r="D57" s="834">
        <v>0.109</v>
      </c>
      <c r="E57" s="1076">
        <f>i.04158б!M83</f>
        <v>0</v>
      </c>
      <c r="F57" s="992">
        <f t="shared" si="4"/>
        <v>0</v>
      </c>
    </row>
    <row r="58" spans="1:6">
      <c r="A58" s="991" t="s">
        <v>1299</v>
      </c>
      <c r="B58" s="647" t="s">
        <v>1882</v>
      </c>
      <c r="C58" s="391">
        <v>49</v>
      </c>
      <c r="D58" s="834">
        <v>0.109</v>
      </c>
      <c r="E58" s="1076">
        <f>i.04158б!M127+i.04158б!M229+i.04158б!M281</f>
        <v>0</v>
      </c>
      <c r="F58" s="992">
        <f t="shared" si="4"/>
        <v>0</v>
      </c>
    </row>
    <row r="59" spans="1:6">
      <c r="A59" s="991" t="s">
        <v>1300</v>
      </c>
      <c r="B59" s="647" t="s">
        <v>91</v>
      </c>
      <c r="C59" s="391">
        <v>50</v>
      </c>
      <c r="D59" s="834">
        <v>0.109</v>
      </c>
      <c r="E59" s="1076">
        <f>i.04158б!M333</f>
        <v>0</v>
      </c>
      <c r="F59" s="992">
        <f t="shared" si="4"/>
        <v>0</v>
      </c>
    </row>
    <row r="60" spans="1:6">
      <c r="A60" s="991" t="s">
        <v>1301</v>
      </c>
      <c r="B60" s="647" t="s">
        <v>1332</v>
      </c>
      <c r="C60" s="295">
        <v>51</v>
      </c>
      <c r="D60" s="834">
        <v>0.109</v>
      </c>
      <c r="E60" s="1076">
        <f>i.04158б!M355+i.04158б!M377</f>
        <v>0</v>
      </c>
      <c r="F60" s="992">
        <f t="shared" si="4"/>
        <v>0</v>
      </c>
    </row>
    <row r="61" spans="1:6">
      <c r="A61" s="995">
        <v>2.6</v>
      </c>
      <c r="B61" s="830" t="s">
        <v>1424</v>
      </c>
      <c r="C61" s="372">
        <v>52</v>
      </c>
      <c r="D61" s="830"/>
      <c r="E61" s="595">
        <f>ABS(E66+E67+E68+E69-E62-E63-E64-E65)</f>
        <v>0</v>
      </c>
      <c r="F61" s="996">
        <f>ABS(F66+F67+F68+F69-F62-F63-F64-F65)</f>
        <v>0</v>
      </c>
    </row>
    <row r="62" spans="1:6">
      <c r="A62" s="997" t="s">
        <v>1303</v>
      </c>
      <c r="B62" s="647" t="s">
        <v>1271</v>
      </c>
      <c r="C62" s="601">
        <v>53</v>
      </c>
      <c r="D62" s="834">
        <v>8.2900000000000001E-2</v>
      </c>
      <c r="E62" s="1076">
        <f>i.04155е!F15+i.04155е!F25+i.04155е!F35+i.04155е!F45+i.04155е!F55+i.04155е!F65+i.04155е!F75+i.04155е!F85+i.04155е!F95+i.04155a!K962+i.04155a!L962+i.04155г!U16</f>
        <v>0</v>
      </c>
      <c r="F62" s="992">
        <f>E62*D62</f>
        <v>0</v>
      </c>
    </row>
    <row r="63" spans="1:6">
      <c r="A63" s="997" t="s">
        <v>1304</v>
      </c>
      <c r="B63" s="648" t="s">
        <v>1331</v>
      </c>
      <c r="C63" s="650">
        <v>54</v>
      </c>
      <c r="D63" s="834">
        <v>8.2900000000000001E-2</v>
      </c>
      <c r="E63" s="1076">
        <f>i.04155е!F105+i.04155е!F115+i.04155е!F125+i.04155е!F135+i.04155е!F145</f>
        <v>0</v>
      </c>
      <c r="F63" s="992">
        <f t="shared" ref="F63:F69" si="5">E63*D63</f>
        <v>0</v>
      </c>
    </row>
    <row r="64" spans="1:6">
      <c r="A64" s="997" t="s">
        <v>1305</v>
      </c>
      <c r="B64" s="648" t="s">
        <v>1403</v>
      </c>
      <c r="C64" s="650">
        <v>55</v>
      </c>
      <c r="D64" s="834">
        <v>8.2900000000000001E-2</v>
      </c>
      <c r="E64" s="1076">
        <f>i.04155е!F155</f>
        <v>0</v>
      </c>
      <c r="F64" s="992">
        <f t="shared" si="5"/>
        <v>0</v>
      </c>
    </row>
    <row r="65" spans="1:6">
      <c r="A65" s="997" t="s">
        <v>1306</v>
      </c>
      <c r="B65" s="647" t="s">
        <v>602</v>
      </c>
      <c r="C65" s="601">
        <v>56</v>
      </c>
      <c r="D65" s="834">
        <v>8.2900000000000001E-2</v>
      </c>
      <c r="E65" s="1076">
        <f>i.04158б!M18+i.04158б!M40+i.04158б!M62</f>
        <v>0</v>
      </c>
      <c r="F65" s="992">
        <f t="shared" si="5"/>
        <v>0</v>
      </c>
    </row>
    <row r="66" spans="1:6">
      <c r="A66" s="997" t="s">
        <v>1307</v>
      </c>
      <c r="B66" s="647" t="s">
        <v>1880</v>
      </c>
      <c r="C66" s="650">
        <v>57</v>
      </c>
      <c r="D66" s="834">
        <v>8.2900000000000001E-2</v>
      </c>
      <c r="E66" s="1076">
        <f>i.04158б!M84</f>
        <v>0</v>
      </c>
      <c r="F66" s="992">
        <f t="shared" si="5"/>
        <v>0</v>
      </c>
    </row>
    <row r="67" spans="1:6">
      <c r="A67" s="991" t="s">
        <v>1308</v>
      </c>
      <c r="B67" s="647" t="s">
        <v>1882</v>
      </c>
      <c r="C67" s="391">
        <v>58</v>
      </c>
      <c r="D67" s="834">
        <v>8.2900000000000001E-2</v>
      </c>
      <c r="E67" s="1076">
        <f>i.04158б!M128+i.04158б!M230+i.04158б!M282</f>
        <v>0</v>
      </c>
      <c r="F67" s="992">
        <f t="shared" si="5"/>
        <v>0</v>
      </c>
    </row>
    <row r="68" spans="1:6">
      <c r="A68" s="991" t="s">
        <v>1309</v>
      </c>
      <c r="B68" s="647" t="s">
        <v>91</v>
      </c>
      <c r="C68" s="391">
        <v>59</v>
      </c>
      <c r="D68" s="834">
        <v>8.2900000000000001E-2</v>
      </c>
      <c r="E68" s="1076">
        <f>i.04158б!M334</f>
        <v>0</v>
      </c>
      <c r="F68" s="992">
        <f t="shared" si="5"/>
        <v>0</v>
      </c>
    </row>
    <row r="69" spans="1:6">
      <c r="A69" s="991" t="s">
        <v>1310</v>
      </c>
      <c r="B69" s="647" t="s">
        <v>1332</v>
      </c>
      <c r="C69" s="295">
        <v>60</v>
      </c>
      <c r="D69" s="834">
        <v>8.2900000000000001E-2</v>
      </c>
      <c r="E69" s="1076">
        <f>i.04158б!M356+i.04158б!M378</f>
        <v>0</v>
      </c>
      <c r="F69" s="992">
        <f t="shared" si="5"/>
        <v>0</v>
      </c>
    </row>
    <row r="70" spans="1:6">
      <c r="A70" s="995">
        <v>2.7</v>
      </c>
      <c r="B70" s="830" t="s">
        <v>1425</v>
      </c>
      <c r="C70" s="372">
        <v>61</v>
      </c>
      <c r="D70" s="830"/>
      <c r="E70" s="595">
        <f>ABS(E75+E76+E77+E78-E71-E72-E73-E74)</f>
        <v>0</v>
      </c>
      <c r="F70" s="996">
        <f>ABS(F75+F76+F77+F78-F71-F72-F73-F74)</f>
        <v>0</v>
      </c>
    </row>
    <row r="71" spans="1:6">
      <c r="A71" s="991" t="s">
        <v>1312</v>
      </c>
      <c r="B71" s="647" t="s">
        <v>1271</v>
      </c>
      <c r="C71" s="391">
        <v>62</v>
      </c>
      <c r="D71" s="834">
        <v>4.9200000000000001E-2</v>
      </c>
      <c r="E71" s="1076">
        <f>i.04155е!F16+i.04155е!F26+i.04155е!F36+i.04155е!F46+i.04155е!F56+i.04155е!F66+i.04155е!F76+i.04155е!F86+i.04155е!F96+i.04155a!K963+i.04155a!L963+i.04155г!U17</f>
        <v>0</v>
      </c>
      <c r="F71" s="992">
        <f>E71*D71</f>
        <v>0</v>
      </c>
    </row>
    <row r="72" spans="1:6">
      <c r="A72" s="997" t="s">
        <v>1313</v>
      </c>
      <c r="B72" s="648" t="s">
        <v>1331</v>
      </c>
      <c r="C72" s="650">
        <v>63</v>
      </c>
      <c r="D72" s="834">
        <v>4.9200000000000001E-2</v>
      </c>
      <c r="E72" s="1076">
        <f>i.04155е!F106+i.04155е!F116+i.04155е!F126+i.04155е!F136+i.04155е!F146</f>
        <v>0</v>
      </c>
      <c r="F72" s="992">
        <f t="shared" ref="F72:F78" si="6">E72*D72</f>
        <v>0</v>
      </c>
    </row>
    <row r="73" spans="1:6">
      <c r="A73" s="997" t="s">
        <v>1314</v>
      </c>
      <c r="B73" s="648" t="s">
        <v>1403</v>
      </c>
      <c r="C73" s="650">
        <v>64</v>
      </c>
      <c r="D73" s="834">
        <v>4.9200000000000001E-2</v>
      </c>
      <c r="E73" s="1076">
        <f>i.04155е!F156</f>
        <v>0</v>
      </c>
      <c r="F73" s="992">
        <f t="shared" si="6"/>
        <v>0</v>
      </c>
    </row>
    <row r="74" spans="1:6">
      <c r="A74" s="997" t="s">
        <v>1315</v>
      </c>
      <c r="B74" s="649" t="s">
        <v>602</v>
      </c>
      <c r="C74" s="601">
        <v>65</v>
      </c>
      <c r="D74" s="834">
        <v>4.9200000000000001E-2</v>
      </c>
      <c r="E74" s="1076">
        <f>i.04158б!M19+i.04158б!M41+i.04158б!M63</f>
        <v>0</v>
      </c>
      <c r="F74" s="992">
        <f t="shared" si="6"/>
        <v>0</v>
      </c>
    </row>
    <row r="75" spans="1:6">
      <c r="A75" s="991" t="s">
        <v>1316</v>
      </c>
      <c r="B75" s="647" t="s">
        <v>1880</v>
      </c>
      <c r="C75" s="295">
        <v>66</v>
      </c>
      <c r="D75" s="834">
        <v>4.9200000000000001E-2</v>
      </c>
      <c r="E75" s="1076">
        <f>i.04158б!M85</f>
        <v>0</v>
      </c>
      <c r="F75" s="992">
        <f t="shared" si="6"/>
        <v>0</v>
      </c>
    </row>
    <row r="76" spans="1:6">
      <c r="A76" s="991" t="s">
        <v>1317</v>
      </c>
      <c r="B76" s="647" t="s">
        <v>1882</v>
      </c>
      <c r="C76" s="391">
        <v>67</v>
      </c>
      <c r="D76" s="834">
        <v>4.9200000000000001E-2</v>
      </c>
      <c r="E76" s="1076">
        <f>i.04158б!M129+i.04158б!M231+i.04158б!M283</f>
        <v>0</v>
      </c>
      <c r="F76" s="992">
        <f t="shared" si="6"/>
        <v>0</v>
      </c>
    </row>
    <row r="77" spans="1:6">
      <c r="A77" s="991" t="s">
        <v>1318</v>
      </c>
      <c r="B77" s="647" t="s">
        <v>91</v>
      </c>
      <c r="C77" s="391">
        <v>68</v>
      </c>
      <c r="D77" s="834">
        <v>4.9200000000000001E-2</v>
      </c>
      <c r="E77" s="1076">
        <f>i.04158б!M335</f>
        <v>0</v>
      </c>
      <c r="F77" s="992">
        <f t="shared" si="6"/>
        <v>0</v>
      </c>
    </row>
    <row r="78" spans="1:6">
      <c r="A78" s="991" t="s">
        <v>1319</v>
      </c>
      <c r="B78" s="647" t="s">
        <v>1332</v>
      </c>
      <c r="C78" s="295">
        <v>69</v>
      </c>
      <c r="D78" s="834">
        <v>4.9200000000000001E-2</v>
      </c>
      <c r="E78" s="1076">
        <f>i.04158б!M357+i.04158б!M379</f>
        <v>0</v>
      </c>
      <c r="F78" s="992">
        <f t="shared" si="6"/>
        <v>0</v>
      </c>
    </row>
    <row r="79" spans="1:6">
      <c r="A79" s="995">
        <v>2.8</v>
      </c>
      <c r="B79" s="830" t="s">
        <v>1426</v>
      </c>
      <c r="C79" s="372">
        <v>70</v>
      </c>
      <c r="D79" s="834"/>
      <c r="E79" s="595">
        <f>ABS(E84+E85+E86+E87-E80-E81-E82-E83)</f>
        <v>0</v>
      </c>
      <c r="F79" s="996">
        <f>ABS(F84+F85+F86+F87-F80-F81-F82-F83)</f>
        <v>0</v>
      </c>
    </row>
    <row r="80" spans="1:6">
      <c r="A80" s="991" t="s">
        <v>1333</v>
      </c>
      <c r="B80" s="647" t="s">
        <v>12</v>
      </c>
      <c r="C80" s="295">
        <v>71</v>
      </c>
      <c r="D80" s="834">
        <v>7.5399999999999995E-2</v>
      </c>
      <c r="E80" s="1076">
        <f>i.04155е!F17+i.04155е!F27+i.04155е!F37+i.04155е!F47+i.04155е!F57+i.04155е!F67+i.04155е!F77+i.04155е!F87+i.04155е!F97+i.04155a!K964+i.04155a!L964+i.04155г!U18</f>
        <v>0</v>
      </c>
      <c r="F80" s="992">
        <f>E80*D80</f>
        <v>0</v>
      </c>
    </row>
    <row r="81" spans="1:6">
      <c r="A81" s="997" t="s">
        <v>1334</v>
      </c>
      <c r="B81" s="648" t="s">
        <v>1331</v>
      </c>
      <c r="C81" s="295">
        <v>72</v>
      </c>
      <c r="D81" s="834">
        <v>7.5399999999999995E-2</v>
      </c>
      <c r="E81" s="1076">
        <f>i.04155е!F107+i.04155е!F117+i.04155е!F127+i.04155е!F137+i.04155е!F147</f>
        <v>0</v>
      </c>
      <c r="F81" s="992">
        <f t="shared" ref="F81:F87" si="7">E81*D81</f>
        <v>0</v>
      </c>
    </row>
    <row r="82" spans="1:6">
      <c r="A82" s="997" t="s">
        <v>1335</v>
      </c>
      <c r="B82" s="648" t="s">
        <v>1403</v>
      </c>
      <c r="C82" s="295">
        <v>73</v>
      </c>
      <c r="D82" s="834">
        <v>7.5399999999999995E-2</v>
      </c>
      <c r="E82" s="1076">
        <f>i.04155е!F157</f>
        <v>0</v>
      </c>
      <c r="F82" s="992">
        <f t="shared" si="7"/>
        <v>0</v>
      </c>
    </row>
    <row r="83" spans="1:6">
      <c r="A83" s="997" t="s">
        <v>1336</v>
      </c>
      <c r="B83" s="649" t="s">
        <v>602</v>
      </c>
      <c r="C83" s="295">
        <v>74</v>
      </c>
      <c r="D83" s="834">
        <v>7.5399999999999995E-2</v>
      </c>
      <c r="E83" s="1076">
        <f>i.04158б!M20+i.04158б!M42+i.04158б!M64</f>
        <v>0</v>
      </c>
      <c r="F83" s="992">
        <f t="shared" si="7"/>
        <v>0</v>
      </c>
    </row>
    <row r="84" spans="1:6">
      <c r="A84" s="991" t="s">
        <v>1337</v>
      </c>
      <c r="B84" s="647" t="s">
        <v>1880</v>
      </c>
      <c r="C84" s="295">
        <v>75</v>
      </c>
      <c r="D84" s="834">
        <v>7.5399999999999995E-2</v>
      </c>
      <c r="E84" s="1076">
        <f>i.04158б!M86</f>
        <v>0</v>
      </c>
      <c r="F84" s="992">
        <f t="shared" si="7"/>
        <v>0</v>
      </c>
    </row>
    <row r="85" spans="1:6">
      <c r="A85" s="991" t="s">
        <v>1338</v>
      </c>
      <c r="B85" s="647" t="s">
        <v>1882</v>
      </c>
      <c r="C85" s="295">
        <v>76</v>
      </c>
      <c r="D85" s="834">
        <v>7.5399999999999995E-2</v>
      </c>
      <c r="E85" s="1076">
        <f>i.04158б!M130+i.04158б!M232+i.04158б!M284</f>
        <v>0</v>
      </c>
      <c r="F85" s="992">
        <f t="shared" si="7"/>
        <v>0</v>
      </c>
    </row>
    <row r="86" spans="1:6">
      <c r="A86" s="991" t="s">
        <v>1339</v>
      </c>
      <c r="B86" s="647" t="s">
        <v>91</v>
      </c>
      <c r="C86" s="295">
        <v>77</v>
      </c>
      <c r="D86" s="834">
        <v>7.5399999999999995E-2</v>
      </c>
      <c r="E86" s="1076">
        <f>i.04158б!M336</f>
        <v>0</v>
      </c>
      <c r="F86" s="992">
        <f t="shared" si="7"/>
        <v>0</v>
      </c>
    </row>
    <row r="87" spans="1:6">
      <c r="A87" s="991" t="s">
        <v>1340</v>
      </c>
      <c r="B87" s="647" t="s">
        <v>1332</v>
      </c>
      <c r="C87" s="295">
        <v>78</v>
      </c>
      <c r="D87" s="834">
        <v>7.5399999999999995E-2</v>
      </c>
      <c r="E87" s="1076">
        <f>i.04158б!M358+i.04158б!M380</f>
        <v>0</v>
      </c>
      <c r="F87" s="992">
        <f t="shared" si="7"/>
        <v>0</v>
      </c>
    </row>
    <row r="88" spans="1:6">
      <c r="A88" s="995">
        <v>2.9</v>
      </c>
      <c r="B88" s="830" t="s">
        <v>1407</v>
      </c>
      <c r="C88" s="372">
        <v>79</v>
      </c>
      <c r="D88" s="830"/>
      <c r="E88" s="595">
        <f>ABS(E93+E94+E95+E96-E89-E90-E91-E92)</f>
        <v>0</v>
      </c>
      <c r="F88" s="996">
        <f>ABS(F93+F94+F95+F96-F89-F90-F91-F92)</f>
        <v>0</v>
      </c>
    </row>
    <row r="89" spans="1:6">
      <c r="A89" s="991" t="s">
        <v>1408</v>
      </c>
      <c r="B89" s="647" t="s">
        <v>12</v>
      </c>
      <c r="C89" s="391">
        <v>80</v>
      </c>
      <c r="D89" s="593">
        <v>7.3999999999999996E-2</v>
      </c>
      <c r="E89" s="1076">
        <f>i.04155е!F18+i.04155е!F28+i.04155е!F38+i.04155е!F48+i.04155е!F58+i.04155е!F68+i.04155е!F78+i.04155е!F88+i.04155е!F98+i.04155a!K965+i.04155a!L965+i.04155г!U19</f>
        <v>0</v>
      </c>
      <c r="F89" s="992">
        <f>E89*D89</f>
        <v>0</v>
      </c>
    </row>
    <row r="90" spans="1:6">
      <c r="A90" s="997" t="s">
        <v>1409</v>
      </c>
      <c r="B90" s="648" t="s">
        <v>1331</v>
      </c>
      <c r="C90" s="650">
        <v>81</v>
      </c>
      <c r="D90" s="593">
        <v>7.3999999999999996E-2</v>
      </c>
      <c r="E90" s="1076">
        <f>i.04155е!F108+i.04155е!F118+i.04155е!F128+i.04155е!F138+i.04155е!F148</f>
        <v>0</v>
      </c>
      <c r="F90" s="992">
        <f t="shared" ref="F90:F96" si="8">E90*D90</f>
        <v>0</v>
      </c>
    </row>
    <row r="91" spans="1:6">
      <c r="A91" s="997" t="s">
        <v>1410</v>
      </c>
      <c r="B91" s="648" t="s">
        <v>1367</v>
      </c>
      <c r="C91" s="650">
        <v>82</v>
      </c>
      <c r="D91" s="593">
        <v>7.3999999999999996E-2</v>
      </c>
      <c r="E91" s="1076">
        <f>i.04155е!F158</f>
        <v>0</v>
      </c>
      <c r="F91" s="992">
        <f t="shared" si="8"/>
        <v>0</v>
      </c>
    </row>
    <row r="92" spans="1:6">
      <c r="A92" s="997" t="s">
        <v>1411</v>
      </c>
      <c r="B92" s="647" t="s">
        <v>602</v>
      </c>
      <c r="C92" s="601">
        <v>83</v>
      </c>
      <c r="D92" s="593">
        <v>7.3999999999999996E-2</v>
      </c>
      <c r="E92" s="1076">
        <f>i.04158б!M21+i.04158б!M43+i.04158б!M65</f>
        <v>0</v>
      </c>
      <c r="F92" s="992">
        <f t="shared" si="8"/>
        <v>0</v>
      </c>
    </row>
    <row r="93" spans="1:6">
      <c r="A93" s="991" t="s">
        <v>1412</v>
      </c>
      <c r="B93" s="647" t="s">
        <v>1880</v>
      </c>
      <c r="C93" s="295">
        <v>84</v>
      </c>
      <c r="D93" s="593">
        <v>7.3999999999999996E-2</v>
      </c>
      <c r="E93" s="1076">
        <f>i.04158б!M87</f>
        <v>0</v>
      </c>
      <c r="F93" s="992">
        <f t="shared" si="8"/>
        <v>0</v>
      </c>
    </row>
    <row r="94" spans="1:6">
      <c r="A94" s="991" t="s">
        <v>1413</v>
      </c>
      <c r="B94" s="647" t="s">
        <v>1882</v>
      </c>
      <c r="C94" s="391">
        <v>85</v>
      </c>
      <c r="D94" s="593">
        <v>7.3999999999999996E-2</v>
      </c>
      <c r="E94" s="1076">
        <f>i.04158б!M131+i.04158б!M233+i.04158б!M285</f>
        <v>0</v>
      </c>
      <c r="F94" s="992">
        <f t="shared" si="8"/>
        <v>0</v>
      </c>
    </row>
    <row r="95" spans="1:6">
      <c r="A95" s="991" t="s">
        <v>1414</v>
      </c>
      <c r="B95" s="647" t="s">
        <v>91</v>
      </c>
      <c r="C95" s="391">
        <v>86</v>
      </c>
      <c r="D95" s="593">
        <v>7.3999999999999996E-2</v>
      </c>
      <c r="E95" s="1076">
        <f>i.04158б!M337</f>
        <v>0</v>
      </c>
      <c r="F95" s="992">
        <f t="shared" si="8"/>
        <v>0</v>
      </c>
    </row>
    <row r="96" spans="1:6">
      <c r="A96" s="991" t="s">
        <v>1415</v>
      </c>
      <c r="B96" s="647" t="s">
        <v>1332</v>
      </c>
      <c r="C96" s="295">
        <v>87</v>
      </c>
      <c r="D96" s="593">
        <v>7.3999999999999996E-2</v>
      </c>
      <c r="E96" s="1076">
        <f>i.04158б!M359+i.04158б!M381</f>
        <v>0</v>
      </c>
      <c r="F96" s="992">
        <f t="shared" si="8"/>
        <v>0</v>
      </c>
    </row>
    <row r="97" spans="1:6">
      <c r="A97" s="993">
        <v>3</v>
      </c>
      <c r="B97" s="414" t="s">
        <v>1416</v>
      </c>
      <c r="C97" s="60">
        <v>88</v>
      </c>
      <c r="D97" s="414"/>
      <c r="E97" s="591">
        <f>SUM(E98:E106)</f>
        <v>0</v>
      </c>
      <c r="F97" s="994">
        <f>SUM(F98:F106)</f>
        <v>0</v>
      </c>
    </row>
    <row r="98" spans="1:6" ht="25.5">
      <c r="A98" s="991" t="s">
        <v>1417</v>
      </c>
      <c r="B98" s="65" t="s">
        <v>1418</v>
      </c>
      <c r="C98" s="391">
        <v>89</v>
      </c>
      <c r="D98" s="834">
        <v>0.45</v>
      </c>
      <c r="E98" s="829">
        <f>SUM(E129:E136)</f>
        <v>0</v>
      </c>
      <c r="F98" s="992">
        <f>E98*D98</f>
        <v>0</v>
      </c>
    </row>
    <row r="99" spans="1:6" ht="39">
      <c r="A99" s="991">
        <v>3.2</v>
      </c>
      <c r="B99" s="643" t="s">
        <v>1419</v>
      </c>
      <c r="C99" s="295">
        <v>90</v>
      </c>
      <c r="D99" s="828">
        <v>0.45</v>
      </c>
      <c r="E99" s="829">
        <f>i.04155в!N388-E129</f>
        <v>0</v>
      </c>
      <c r="F99" s="992">
        <f t="shared" ref="F99:F106" si="9">E99*D99</f>
        <v>0</v>
      </c>
    </row>
    <row r="100" spans="1:6" ht="39">
      <c r="A100" s="1518">
        <v>3.3</v>
      </c>
      <c r="B100" s="643" t="s">
        <v>1435</v>
      </c>
      <c r="C100" s="295">
        <v>91</v>
      </c>
      <c r="D100" s="828">
        <v>0.25</v>
      </c>
      <c r="E100" s="829">
        <f>i.04155в!N304+i.04155в!N220+i.04155в!N241-E130</f>
        <v>0</v>
      </c>
      <c r="F100" s="992">
        <f t="shared" si="9"/>
        <v>0</v>
      </c>
    </row>
    <row r="101" spans="1:6" ht="39">
      <c r="A101" s="1519"/>
      <c r="B101" s="643" t="s">
        <v>1436</v>
      </c>
      <c r="C101" s="295">
        <v>92</v>
      </c>
      <c r="D101" s="828">
        <v>0.3</v>
      </c>
      <c r="E101" s="829">
        <f>i.04155в!N325+i.04155в!N262+i.04155в!N283-E131</f>
        <v>0</v>
      </c>
      <c r="F101" s="992">
        <f t="shared" si="9"/>
        <v>0</v>
      </c>
    </row>
    <row r="102" spans="1:6" ht="39">
      <c r="A102" s="1520"/>
      <c r="B102" s="643" t="s">
        <v>1437</v>
      </c>
      <c r="C102" s="295">
        <v>93</v>
      </c>
      <c r="D102" s="828">
        <v>0.4</v>
      </c>
      <c r="E102" s="829">
        <f>i.04155в!N346-E132</f>
        <v>0</v>
      </c>
      <c r="F102" s="992">
        <f t="shared" si="9"/>
        <v>0</v>
      </c>
    </row>
    <row r="103" spans="1:6" ht="26.25">
      <c r="A103" s="991">
        <v>3.4</v>
      </c>
      <c r="B103" s="643" t="s">
        <v>1427</v>
      </c>
      <c r="C103" s="391">
        <v>94</v>
      </c>
      <c r="D103" s="828">
        <v>0.375</v>
      </c>
      <c r="E103" s="829">
        <f>i.04155в!N367-E133</f>
        <v>0</v>
      </c>
      <c r="F103" s="992">
        <f t="shared" si="9"/>
        <v>0</v>
      </c>
    </row>
    <row r="104" spans="1:6" ht="26.25">
      <c r="A104" s="991">
        <v>3.5</v>
      </c>
      <c r="B104" s="643" t="s">
        <v>1428</v>
      </c>
      <c r="C104" s="295">
        <v>95</v>
      </c>
      <c r="D104" s="828">
        <v>0.46500000000000002</v>
      </c>
      <c r="E104" s="829">
        <f>i.04155г!N87-E134</f>
        <v>0</v>
      </c>
      <c r="F104" s="992">
        <f t="shared" si="9"/>
        <v>0</v>
      </c>
    </row>
    <row r="105" spans="1:6" ht="25.5">
      <c r="A105" s="991">
        <v>3.6</v>
      </c>
      <c r="B105" s="65" t="s">
        <v>1429</v>
      </c>
      <c r="C105" s="295">
        <v>96</v>
      </c>
      <c r="D105" s="828">
        <v>0.56499999999999995</v>
      </c>
      <c r="E105" s="829">
        <f>i.04155г!N98-E135</f>
        <v>0</v>
      </c>
      <c r="F105" s="992">
        <f t="shared" si="9"/>
        <v>0</v>
      </c>
    </row>
    <row r="106" spans="1:6">
      <c r="A106" s="991">
        <v>3.7</v>
      </c>
      <c r="B106" s="643" t="s">
        <v>1430</v>
      </c>
      <c r="C106" s="391">
        <v>97</v>
      </c>
      <c r="D106" s="828">
        <v>0.6</v>
      </c>
      <c r="E106" s="829">
        <f>i.04155г!N109-E136</f>
        <v>0</v>
      </c>
      <c r="F106" s="992">
        <f t="shared" si="9"/>
        <v>0</v>
      </c>
    </row>
    <row r="107" spans="1:6">
      <c r="A107" s="993">
        <v>4</v>
      </c>
      <c r="B107" s="414" t="s">
        <v>1431</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1320</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1432</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1433</v>
      </c>
      <c r="C118" s="295">
        <v>109</v>
      </c>
      <c r="D118" s="828">
        <v>0.8</v>
      </c>
      <c r="E118" s="1238">
        <f>i.04155з!N11+i.04155з!N33</f>
        <v>0</v>
      </c>
      <c r="F118" s="998">
        <f t="shared" si="10"/>
        <v>0</v>
      </c>
    </row>
    <row r="119" spans="1:6">
      <c r="A119" s="991">
        <v>4.12</v>
      </c>
      <c r="B119" s="652" t="s">
        <v>1434</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18">
        <v>4.1399999999999997</v>
      </c>
      <c r="B121" s="110" t="s">
        <v>1321</v>
      </c>
      <c r="C121" s="295">
        <v>112</v>
      </c>
      <c r="D121" s="834">
        <v>0</v>
      </c>
      <c r="E121" s="646">
        <f>i.04155д!K11</f>
        <v>0</v>
      </c>
      <c r="F121" s="998">
        <f t="shared" si="10"/>
        <v>0</v>
      </c>
    </row>
    <row r="122" spans="1:6">
      <c r="A122" s="1519"/>
      <c r="B122" s="110" t="s">
        <v>1997</v>
      </c>
      <c r="C122" s="391">
        <v>113</v>
      </c>
      <c r="D122" s="834">
        <v>0.25</v>
      </c>
      <c r="E122" s="646">
        <f>i.04155д!K12</f>
        <v>0</v>
      </c>
      <c r="F122" s="998">
        <f t="shared" si="10"/>
        <v>0</v>
      </c>
    </row>
    <row r="123" spans="1:6">
      <c r="A123" s="1519"/>
      <c r="B123" s="110" t="s">
        <v>1322</v>
      </c>
      <c r="C123" s="295">
        <v>114</v>
      </c>
      <c r="D123" s="834">
        <v>0.5</v>
      </c>
      <c r="E123" s="646">
        <f>i.04155д!K13</f>
        <v>0</v>
      </c>
      <c r="F123" s="998">
        <f t="shared" si="10"/>
        <v>0</v>
      </c>
    </row>
    <row r="124" spans="1:6">
      <c r="A124" s="1519"/>
      <c r="B124" s="110" t="s">
        <v>1323</v>
      </c>
      <c r="C124" s="295">
        <v>115</v>
      </c>
      <c r="D124" s="834">
        <v>1</v>
      </c>
      <c r="E124" s="646">
        <f>i.04155д!K14</f>
        <v>0</v>
      </c>
      <c r="F124" s="998">
        <f t="shared" si="10"/>
        <v>0</v>
      </c>
    </row>
    <row r="125" spans="1:6">
      <c r="A125" s="1520"/>
      <c r="B125" s="110" t="s">
        <v>1324</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1998</v>
      </c>
      <c r="E127" s="1077"/>
      <c r="F127" s="1077"/>
    </row>
    <row r="128" spans="1:6">
      <c r="B128" s="652" t="s">
        <v>1999</v>
      </c>
      <c r="E128" s="1078"/>
      <c r="F128" s="1078"/>
    </row>
    <row r="129" spans="2:6" ht="40.5" customHeight="1">
      <c r="B129" s="643" t="s">
        <v>1768</v>
      </c>
      <c r="E129" s="1078"/>
      <c r="F129" s="1079"/>
    </row>
    <row r="130" spans="2:6" ht="39">
      <c r="B130" s="643" t="s">
        <v>1769</v>
      </c>
      <c r="E130" s="1078"/>
      <c r="F130" s="22"/>
    </row>
    <row r="131" spans="2:6" ht="39">
      <c r="B131" s="643" t="s">
        <v>1770</v>
      </c>
      <c r="E131" s="1078"/>
      <c r="F131" s="22"/>
    </row>
    <row r="132" spans="2:6" ht="39">
      <c r="B132" s="643" t="s">
        <v>1771</v>
      </c>
      <c r="E132" s="1078"/>
      <c r="F132" s="22"/>
    </row>
    <row r="133" spans="2:6" ht="26.25">
      <c r="B133" s="643" t="s">
        <v>1772</v>
      </c>
      <c r="E133" s="1078"/>
      <c r="F133" s="22"/>
    </row>
    <row r="134" spans="2:6" ht="39">
      <c r="B134" s="643" t="s">
        <v>1773</v>
      </c>
      <c r="E134" s="1078"/>
      <c r="F134" s="22"/>
    </row>
    <row r="135" spans="2:6" ht="51">
      <c r="B135" s="65" t="s">
        <v>1774</v>
      </c>
      <c r="E135" s="1078"/>
      <c r="F135" s="22"/>
    </row>
    <row r="136" spans="2:6" ht="26.25">
      <c r="B136" s="643" t="s">
        <v>1775</v>
      </c>
      <c r="E136" s="1078"/>
      <c r="F136" s="22"/>
    </row>
    <row r="137" spans="2:6" ht="15.75">
      <c r="B137" s="840"/>
      <c r="E137" s="1074"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21" t="str">
        <f>i.04108!D38</f>
        <v xml:space="preserve">/…............................./   </v>
      </c>
      <c r="D143" s="1521"/>
      <c r="E143" s="933" t="str">
        <f>i.04108!F38</f>
        <v>/................................./</v>
      </c>
      <c r="F143" s="932"/>
    </row>
    <row r="144" spans="2:6">
      <c r="B144" s="932"/>
      <c r="C144" s="932"/>
      <c r="D144" s="932"/>
      <c r="E144" s="933"/>
      <c r="F144" s="932"/>
    </row>
    <row r="145" spans="2:9">
      <c r="B145" s="932" t="str">
        <f>i.04108!C40</f>
        <v xml:space="preserve"> Ерөнхий нягтлан бодогч  </v>
      </c>
      <c r="C145" s="1521" t="str">
        <f>i.04108!D40</f>
        <v>/…........................../</v>
      </c>
      <c r="D145" s="1521"/>
      <c r="E145" s="933" t="str">
        <f>i.04108!F40</f>
        <v>/................................/</v>
      </c>
      <c r="F145" s="932"/>
    </row>
    <row r="146" spans="2:9">
      <c r="B146" s="932"/>
      <c r="C146" s="932"/>
      <c r="D146" s="932"/>
      <c r="E146" s="933"/>
      <c r="F146" s="932"/>
    </row>
    <row r="147" spans="2:9">
      <c r="B147" s="932" t="str">
        <f>i.04108!C42</f>
        <v>...................................................</v>
      </c>
      <c r="C147" s="1521" t="str">
        <f>i.04108!D42</f>
        <v xml:space="preserve">/................................../   </v>
      </c>
      <c r="D147" s="1521"/>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1776</v>
      </c>
      <c r="C151" s="32"/>
      <c r="D151" s="758"/>
      <c r="E151" s="714"/>
      <c r="F151" s="714"/>
      <c r="G151" s="714"/>
      <c r="H151" s="32"/>
      <c r="I151" s="32"/>
    </row>
    <row r="152" spans="2:9" ht="69" customHeight="1">
      <c r="B152" s="1503" t="s">
        <v>2205</v>
      </c>
      <c r="C152" s="1503"/>
      <c r="D152" s="1503"/>
      <c r="E152" s="1503"/>
      <c r="F152" s="1503"/>
      <c r="G152" s="1006"/>
      <c r="H152" s="1006"/>
      <c r="I152" s="1006"/>
    </row>
    <row r="153" spans="2:9" ht="68.25" customHeight="1">
      <c r="B153" s="1503" t="s">
        <v>1777</v>
      </c>
      <c r="C153" s="1503"/>
      <c r="D153" s="1503"/>
      <c r="E153" s="1503"/>
      <c r="F153" s="1503"/>
      <c r="G153" s="1006"/>
      <c r="H153" s="1006"/>
      <c r="I153" s="1006"/>
    </row>
    <row r="154" spans="2:9" ht="33.75" customHeight="1">
      <c r="B154" s="1503" t="s">
        <v>1778</v>
      </c>
      <c r="C154" s="1503"/>
      <c r="D154" s="1503"/>
      <c r="E154" s="1503"/>
      <c r="F154" s="1503"/>
      <c r="G154" s="1006"/>
      <c r="H154" s="1006"/>
      <c r="I154" s="1006"/>
    </row>
    <row r="155" spans="2:9">
      <c r="B155" s="607"/>
      <c r="C155" s="32"/>
      <c r="D155" s="758"/>
      <c r="E155" s="714"/>
      <c r="F155" s="714"/>
      <c r="G155" s="714"/>
      <c r="H155" s="32"/>
      <c r="I155" s="32"/>
    </row>
    <row r="156" spans="2:9">
      <c r="B156" s="954" t="s">
        <v>1739</v>
      </c>
      <c r="C156" s="954" t="s">
        <v>1740</v>
      </c>
      <c r="D156" s="758"/>
      <c r="E156" s="714"/>
      <c r="F156" s="714"/>
      <c r="G156" s="714"/>
      <c r="H156" s="32"/>
      <c r="I156" s="32"/>
    </row>
    <row r="157" spans="2:9">
      <c r="B157" s="636" t="s">
        <v>1737</v>
      </c>
      <c r="C157" s="954"/>
      <c r="D157" s="758"/>
      <c r="E157" s="714"/>
      <c r="F157" s="714"/>
      <c r="G157" s="714"/>
      <c r="H157" s="32"/>
      <c r="I157" s="32"/>
    </row>
    <row r="158" spans="2:9">
      <c r="B158" s="636" t="s">
        <v>1738</v>
      </c>
      <c r="C158" s="955"/>
      <c r="D158" s="758"/>
      <c r="E158" s="714"/>
      <c r="F158" s="714"/>
      <c r="G158" s="714"/>
      <c r="H158" s="32"/>
      <c r="I158" s="32"/>
    </row>
    <row r="159" spans="2:9">
      <c r="B159" s="636" t="s">
        <v>1741</v>
      </c>
      <c r="C159" s="956"/>
      <c r="D159" s="758"/>
      <c r="E159" s="714"/>
      <c r="F159" s="714"/>
      <c r="G159" s="714"/>
      <c r="H159" s="32"/>
      <c r="I159" s="32"/>
    </row>
    <row r="160" spans="2:9">
      <c r="B160" s="636" t="s">
        <v>1742</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6" t="s">
        <v>1993</v>
      </c>
      <c r="D1" s="1517"/>
      <c r="E1" s="1517"/>
    </row>
    <row r="4" spans="1:7" s="22" customFormat="1" ht="12.75">
      <c r="A4" s="1509" t="s">
        <v>1987</v>
      </c>
      <c r="B4" s="1509"/>
      <c r="C4" s="1509"/>
      <c r="D4" s="1509"/>
      <c r="E4" s="1509"/>
    </row>
    <row r="5" spans="1:7" ht="15.75">
      <c r="A5" s="1135"/>
    </row>
    <row r="6" spans="1:7">
      <c r="A6" s="1524" t="str">
        <f>i.04155!A6</f>
        <v>Даатгагчийн нэр:</v>
      </c>
      <c r="B6" s="1524"/>
      <c r="C6" s="1524"/>
      <c r="E6" s="619" t="str">
        <f>i.04155!E6</f>
        <v>..... оны .... сарын ...-ны өдөр</v>
      </c>
    </row>
    <row r="7" spans="1:7" ht="15.75">
      <c r="A7" s="1135"/>
    </row>
    <row r="8" spans="1:7" ht="120">
      <c r="A8" s="372" t="s">
        <v>2</v>
      </c>
      <c r="B8" s="372" t="s">
        <v>3</v>
      </c>
      <c r="C8" s="372" t="s">
        <v>4</v>
      </c>
      <c r="D8" s="372" t="s">
        <v>1446</v>
      </c>
      <c r="E8" s="372" t="s">
        <v>1988</v>
      </c>
      <c r="G8" s="1203" t="s">
        <v>1989</v>
      </c>
    </row>
    <row r="9" spans="1:7">
      <c r="A9" s="372" t="s">
        <v>6</v>
      </c>
      <c r="B9" s="372" t="s">
        <v>7</v>
      </c>
      <c r="C9" s="372" t="s">
        <v>8</v>
      </c>
      <c r="D9" s="372">
        <v>1</v>
      </c>
      <c r="E9" s="372">
        <v>2</v>
      </c>
    </row>
    <row r="10" spans="1:7">
      <c r="A10" s="372">
        <v>1.1000000000000001</v>
      </c>
      <c r="B10" s="1210" t="s">
        <v>1944</v>
      </c>
      <c r="C10" s="372">
        <v>1</v>
      </c>
      <c r="D10" s="1211">
        <f>i.04155!E11+i.04155!E12</f>
        <v>0</v>
      </c>
      <c r="E10" s="1212">
        <f>i.04155ж!D95</f>
        <v>0</v>
      </c>
      <c r="G10">
        <v>0.5</v>
      </c>
    </row>
    <row r="11" spans="1:7">
      <c r="A11" s="372">
        <v>1.2</v>
      </c>
      <c r="B11" s="1210" t="s">
        <v>1990</v>
      </c>
      <c r="C11" s="372">
        <v>2</v>
      </c>
      <c r="D11" s="1213">
        <f>i.04155!E13</f>
        <v>0</v>
      </c>
      <c r="E11" s="1212">
        <f>i.04155ж!E95</f>
        <v>0</v>
      </c>
      <c r="G11">
        <v>3</v>
      </c>
    </row>
    <row r="12" spans="1:7" ht="25.5">
      <c r="A12" s="372">
        <v>1.3</v>
      </c>
      <c r="B12" s="1210" t="s">
        <v>1991</v>
      </c>
      <c r="C12" s="372">
        <v>3</v>
      </c>
      <c r="D12" s="1213">
        <f>i.04155!E14</f>
        <v>0</v>
      </c>
      <c r="E12" s="1212">
        <f>i.04155ж!F95</f>
        <v>0</v>
      </c>
      <c r="G12">
        <v>10</v>
      </c>
    </row>
    <row r="13" spans="1:7" ht="25.5">
      <c r="A13" s="372">
        <v>1.4</v>
      </c>
      <c r="B13" s="1210" t="s">
        <v>1992</v>
      </c>
      <c r="C13" s="372">
        <v>4</v>
      </c>
      <c r="D13" s="1213">
        <f>IFERROR(SUMPRODUCT(D10:D12,G10:G12)/SUM(D10:D12),0)</f>
        <v>0</v>
      </c>
      <c r="E13" s="1213">
        <f>IFERROR(SUMPRODUCT(E10:E12,G10:G12)/SUM(E10:E12),0)</f>
        <v>0</v>
      </c>
    </row>
    <row r="14" spans="1:7" ht="38.25">
      <c r="A14" s="372">
        <v>1.5</v>
      </c>
      <c r="B14" s="1210" t="s">
        <v>1994</v>
      </c>
      <c r="C14" s="372">
        <v>5</v>
      </c>
      <c r="D14" s="1523">
        <f>D13-E13</f>
        <v>0</v>
      </c>
      <c r="E14" s="1523"/>
    </row>
    <row r="15" spans="1:7" ht="15.75">
      <c r="A15" s="1135"/>
    </row>
    <row r="16" spans="1:7" ht="15.75">
      <c r="A16" s="840"/>
    </row>
    <row r="17" spans="1:5" ht="15.75">
      <c r="A17" s="840"/>
      <c r="B17" s="1206" t="str">
        <f>i.04108!C34</f>
        <v>тамга тэмдэг</v>
      </c>
      <c r="C17" s="1207"/>
      <c r="D17" s="1207"/>
    </row>
    <row r="18" spans="1:5">
      <c r="A18" s="1204"/>
      <c r="B18" s="1207"/>
      <c r="C18" s="1207"/>
      <c r="D18" s="1207"/>
    </row>
    <row r="19" spans="1:5">
      <c r="A19" s="1205"/>
      <c r="B19" s="1206" t="str">
        <f>i.04108!C36</f>
        <v xml:space="preserve">ТАЙЛАН ГАРГАСАН:    </v>
      </c>
      <c r="C19" s="1207"/>
      <c r="D19" s="1207"/>
    </row>
    <row r="20" spans="1:5">
      <c r="A20" s="1205"/>
      <c r="B20" s="1207"/>
      <c r="C20" s="1207"/>
      <c r="D20" s="1207"/>
    </row>
    <row r="21" spans="1:5">
      <c r="A21" s="1205"/>
      <c r="B21" s="1206" t="str">
        <f>i.04108!C38</f>
        <v xml:space="preserve"> Гүйцэтгэх захирал</v>
      </c>
      <c r="C21" s="1522" t="str">
        <f>i.04108!D38</f>
        <v xml:space="preserve">/…............................./   </v>
      </c>
      <c r="D21" s="1522"/>
      <c r="E21" s="1209" t="str">
        <f>i.04108!F38</f>
        <v>/................................./</v>
      </c>
    </row>
    <row r="22" spans="1:5">
      <c r="A22" s="1205"/>
      <c r="B22" s="1207"/>
      <c r="C22" s="1207"/>
      <c r="D22" s="1207"/>
      <c r="E22" s="1207"/>
    </row>
    <row r="23" spans="1:5">
      <c r="A23" s="1205"/>
      <c r="B23" s="1206" t="str">
        <f>i.04108!C40</f>
        <v xml:space="preserve"> Ерөнхий нягтлан бодогч  </v>
      </c>
      <c r="C23" s="1522" t="str">
        <f>i.04108!D40</f>
        <v>/…........................../</v>
      </c>
      <c r="D23" s="1522"/>
      <c r="E23" s="1209" t="str">
        <f>i.04108!F40</f>
        <v>/................................/</v>
      </c>
    </row>
    <row r="24" spans="1:5">
      <c r="A24" s="1205"/>
      <c r="B24" s="1207"/>
      <c r="C24" s="1207"/>
      <c r="D24" s="1207"/>
      <c r="E24" s="1207"/>
    </row>
    <row r="25" spans="1:5" ht="25.5">
      <c r="A25" s="1205"/>
      <c r="B25" s="1206" t="str">
        <f>i.04108!C42</f>
        <v>...................................................</v>
      </c>
      <c r="C25" s="1522" t="str">
        <f>i.04108!D42</f>
        <v xml:space="preserve">/................................../   </v>
      </c>
      <c r="D25" s="1522"/>
      <c r="E25" s="1209" t="str">
        <f>i.04108!F42</f>
        <v>/................................/</v>
      </c>
    </row>
    <row r="26" spans="1:5">
      <c r="A26" s="1205"/>
      <c r="B26" s="1205"/>
      <c r="C26" s="120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06" t="s">
        <v>2000</v>
      </c>
      <c r="E1" s="1407"/>
      <c r="F1" s="1407"/>
    </row>
    <row r="2" spans="1:12">
      <c r="A2" s="1509" t="s">
        <v>1438</v>
      </c>
      <c r="B2" s="1509"/>
      <c r="C2" s="1509"/>
      <c r="D2" s="1509"/>
      <c r="E2" s="1509"/>
      <c r="F2" s="1509"/>
    </row>
    <row r="3" spans="1:12">
      <c r="A3" s="618"/>
      <c r="B3" s="22"/>
      <c r="C3" s="22"/>
      <c r="D3" s="22"/>
      <c r="E3" s="22"/>
      <c r="F3" s="22"/>
    </row>
    <row r="4" spans="1:12" ht="15" customHeight="1">
      <c r="A4" s="618" t="str">
        <f>i.04155!A6</f>
        <v>Даатгагчийн нэр:</v>
      </c>
      <c r="B4" s="22"/>
      <c r="C4" s="22"/>
      <c r="D4" s="22"/>
      <c r="E4" s="1536" t="str">
        <f>i.04155!E6</f>
        <v>..... оны .... сарын ...-ны өдөр</v>
      </c>
      <c r="F4" s="1536"/>
    </row>
    <row r="5" spans="1:12">
      <c r="A5" s="605"/>
      <c r="B5" s="22"/>
      <c r="C5" s="22"/>
      <c r="D5" s="22"/>
      <c r="E5" s="22"/>
      <c r="F5" s="619" t="str">
        <f>i.04155!F7</f>
        <v>(төгрөгөөр)</v>
      </c>
    </row>
    <row r="6" spans="1:12" s="1072" customFormat="1" ht="25.5">
      <c r="A6" s="1528" t="s">
        <v>1445</v>
      </c>
      <c r="B6" s="1529"/>
      <c r="C6" s="60" t="s">
        <v>1439</v>
      </c>
      <c r="D6" s="60" t="s">
        <v>1440</v>
      </c>
      <c r="E6" s="60" t="s">
        <v>1441</v>
      </c>
      <c r="F6" s="60" t="s">
        <v>1442</v>
      </c>
      <c r="L6" s="618"/>
    </row>
    <row r="7" spans="1:12">
      <c r="A7" s="1530"/>
      <c r="B7" s="1531"/>
      <c r="C7" s="625">
        <f>i.04155!F10</f>
        <v>0</v>
      </c>
      <c r="D7" s="625">
        <f>i.04155!F15</f>
        <v>0</v>
      </c>
      <c r="E7" s="625">
        <f>i.04155!F97</f>
        <v>0</v>
      </c>
      <c r="F7" s="625">
        <f>i.04155!F107</f>
        <v>0</v>
      </c>
      <c r="L7" s="618"/>
    </row>
    <row r="8" spans="1:12" ht="15" customHeight="1">
      <c r="A8" s="1532"/>
      <c r="B8" s="1533"/>
      <c r="C8" s="1526" t="s">
        <v>1443</v>
      </c>
      <c r="D8" s="1526"/>
      <c r="E8" s="1526"/>
      <c r="F8" s="1526"/>
      <c r="L8" s="618"/>
    </row>
    <row r="9" spans="1:12" ht="25.5">
      <c r="A9" s="280" t="s">
        <v>1439</v>
      </c>
      <c r="B9" s="626">
        <f>C7</f>
        <v>0</v>
      </c>
      <c r="C9" s="623">
        <v>1</v>
      </c>
      <c r="D9" s="623">
        <v>0.25</v>
      </c>
      <c r="E9" s="623">
        <v>0</v>
      </c>
      <c r="F9" s="623">
        <v>0</v>
      </c>
      <c r="L9" s="618"/>
    </row>
    <row r="10" spans="1:12" ht="25.5">
      <c r="A10" s="280" t="s">
        <v>1440</v>
      </c>
      <c r="B10" s="626">
        <f>D7</f>
        <v>0</v>
      </c>
      <c r="C10" s="624">
        <v>0.25</v>
      </c>
      <c r="D10" s="623">
        <v>1</v>
      </c>
      <c r="E10" s="623">
        <v>0.25</v>
      </c>
      <c r="F10" s="623">
        <v>0</v>
      </c>
    </row>
    <row r="11" spans="1:12" ht="25.5">
      <c r="A11" s="280" t="s">
        <v>1441</v>
      </c>
      <c r="B11" s="626">
        <f>E7</f>
        <v>0</v>
      </c>
      <c r="C11" s="624">
        <v>0</v>
      </c>
      <c r="D11" s="624">
        <v>0.25</v>
      </c>
      <c r="E11" s="623">
        <v>1</v>
      </c>
      <c r="F11" s="623">
        <v>0</v>
      </c>
    </row>
    <row r="12" spans="1:12" ht="25.5">
      <c r="A12" s="280" t="s">
        <v>1442</v>
      </c>
      <c r="B12" s="626">
        <f>F7</f>
        <v>0</v>
      </c>
      <c r="C12" s="624">
        <v>0</v>
      </c>
      <c r="D12" s="624">
        <v>0</v>
      </c>
      <c r="E12" s="624">
        <v>0</v>
      </c>
      <c r="F12" s="623">
        <v>1</v>
      </c>
    </row>
    <row r="13" spans="1:12" ht="25.5">
      <c r="A13" s="280" t="s">
        <v>1444</v>
      </c>
      <c r="B13" s="1527">
        <f>SQRT(SUMPRODUCT(C15:F15,C7:F7))</f>
        <v>0</v>
      </c>
      <c r="C13" s="1527"/>
      <c r="D13" s="1527"/>
      <c r="E13" s="1527"/>
      <c r="F13" s="1527"/>
    </row>
    <row r="15" spans="1:12" hidden="1">
      <c r="C15" s="1075">
        <f>SUMPRODUCT($B$9:$B$12,C9:C12)</f>
        <v>0</v>
      </c>
      <c r="D15" s="1075">
        <f>SUMPRODUCT($B$9:$B$12,D9:D12)</f>
        <v>0</v>
      </c>
      <c r="E15" s="1075">
        <f>SUMPRODUCT($B$9:$B$12,E9:E12)</f>
        <v>0</v>
      </c>
      <c r="F15" s="1075">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34"/>
      <c r="U20" s="1534"/>
    </row>
    <row r="21" spans="1:21">
      <c r="A21" s="417" t="str">
        <f>i.04108!C38</f>
        <v xml:space="preserve"> Гүйцэтгэх захирал</v>
      </c>
      <c r="B21" s="417" t="str">
        <f>i.04108!D38</f>
        <v xml:space="preserve">/…............................./   </v>
      </c>
      <c r="C21" s="417"/>
      <c r="D21" s="417" t="str">
        <f>i.04108!F38</f>
        <v>/................................./</v>
      </c>
      <c r="T21" s="1535"/>
      <c r="U21" s="1535"/>
    </row>
    <row r="22" spans="1:21">
      <c r="A22" s="417"/>
      <c r="B22" s="417"/>
      <c r="C22" s="417"/>
      <c r="D22" s="417"/>
      <c r="T22" s="1525"/>
      <c r="U22" s="1525"/>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topLeftCell="A17" workbookViewId="0">
      <selection activeCell="E31" sqref="E31"/>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08"/>
      <c r="D1" s="1308"/>
      <c r="E1" s="1308"/>
      <c r="F1" s="2"/>
    </row>
    <row r="2" spans="1:6">
      <c r="A2" s="1306" t="s">
        <v>343</v>
      </c>
      <c r="B2" s="1306"/>
      <c r="C2" s="1306"/>
      <c r="D2" s="1306"/>
      <c r="E2" s="1306"/>
      <c r="F2" s="24"/>
    </row>
    <row r="3" spans="1:6">
      <c r="A3" s="5"/>
      <c r="B3" s="5"/>
      <c r="C3" s="5"/>
      <c r="D3" s="5"/>
      <c r="E3" s="5"/>
      <c r="F3" s="24"/>
    </row>
    <row r="4" spans="1:6" s="8" customFormat="1" ht="12.75" customHeight="1">
      <c r="A4" s="1312" t="str">
        <f>+i.04108!A7</f>
        <v>Даатгагчийн нэр:</v>
      </c>
      <c r="B4" s="1312"/>
      <c r="C4" s="1312"/>
      <c r="D4" s="1307" t="str">
        <f>+i.04108!J7</f>
        <v>..... оны .... сарын ...-ны өдөр</v>
      </c>
      <c r="E4" s="1307"/>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1879</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1878</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88"/>
      <c r="C1" s="1488"/>
      <c r="D1" s="1488"/>
      <c r="E1" s="1488"/>
      <c r="F1" s="1488"/>
      <c r="G1" s="1488"/>
      <c r="H1" s="1488"/>
      <c r="I1" s="1488"/>
      <c r="J1" s="1488"/>
      <c r="K1" s="1488"/>
      <c r="L1" s="1488"/>
      <c r="M1" s="1488"/>
      <c r="N1" s="1488"/>
      <c r="O1" s="1488"/>
    </row>
    <row r="2" spans="1:34">
      <c r="W2" s="738"/>
    </row>
    <row r="3" spans="1:34" ht="15" customHeight="1">
      <c r="A3" s="1489" t="s">
        <v>2001</v>
      </c>
      <c r="B3" s="1489"/>
      <c r="C3" s="1489"/>
      <c r="D3" s="1489"/>
      <c r="E3" s="1489"/>
      <c r="F3" s="1489"/>
      <c r="G3" s="1489"/>
      <c r="H3" s="1489"/>
      <c r="I3" s="1489"/>
      <c r="J3" s="1489"/>
      <c r="K3" s="1489"/>
      <c r="L3" s="1489"/>
      <c r="M3" s="1489"/>
      <c r="N3" s="1489"/>
      <c r="O3" s="1489"/>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14" t="s">
        <v>1744</v>
      </c>
      <c r="B7" s="1515" t="s">
        <v>5</v>
      </c>
      <c r="C7" s="1515" t="s">
        <v>4</v>
      </c>
      <c r="D7" s="1513" t="s">
        <v>1485</v>
      </c>
      <c r="E7" s="1513" t="s">
        <v>1396</v>
      </c>
      <c r="F7" s="1483" t="s">
        <v>1343</v>
      </c>
      <c r="G7" s="1483" t="s">
        <v>1483</v>
      </c>
      <c r="H7" s="1513" t="s">
        <v>1480</v>
      </c>
      <c r="I7" s="1483" t="s">
        <v>1481</v>
      </c>
      <c r="J7" s="1483" t="s">
        <v>1479</v>
      </c>
      <c r="K7" s="1483" t="s">
        <v>1486</v>
      </c>
      <c r="L7" s="1483" t="s">
        <v>1484</v>
      </c>
      <c r="M7" s="1513" t="s">
        <v>1487</v>
      </c>
      <c r="N7" s="1513" t="s">
        <v>1488</v>
      </c>
      <c r="O7" s="1483" t="s">
        <v>1745</v>
      </c>
      <c r="P7" s="739"/>
      <c r="Q7" s="739"/>
      <c r="R7" s="739"/>
      <c r="S7" s="739"/>
      <c r="T7" s="739"/>
      <c r="U7" s="739"/>
      <c r="V7" s="739"/>
      <c r="W7" s="739"/>
      <c r="X7" s="739"/>
      <c r="Y7" s="739"/>
      <c r="Z7" s="739"/>
      <c r="AA7" s="739"/>
      <c r="AB7" s="739"/>
      <c r="AC7" s="739"/>
      <c r="AD7" s="739"/>
      <c r="AE7" s="739"/>
      <c r="AF7" s="739"/>
      <c r="AG7" s="739"/>
      <c r="AH7" s="739"/>
    </row>
    <row r="8" spans="1:34" ht="28.5" customHeight="1">
      <c r="A8" s="1514"/>
      <c r="B8" s="1515"/>
      <c r="C8" s="1515"/>
      <c r="D8" s="1485"/>
      <c r="E8" s="1485"/>
      <c r="F8" s="1483"/>
      <c r="G8" s="1483"/>
      <c r="H8" s="1485"/>
      <c r="I8" s="1483"/>
      <c r="J8" s="1483"/>
      <c r="K8" s="1483"/>
      <c r="L8" s="1483"/>
      <c r="M8" s="1485"/>
      <c r="N8" s="1485"/>
      <c r="O8" s="1483"/>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1482</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5" t="str">
        <f>IF(N11=(i.04101a!D30-i.04101a!D31),"",N11-(i.04101a!D30-i.04101a!D31))</f>
        <v/>
      </c>
      <c r="Q11" s="739"/>
    </row>
    <row r="12" spans="1:34" ht="15" outlineLevel="1">
      <c r="A12" s="767"/>
      <c r="B12" s="1512"/>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12"/>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12"/>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12"/>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12"/>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12"/>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12"/>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12"/>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12"/>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12"/>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12"/>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1392</v>
      </c>
    </row>
    <row r="23" spans="1:23" ht="15" outlineLevel="1">
      <c r="A23" s="768"/>
      <c r="B23" s="1512"/>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1393</v>
      </c>
    </row>
    <row r="24" spans="1:23" ht="15" outlineLevel="1">
      <c r="A24" s="768"/>
      <c r="B24" s="1512"/>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12"/>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12"/>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12"/>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12"/>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12"/>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12"/>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12"/>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1489</v>
      </c>
      <c r="B32" s="1512"/>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2002</v>
      </c>
      <c r="B33" s="1512"/>
      <c r="C33" s="770">
        <v>24</v>
      </c>
      <c r="D33" s="754"/>
      <c r="E33" s="769"/>
      <c r="F33" s="920"/>
      <c r="G33" s="920"/>
      <c r="H33" s="754"/>
      <c r="I33" s="754"/>
      <c r="J33" s="920"/>
      <c r="K33" s="754"/>
      <c r="L33" s="765" t="s">
        <v>1874</v>
      </c>
      <c r="M33" s="769">
        <f t="shared" si="5"/>
        <v>0</v>
      </c>
      <c r="N33" s="765">
        <f t="shared" si="6"/>
        <v>0</v>
      </c>
      <c r="O33" s="769"/>
      <c r="P33" s="934"/>
    </row>
    <row r="34" spans="1:16" ht="15" outlineLevel="1">
      <c r="A34" s="753" t="s">
        <v>1490</v>
      </c>
      <c r="B34" s="1512"/>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1491</v>
      </c>
      <c r="B35" s="1512"/>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1492</v>
      </c>
      <c r="B36" s="1512"/>
      <c r="C36" s="770">
        <v>27</v>
      </c>
      <c r="D36" s="754"/>
      <c r="E36" s="769"/>
      <c r="F36" s="920"/>
      <c r="G36" s="920"/>
      <c r="H36" s="754"/>
      <c r="I36" s="754"/>
      <c r="J36" s="920"/>
      <c r="K36" s="754"/>
      <c r="L36" s="765" t="s">
        <v>587</v>
      </c>
      <c r="M36" s="769">
        <f t="shared" si="5"/>
        <v>0</v>
      </c>
      <c r="N36" s="765">
        <f t="shared" si="6"/>
        <v>0</v>
      </c>
      <c r="O36" s="769"/>
      <c r="P36" s="934"/>
    </row>
    <row r="37" spans="1:16" ht="25.5">
      <c r="A37" s="724" t="s">
        <v>1493</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5" t="str">
        <f>IF(N37=(i.04101a!D32-i.04101a!D33),"",N37-(i.04101a!D32-i.04101a!D33))</f>
        <v/>
      </c>
    </row>
    <row r="38" spans="1:16" ht="15" outlineLevel="1">
      <c r="A38" s="768"/>
      <c r="B38" s="1537"/>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38"/>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38"/>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38"/>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38"/>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38"/>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38"/>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38"/>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38"/>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38"/>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1489</v>
      </c>
      <c r="B48" s="1538"/>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2002</v>
      </c>
      <c r="B49" s="1538"/>
      <c r="C49" s="770">
        <v>40</v>
      </c>
      <c r="D49" s="756"/>
      <c r="E49" s="713"/>
      <c r="F49" s="923"/>
      <c r="G49" s="923"/>
      <c r="H49" s="756"/>
      <c r="I49" s="756"/>
      <c r="J49" s="923"/>
      <c r="K49" s="756"/>
      <c r="L49" s="765" t="s">
        <v>1874</v>
      </c>
      <c r="M49" s="713">
        <f t="shared" si="11"/>
        <v>0</v>
      </c>
      <c r="N49" s="641">
        <f t="shared" si="12"/>
        <v>0</v>
      </c>
      <c r="O49" s="736"/>
      <c r="P49" s="934"/>
    </row>
    <row r="50" spans="1:34" ht="15" outlineLevel="1">
      <c r="A50" s="753" t="s">
        <v>1490</v>
      </c>
      <c r="B50" s="1538"/>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1491</v>
      </c>
      <c r="B51" s="1538"/>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1492</v>
      </c>
      <c r="B52" s="1539"/>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1494</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5"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12"/>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12"/>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12"/>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12"/>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12"/>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12"/>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12"/>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12"/>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12"/>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12"/>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12"/>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12"/>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12"/>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12"/>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12"/>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12"/>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12"/>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12"/>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12"/>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12"/>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1489</v>
      </c>
      <c r="B74" s="1512"/>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2002</v>
      </c>
      <c r="B75" s="1512"/>
      <c r="C75" s="770">
        <v>66</v>
      </c>
      <c r="D75" s="754"/>
      <c r="E75" s="769"/>
      <c r="F75" s="920"/>
      <c r="G75" s="920"/>
      <c r="H75" s="754"/>
      <c r="I75" s="754"/>
      <c r="J75" s="920"/>
      <c r="K75" s="754"/>
      <c r="L75" s="765" t="s">
        <v>1874</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1490</v>
      </c>
      <c r="B76" s="1512"/>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1491</v>
      </c>
      <c r="B77" s="1512"/>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1492</v>
      </c>
      <c r="B78" s="1512"/>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1495</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5"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12"/>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12"/>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12"/>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12"/>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12"/>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12"/>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12"/>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12"/>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12"/>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12"/>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12"/>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12"/>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12"/>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12"/>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12"/>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12"/>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12"/>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12"/>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12"/>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12"/>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1489</v>
      </c>
      <c r="B100" s="1512"/>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2002</v>
      </c>
      <c r="B101" s="1512"/>
      <c r="C101" s="770">
        <v>92</v>
      </c>
      <c r="D101" s="754"/>
      <c r="E101" s="769"/>
      <c r="F101" s="920"/>
      <c r="G101" s="920"/>
      <c r="H101" s="754"/>
      <c r="I101" s="754"/>
      <c r="J101" s="920"/>
      <c r="K101" s="754"/>
      <c r="L101" s="765" t="s">
        <v>1874</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1490</v>
      </c>
      <c r="B102" s="1512"/>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1491</v>
      </c>
      <c r="B103" s="1512"/>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1492</v>
      </c>
      <c r="B104" s="1512"/>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1496</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5"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12"/>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12"/>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12"/>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12"/>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12"/>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12"/>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12"/>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12"/>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12"/>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12"/>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12"/>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12"/>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12"/>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12"/>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12"/>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12"/>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12"/>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12"/>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12"/>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12"/>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1489</v>
      </c>
      <c r="B126" s="1512"/>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2002</v>
      </c>
      <c r="B127" s="1512"/>
      <c r="C127" s="770">
        <v>118</v>
      </c>
      <c r="D127" s="754"/>
      <c r="E127" s="769"/>
      <c r="F127" s="920"/>
      <c r="G127" s="920"/>
      <c r="H127" s="754"/>
      <c r="I127" s="754"/>
      <c r="J127" s="920"/>
      <c r="K127" s="754"/>
      <c r="L127" s="765" t="s">
        <v>1874</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1490</v>
      </c>
      <c r="B128" s="1512"/>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1491</v>
      </c>
      <c r="B129" s="1512"/>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1492</v>
      </c>
      <c r="B130" s="1512"/>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1497</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5"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12"/>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12"/>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12"/>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12"/>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12"/>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12"/>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12"/>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12"/>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12"/>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12"/>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12"/>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12"/>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12"/>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12"/>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12"/>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12"/>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12"/>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12"/>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12"/>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12"/>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1489</v>
      </c>
      <c r="B152" s="1512"/>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2002</v>
      </c>
      <c r="B153" s="1512"/>
      <c r="C153" s="770">
        <v>144</v>
      </c>
      <c r="D153" s="754"/>
      <c r="E153" s="769"/>
      <c r="F153" s="920"/>
      <c r="G153" s="920"/>
      <c r="H153" s="754"/>
      <c r="I153" s="754"/>
      <c r="J153" s="920"/>
      <c r="K153" s="754"/>
      <c r="L153" s="765" t="s">
        <v>1874</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1490</v>
      </c>
      <c r="B154" s="1512"/>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1491</v>
      </c>
      <c r="B155" s="1512"/>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1492</v>
      </c>
      <c r="B156" s="1512"/>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1498</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5"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37"/>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38"/>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38"/>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38"/>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38"/>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38"/>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38"/>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38"/>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38"/>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38"/>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1489</v>
      </c>
      <c r="B168" s="1538"/>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2002</v>
      </c>
      <c r="B169" s="1538"/>
      <c r="C169" s="770">
        <v>160</v>
      </c>
      <c r="D169" s="756"/>
      <c r="E169" s="713"/>
      <c r="F169" s="923"/>
      <c r="G169" s="923"/>
      <c r="H169" s="756"/>
      <c r="I169" s="756"/>
      <c r="J169" s="923"/>
      <c r="K169" s="756"/>
      <c r="L169" s="641" t="s">
        <v>1874</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1490</v>
      </c>
      <c r="B170" s="1538"/>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1491</v>
      </c>
      <c r="B171" s="1538"/>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1492</v>
      </c>
      <c r="B172" s="1539"/>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1499</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5"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37"/>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38"/>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38"/>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38"/>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38"/>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38"/>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38"/>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38"/>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38"/>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38"/>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1489</v>
      </c>
      <c r="B184" s="1538"/>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2002</v>
      </c>
      <c r="B185" s="1538"/>
      <c r="C185" s="770">
        <v>176</v>
      </c>
      <c r="D185" s="756"/>
      <c r="E185" s="713"/>
      <c r="F185" s="923"/>
      <c r="G185" s="923"/>
      <c r="H185" s="756"/>
      <c r="I185" s="756"/>
      <c r="J185" s="923"/>
      <c r="K185" s="756"/>
      <c r="L185" s="641" t="s">
        <v>1874</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1490</v>
      </c>
      <c r="B186" s="1538"/>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1491</v>
      </c>
      <c r="B187" s="1538"/>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1492</v>
      </c>
      <c r="B188" s="1539"/>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1500</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5"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37"/>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38"/>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38"/>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38"/>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38"/>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38"/>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38"/>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38"/>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38"/>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38"/>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1489</v>
      </c>
      <c r="B200" s="1538"/>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2002</v>
      </c>
      <c r="B201" s="1538"/>
      <c r="C201" s="770">
        <v>192</v>
      </c>
      <c r="D201" s="756"/>
      <c r="E201" s="713"/>
      <c r="F201" s="923"/>
      <c r="G201" s="923"/>
      <c r="H201" s="756"/>
      <c r="I201" s="756"/>
      <c r="J201" s="923"/>
      <c r="K201" s="756"/>
      <c r="L201" s="641" t="s">
        <v>1874</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1490</v>
      </c>
      <c r="B202" s="1538"/>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1491</v>
      </c>
      <c r="B203" s="1538"/>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1492</v>
      </c>
      <c r="B204" s="1539"/>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1502</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5"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37"/>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38"/>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38"/>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38"/>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38"/>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38"/>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38"/>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38"/>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38"/>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38"/>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1489</v>
      </c>
      <c r="B216" s="1538"/>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2002</v>
      </c>
      <c r="B217" s="1538"/>
      <c r="C217" s="770">
        <v>208</v>
      </c>
      <c r="D217" s="756"/>
      <c r="E217" s="713"/>
      <c r="F217" s="923"/>
      <c r="G217" s="923"/>
      <c r="H217" s="756"/>
      <c r="I217" s="756"/>
      <c r="J217" s="923"/>
      <c r="K217" s="756"/>
      <c r="L217" s="641" t="s">
        <v>1874</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1490</v>
      </c>
      <c r="B218" s="1538"/>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1491</v>
      </c>
      <c r="B219" s="1538"/>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1492</v>
      </c>
      <c r="B220" s="1539"/>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1503</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5"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37"/>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38"/>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38"/>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38"/>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38"/>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38"/>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38"/>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38"/>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38"/>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38"/>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1489</v>
      </c>
      <c r="B232" s="1538"/>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2002</v>
      </c>
      <c r="B233" s="1538"/>
      <c r="C233" s="770">
        <v>224</v>
      </c>
      <c r="D233" s="756"/>
      <c r="E233" s="713"/>
      <c r="F233" s="923"/>
      <c r="G233" s="923"/>
      <c r="H233" s="756"/>
      <c r="I233" s="756"/>
      <c r="J233" s="923"/>
      <c r="K233" s="756"/>
      <c r="L233" s="641" t="s">
        <v>1874</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1490</v>
      </c>
      <c r="B234" s="1538"/>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1491</v>
      </c>
      <c r="B235" s="1538"/>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1492</v>
      </c>
      <c r="B236" s="1539"/>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1504</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5"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37"/>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38"/>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38"/>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38"/>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38"/>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38"/>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38"/>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38"/>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38"/>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38"/>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1489</v>
      </c>
      <c r="B248" s="1538"/>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2002</v>
      </c>
      <c r="B249" s="1538"/>
      <c r="C249" s="770">
        <v>240</v>
      </c>
      <c r="D249" s="756"/>
      <c r="E249" s="713"/>
      <c r="F249" s="923"/>
      <c r="G249" s="923"/>
      <c r="H249" s="756"/>
      <c r="I249" s="756"/>
      <c r="J249" s="923"/>
      <c r="K249" s="756"/>
      <c r="L249" s="641" t="s">
        <v>1874</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1490</v>
      </c>
      <c r="B250" s="1538"/>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1491</v>
      </c>
      <c r="B251" s="1538"/>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1492</v>
      </c>
      <c r="B252" s="1539"/>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1501</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5"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12"/>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12"/>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12"/>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12"/>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12"/>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12"/>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12"/>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12"/>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12"/>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12"/>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12"/>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12"/>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12"/>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12"/>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12"/>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12"/>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12"/>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12"/>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12"/>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12"/>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1489</v>
      </c>
      <c r="B274" s="1512"/>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2002</v>
      </c>
      <c r="B275" s="1512"/>
      <c r="C275" s="770">
        <v>266</v>
      </c>
      <c r="D275" s="754"/>
      <c r="E275" s="769"/>
      <c r="F275" s="920"/>
      <c r="G275" s="920"/>
      <c r="H275" s="754"/>
      <c r="I275" s="754"/>
      <c r="J275" s="920"/>
      <c r="K275" s="754"/>
      <c r="L275" s="765" t="s">
        <v>1874</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1490</v>
      </c>
      <c r="B276" s="1512"/>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1491</v>
      </c>
      <c r="B277" s="1512"/>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1492</v>
      </c>
      <c r="B278" s="1512"/>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1505</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5"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12"/>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12"/>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12"/>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12"/>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12"/>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12"/>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12"/>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12"/>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12"/>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12"/>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12"/>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12"/>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12"/>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12"/>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12"/>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12"/>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12"/>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12"/>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12"/>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12"/>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1489</v>
      </c>
      <c r="B300" s="1512"/>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2002</v>
      </c>
      <c r="B301" s="1512"/>
      <c r="C301" s="770">
        <v>292</v>
      </c>
      <c r="D301" s="754"/>
      <c r="E301" s="769"/>
      <c r="F301" s="920"/>
      <c r="G301" s="920"/>
      <c r="H301" s="754"/>
      <c r="I301" s="754"/>
      <c r="J301" s="920"/>
      <c r="K301" s="754"/>
      <c r="L301" s="765" t="s">
        <v>1874</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1490</v>
      </c>
      <c r="B302" s="1512"/>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1491</v>
      </c>
      <c r="B303" s="1512"/>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1492</v>
      </c>
      <c r="B304" s="1512"/>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1506</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12"/>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12"/>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12"/>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12"/>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12"/>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12"/>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12"/>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12"/>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12"/>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12"/>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12"/>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12"/>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12"/>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12"/>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12"/>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12"/>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12"/>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12"/>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12"/>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12"/>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1489</v>
      </c>
      <c r="B326" s="1512"/>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2002</v>
      </c>
      <c r="B327" s="1512"/>
      <c r="C327" s="770">
        <v>318</v>
      </c>
      <c r="D327" s="754"/>
      <c r="E327" s="769"/>
      <c r="F327" s="920"/>
      <c r="G327" s="920"/>
      <c r="H327" s="754"/>
      <c r="I327" s="754"/>
      <c r="J327" s="920"/>
      <c r="K327" s="754"/>
      <c r="L327" s="765" t="s">
        <v>1874</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1490</v>
      </c>
      <c r="B328" s="1512"/>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1491</v>
      </c>
      <c r="B329" s="1512"/>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1492</v>
      </c>
      <c r="B330" s="1512"/>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1507</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5"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12"/>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12"/>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12"/>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12"/>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12"/>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12"/>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12"/>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12"/>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12"/>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12"/>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12"/>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12"/>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12"/>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12"/>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12"/>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12"/>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12"/>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12"/>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12"/>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12"/>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1489</v>
      </c>
      <c r="B352" s="1512"/>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2002</v>
      </c>
      <c r="B353" s="1512"/>
      <c r="C353" s="770">
        <v>344</v>
      </c>
      <c r="D353" s="754"/>
      <c r="E353" s="769"/>
      <c r="F353" s="754"/>
      <c r="G353" s="754"/>
      <c r="H353" s="754"/>
      <c r="I353" s="754"/>
      <c r="J353" s="754"/>
      <c r="K353" s="754"/>
      <c r="L353" s="765" t="s">
        <v>1874</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1490</v>
      </c>
      <c r="B354" s="1512"/>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1491</v>
      </c>
      <c r="B355" s="1512"/>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1492</v>
      </c>
      <c r="B356" s="1512"/>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1617</v>
      </c>
      <c r="M358" s="773" t="s">
        <v>1618</v>
      </c>
      <c r="N358" s="773" t="s">
        <v>24</v>
      </c>
      <c r="O358" s="774" t="s">
        <v>1619</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1874</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1743</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66" t="s">
        <v>1747</v>
      </c>
      <c r="B371" s="1466"/>
      <c r="C371" s="1466"/>
      <c r="D371" s="1466"/>
      <c r="E371" s="1466"/>
      <c r="F371" s="1466"/>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66" t="s">
        <v>1746</v>
      </c>
      <c r="B372" s="1466"/>
      <c r="C372" s="1466"/>
      <c r="D372" s="1466"/>
      <c r="E372" s="1466"/>
      <c r="F372" s="1466"/>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1739</v>
      </c>
      <c r="B374" s="954" t="s">
        <v>1740</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1737</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1738</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1741</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1742</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05"/>
      <c r="C1" s="1305"/>
      <c r="D1" s="1305"/>
      <c r="E1" s="1305"/>
      <c r="F1" s="1305"/>
      <c r="G1" s="1305"/>
      <c r="H1" s="1305"/>
      <c r="I1" s="1305"/>
      <c r="J1" s="1305"/>
    </row>
    <row r="2" spans="1:29">
      <c r="R2" s="3" t="s">
        <v>1392</v>
      </c>
    </row>
    <row r="3" spans="1:29" ht="15" customHeight="1">
      <c r="A3" s="1306" t="s">
        <v>2027</v>
      </c>
      <c r="B3" s="1306"/>
      <c r="C3" s="1306"/>
      <c r="D3" s="1306"/>
      <c r="E3" s="1306"/>
      <c r="F3" s="1306"/>
      <c r="G3" s="1306"/>
      <c r="H3" s="1306"/>
      <c r="I3" s="1306"/>
      <c r="J3" s="1306"/>
      <c r="R3" s="3" t="s">
        <v>1393</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37" t="str">
        <f>i.04155е!D5</f>
        <v>..... оны .... сарын ...-ны өдөр</v>
      </c>
      <c r="J5" s="1437"/>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1723</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7" t="s">
        <v>1744</v>
      </c>
      <c r="B7" s="1469" t="s">
        <v>5</v>
      </c>
      <c r="C7" s="1469" t="s">
        <v>4</v>
      </c>
      <c r="D7" s="1473" t="s">
        <v>1396</v>
      </c>
      <c r="E7" s="1473"/>
      <c r="F7" s="1473"/>
      <c r="G7" s="1473"/>
      <c r="H7" s="1469" t="s">
        <v>1758</v>
      </c>
      <c r="I7" s="1469" t="s">
        <v>1759</v>
      </c>
      <c r="J7" s="1474" t="s">
        <v>1749</v>
      </c>
      <c r="K7" s="26"/>
      <c r="L7" s="26"/>
      <c r="M7" s="26"/>
      <c r="N7" s="26"/>
      <c r="O7" s="26"/>
      <c r="P7" s="26"/>
      <c r="Q7" s="26"/>
      <c r="R7" s="26"/>
      <c r="S7" s="26"/>
      <c r="T7" s="26"/>
      <c r="U7" s="26"/>
      <c r="V7" s="26"/>
      <c r="W7" s="26"/>
      <c r="X7" s="26"/>
      <c r="Y7" s="26"/>
      <c r="Z7" s="26"/>
      <c r="AA7" s="26"/>
      <c r="AB7" s="26"/>
      <c r="AC7" s="26"/>
    </row>
    <row r="8" spans="1:29" ht="28.5" customHeight="1">
      <c r="A8" s="1468"/>
      <c r="B8" s="1470"/>
      <c r="C8" s="1470"/>
      <c r="D8" s="333" t="s">
        <v>1327</v>
      </c>
      <c r="E8" s="333" t="s">
        <v>1397</v>
      </c>
      <c r="F8" s="333" t="s">
        <v>1328</v>
      </c>
      <c r="G8" s="333" t="s">
        <v>1329</v>
      </c>
      <c r="H8" s="1470"/>
      <c r="I8" s="1470"/>
      <c r="J8" s="1475"/>
    </row>
    <row r="9" spans="1:29">
      <c r="A9" s="324" t="s">
        <v>6</v>
      </c>
      <c r="B9" s="326" t="s">
        <v>7</v>
      </c>
      <c r="C9" s="326" t="s">
        <v>8</v>
      </c>
      <c r="D9" s="326">
        <v>1</v>
      </c>
      <c r="E9" s="326">
        <v>2</v>
      </c>
      <c r="F9" s="326">
        <v>3</v>
      </c>
      <c r="G9" s="326">
        <v>4</v>
      </c>
      <c r="H9" s="326">
        <v>5</v>
      </c>
      <c r="I9" s="326">
        <v>6</v>
      </c>
      <c r="J9" s="327">
        <v>7</v>
      </c>
      <c r="R9" s="3" t="s">
        <v>1606</v>
      </c>
    </row>
    <row r="10" spans="1:29" s="32" customFormat="1">
      <c r="A10" s="596" t="s">
        <v>1627</v>
      </c>
      <c r="B10" s="819" t="s">
        <v>1628</v>
      </c>
      <c r="C10" s="820">
        <v>1</v>
      </c>
      <c r="D10" s="751"/>
      <c r="E10" s="820"/>
      <c r="F10" s="820"/>
      <c r="G10" s="751">
        <f>SUM(G11:G31)</f>
        <v>0</v>
      </c>
      <c r="H10" s="820"/>
      <c r="I10" s="820"/>
      <c r="J10" s="976">
        <f t="array" ref="J10">SUMPRODUCT((J11:J30=$R$2)*G11:G30)+J31</f>
        <v>0</v>
      </c>
      <c r="K10" s="1063" t="str">
        <f>IF(G10-(i.04101a!D34-i.04101a!D35)=0,"",G10-(i.04101a!D34-i.04101a!D35))</f>
        <v/>
      </c>
      <c r="L10" s="3"/>
      <c r="M10" s="3"/>
      <c r="N10" s="3"/>
      <c r="O10" s="3"/>
      <c r="P10" s="3"/>
      <c r="Q10" s="3"/>
      <c r="R10" s="3" t="s">
        <v>1273</v>
      </c>
      <c r="S10" s="3"/>
      <c r="T10" s="3"/>
      <c r="U10" s="3"/>
      <c r="V10" s="3"/>
      <c r="W10" s="3"/>
      <c r="X10" s="3"/>
      <c r="Y10" s="3"/>
      <c r="Z10" s="3"/>
      <c r="AA10" s="3"/>
      <c r="AB10" s="3"/>
      <c r="AC10" s="3"/>
    </row>
    <row r="11" spans="1:29" s="32" customFormat="1" outlineLevel="1">
      <c r="A11" s="702"/>
      <c r="B11" s="1540"/>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1274</v>
      </c>
      <c r="S11" s="3"/>
      <c r="T11" s="3"/>
      <c r="U11" s="3"/>
      <c r="V11" s="3"/>
      <c r="W11" s="3"/>
      <c r="X11" s="3"/>
      <c r="Y11" s="3"/>
      <c r="Z11" s="3"/>
      <c r="AA11" s="3"/>
      <c r="AB11" s="3"/>
      <c r="AC11" s="3"/>
    </row>
    <row r="12" spans="1:29" s="32" customFormat="1" outlineLevel="1">
      <c r="A12" s="702"/>
      <c r="B12" s="1540"/>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1327</v>
      </c>
      <c r="M12" s="718" t="s">
        <v>1329</v>
      </c>
      <c r="N12" s="739"/>
      <c r="O12" s="739"/>
      <c r="P12" s="1483" t="s">
        <v>1329</v>
      </c>
      <c r="Q12" s="3"/>
      <c r="R12" s="3" t="s">
        <v>1284</v>
      </c>
      <c r="S12" s="3"/>
      <c r="T12" s="3"/>
      <c r="U12" s="3"/>
      <c r="V12" s="3"/>
      <c r="W12" s="3"/>
      <c r="X12" s="3"/>
      <c r="Y12" s="3"/>
      <c r="Z12" s="3"/>
      <c r="AA12" s="3"/>
      <c r="AB12" s="3"/>
      <c r="AC12" s="3"/>
    </row>
    <row r="13" spans="1:29" s="32" customFormat="1" outlineLevel="1">
      <c r="A13" s="702"/>
      <c r="B13" s="1540"/>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1273</v>
      </c>
      <c r="L13" s="723">
        <f t="shared" ref="L13:L21" si="2">SUMIFS(D$11:D$31,E$11:E$31,"="&amp;$K13)</f>
        <v>0</v>
      </c>
      <c r="M13" s="723">
        <f t="shared" ref="M13:M21" si="3">SUMIFS(G$11:G$31,E$11:E$31,"="&amp;$K13)</f>
        <v>0</v>
      </c>
      <c r="N13" s="739"/>
      <c r="O13" s="714"/>
      <c r="P13" s="1483"/>
      <c r="Q13" s="3"/>
      <c r="R13" s="3" t="s">
        <v>1275</v>
      </c>
      <c r="S13" s="3"/>
      <c r="T13" s="3"/>
      <c r="U13" s="3"/>
      <c r="V13" s="3"/>
      <c r="W13" s="3"/>
      <c r="X13" s="3"/>
      <c r="Y13" s="3"/>
      <c r="Z13" s="3"/>
      <c r="AA13" s="3"/>
      <c r="AB13" s="3"/>
      <c r="AC13" s="3"/>
    </row>
    <row r="14" spans="1:29" s="32" customFormat="1" outlineLevel="1">
      <c r="A14" s="702"/>
      <c r="B14" s="1540"/>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1274</v>
      </c>
      <c r="L14" s="723">
        <f t="shared" si="2"/>
        <v>0</v>
      </c>
      <c r="M14" s="723">
        <f t="shared" si="3"/>
        <v>0</v>
      </c>
      <c r="N14" s="739"/>
      <c r="O14" s="818" t="s">
        <v>1360</v>
      </c>
      <c r="P14" s="781">
        <f t="shared" ref="P14:P21" si="4">SUMIFS(G$11:G$31,H$11:H$31,"="&amp;$O14)</f>
        <v>0</v>
      </c>
      <c r="Q14" s="3"/>
      <c r="R14" s="599" t="s">
        <v>1293</v>
      </c>
      <c r="S14" s="3"/>
      <c r="T14" s="3"/>
      <c r="U14" s="3"/>
      <c r="V14" s="3"/>
      <c r="W14" s="3"/>
      <c r="X14" s="3"/>
      <c r="Y14" s="3"/>
      <c r="Z14" s="3"/>
      <c r="AA14" s="3"/>
      <c r="AB14" s="3"/>
      <c r="AC14" s="3"/>
    </row>
    <row r="15" spans="1:29" s="32" customFormat="1" outlineLevel="1">
      <c r="A15" s="702"/>
      <c r="B15" s="1540"/>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1284</v>
      </c>
      <c r="L15" s="723">
        <f t="shared" si="2"/>
        <v>0</v>
      </c>
      <c r="M15" s="723">
        <f t="shared" si="3"/>
        <v>0</v>
      </c>
      <c r="N15" s="739"/>
      <c r="O15" s="818" t="s">
        <v>1361</v>
      </c>
      <c r="P15" s="781">
        <f t="shared" si="4"/>
        <v>0</v>
      </c>
      <c r="Q15" s="3"/>
      <c r="R15" s="599" t="s">
        <v>1302</v>
      </c>
      <c r="S15" s="3"/>
      <c r="T15" s="3"/>
      <c r="U15" s="3"/>
      <c r="V15" s="3"/>
      <c r="W15" s="3"/>
      <c r="X15" s="3"/>
      <c r="Y15" s="3"/>
      <c r="Z15" s="3"/>
      <c r="AA15" s="3"/>
      <c r="AB15" s="3"/>
      <c r="AC15" s="3"/>
    </row>
    <row r="16" spans="1:29" s="32" customFormat="1" outlineLevel="1">
      <c r="A16" s="702"/>
      <c r="B16" s="1540"/>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1275</v>
      </c>
      <c r="L16" s="723">
        <f t="shared" si="2"/>
        <v>0</v>
      </c>
      <c r="M16" s="723">
        <f t="shared" si="3"/>
        <v>0</v>
      </c>
      <c r="N16" s="739"/>
      <c r="O16" s="818" t="s">
        <v>1353</v>
      </c>
      <c r="P16" s="781">
        <f t="shared" si="4"/>
        <v>0</v>
      </c>
      <c r="Q16" s="3"/>
      <c r="R16" s="599" t="s">
        <v>1311</v>
      </c>
      <c r="S16" s="3"/>
      <c r="T16" s="3"/>
      <c r="U16" s="3"/>
      <c r="V16" s="3"/>
      <c r="W16" s="3"/>
      <c r="X16" s="3"/>
      <c r="Y16" s="3"/>
      <c r="Z16" s="3"/>
      <c r="AA16" s="3"/>
      <c r="AB16" s="3"/>
      <c r="AC16" s="3"/>
    </row>
    <row r="17" spans="1:29" s="32" customFormat="1" outlineLevel="1">
      <c r="A17" s="702"/>
      <c r="B17" s="1540"/>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1293</v>
      </c>
      <c r="L17" s="723">
        <f t="shared" si="2"/>
        <v>0</v>
      </c>
      <c r="M17" s="723">
        <f t="shared" si="3"/>
        <v>0</v>
      </c>
      <c r="N17" s="739"/>
      <c r="O17" s="818" t="s">
        <v>1354</v>
      </c>
      <c r="P17" s="781">
        <f t="shared" si="4"/>
        <v>0</v>
      </c>
      <c r="Q17" s="3"/>
      <c r="R17" s="3" t="s">
        <v>1598</v>
      </c>
      <c r="S17" s="3"/>
      <c r="T17" s="3"/>
      <c r="U17" s="3"/>
      <c r="V17" s="3"/>
      <c r="W17" s="3"/>
      <c r="X17" s="3"/>
      <c r="Y17" s="3"/>
      <c r="Z17" s="3"/>
      <c r="AA17" s="3"/>
      <c r="AB17" s="3"/>
      <c r="AC17" s="3"/>
    </row>
    <row r="18" spans="1:29" s="32" customFormat="1" outlineLevel="1">
      <c r="A18" s="702"/>
      <c r="B18" s="1540"/>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1302</v>
      </c>
      <c r="L18" s="723">
        <f t="shared" si="2"/>
        <v>0</v>
      </c>
      <c r="M18" s="723">
        <f t="shared" si="3"/>
        <v>0</v>
      </c>
      <c r="N18" s="739"/>
      <c r="O18" s="818" t="s">
        <v>1355</v>
      </c>
      <c r="P18" s="781">
        <f t="shared" si="4"/>
        <v>0</v>
      </c>
      <c r="Q18" s="3"/>
      <c r="R18" s="599" t="s">
        <v>1326</v>
      </c>
      <c r="S18" s="3"/>
      <c r="T18" s="3"/>
      <c r="U18" s="3"/>
      <c r="V18" s="3"/>
      <c r="W18" s="3"/>
      <c r="X18" s="3"/>
      <c r="Y18" s="3"/>
      <c r="Z18" s="3"/>
      <c r="AA18" s="3"/>
      <c r="AB18" s="3"/>
      <c r="AC18" s="3"/>
    </row>
    <row r="19" spans="1:29" s="32" customFormat="1" outlineLevel="1">
      <c r="A19" s="702"/>
      <c r="B19" s="1540"/>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1311</v>
      </c>
      <c r="L19" s="723">
        <f t="shared" si="2"/>
        <v>0</v>
      </c>
      <c r="M19" s="723">
        <f t="shared" si="3"/>
        <v>0</v>
      </c>
      <c r="N19" s="739"/>
      <c r="O19" s="818" t="s">
        <v>1362</v>
      </c>
      <c r="P19" s="781">
        <f t="shared" si="4"/>
        <v>0</v>
      </c>
      <c r="Q19" s="3"/>
      <c r="S19" s="3"/>
      <c r="T19" s="3"/>
      <c r="U19" s="3"/>
      <c r="V19" s="3"/>
      <c r="W19" s="3"/>
      <c r="X19" s="3"/>
      <c r="Y19" s="3"/>
      <c r="Z19" s="3"/>
      <c r="AA19" s="3"/>
      <c r="AB19" s="3"/>
      <c r="AC19" s="3"/>
    </row>
    <row r="20" spans="1:29" s="32" customFormat="1" outlineLevel="1">
      <c r="A20" s="702"/>
      <c r="B20" s="1540"/>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1598</v>
      </c>
      <c r="L20" s="723">
        <f t="shared" si="2"/>
        <v>0</v>
      </c>
      <c r="M20" s="723">
        <f t="shared" si="3"/>
        <v>0</v>
      </c>
      <c r="N20" s="739"/>
      <c r="O20" s="818" t="s">
        <v>1363</v>
      </c>
      <c r="P20" s="781">
        <f t="shared" si="4"/>
        <v>0</v>
      </c>
      <c r="Q20" s="3"/>
      <c r="R20" s="43" t="s">
        <v>1599</v>
      </c>
      <c r="S20" s="3"/>
      <c r="T20" s="3"/>
      <c r="U20" s="3"/>
      <c r="V20" s="3"/>
      <c r="W20" s="3"/>
      <c r="X20" s="3"/>
      <c r="Y20" s="3"/>
      <c r="Z20" s="3"/>
      <c r="AA20" s="3"/>
      <c r="AB20" s="3"/>
      <c r="AC20" s="3"/>
    </row>
    <row r="21" spans="1:29" s="32" customFormat="1" outlineLevel="1">
      <c r="A21" s="702"/>
      <c r="B21" s="1540"/>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1326</v>
      </c>
      <c r="L21" s="723">
        <f t="shared" si="2"/>
        <v>0</v>
      </c>
      <c r="M21" s="723">
        <f t="shared" si="3"/>
        <v>0</v>
      </c>
      <c r="N21" s="739"/>
      <c r="O21" s="818" t="s">
        <v>1364</v>
      </c>
      <c r="P21" s="781">
        <f t="shared" si="4"/>
        <v>0</v>
      </c>
      <c r="Q21" s="3"/>
      <c r="R21" s="43" t="s">
        <v>1600</v>
      </c>
      <c r="S21" s="3"/>
      <c r="T21" s="3"/>
      <c r="U21" s="3"/>
      <c r="V21" s="3"/>
      <c r="W21" s="3"/>
      <c r="X21" s="3"/>
      <c r="Y21" s="3"/>
      <c r="Z21" s="3"/>
      <c r="AA21" s="3"/>
      <c r="AB21" s="3"/>
      <c r="AC21" s="3"/>
    </row>
    <row r="22" spans="1:29" s="32" customFormat="1" outlineLevel="1">
      <c r="A22" s="702"/>
      <c r="B22" s="1540"/>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1601</v>
      </c>
      <c r="S22" s="3"/>
      <c r="T22" s="3"/>
      <c r="U22" s="3"/>
      <c r="V22" s="3"/>
      <c r="W22" s="3"/>
      <c r="X22" s="3"/>
      <c r="Y22" s="3"/>
      <c r="Z22" s="3"/>
      <c r="AA22" s="3"/>
      <c r="AB22" s="3"/>
      <c r="AC22" s="3"/>
    </row>
    <row r="23" spans="1:29" s="32" customFormat="1" outlineLevel="1">
      <c r="A23" s="702"/>
      <c r="B23" s="1540"/>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1602</v>
      </c>
      <c r="S23" s="3"/>
      <c r="T23" s="3"/>
      <c r="U23" s="3"/>
      <c r="V23" s="3"/>
      <c r="W23" s="3"/>
      <c r="X23" s="3"/>
      <c r="Y23" s="3"/>
      <c r="Z23" s="3"/>
      <c r="AA23" s="3"/>
      <c r="AB23" s="3"/>
      <c r="AC23" s="3"/>
    </row>
    <row r="24" spans="1:29" s="32" customFormat="1" outlineLevel="1">
      <c r="A24" s="702"/>
      <c r="B24" s="1540"/>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1605</v>
      </c>
      <c r="S24" s="3"/>
      <c r="T24" s="3"/>
      <c r="U24" s="3"/>
      <c r="V24" s="3"/>
      <c r="W24" s="3"/>
      <c r="X24" s="3"/>
      <c r="Y24" s="3"/>
      <c r="Z24" s="3"/>
      <c r="AA24" s="3"/>
      <c r="AB24" s="3"/>
      <c r="AC24" s="3"/>
    </row>
    <row r="25" spans="1:29" s="32" customFormat="1" outlineLevel="1">
      <c r="A25" s="702"/>
      <c r="B25" s="1540"/>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1603</v>
      </c>
      <c r="S25" s="3"/>
      <c r="T25" s="3"/>
      <c r="U25" s="3"/>
      <c r="V25" s="3"/>
      <c r="W25" s="3"/>
      <c r="X25" s="3"/>
      <c r="Y25" s="3"/>
      <c r="Z25" s="3"/>
      <c r="AA25" s="3"/>
      <c r="AB25" s="3"/>
      <c r="AC25" s="3"/>
    </row>
    <row r="26" spans="1:29" s="32" customFormat="1" outlineLevel="1">
      <c r="A26" s="702"/>
      <c r="B26" s="1540"/>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1604</v>
      </c>
      <c r="S26" s="3"/>
      <c r="T26" s="3"/>
      <c r="U26" s="3"/>
      <c r="V26" s="3"/>
      <c r="W26" s="3"/>
      <c r="X26" s="3"/>
      <c r="Y26" s="3"/>
      <c r="Z26" s="3"/>
      <c r="AA26" s="3"/>
      <c r="AB26" s="3"/>
      <c r="AC26" s="3"/>
    </row>
    <row r="27" spans="1:29" s="32" customFormat="1" outlineLevel="1">
      <c r="A27" s="702"/>
      <c r="B27" s="1540"/>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40"/>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40"/>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1360</v>
      </c>
      <c r="S29" s="3"/>
      <c r="T29" s="3"/>
      <c r="U29" s="3"/>
      <c r="V29" s="3"/>
      <c r="W29" s="3"/>
      <c r="X29" s="3"/>
      <c r="Y29" s="3"/>
      <c r="Z29" s="3"/>
      <c r="AA29" s="3"/>
      <c r="AB29" s="3"/>
      <c r="AC29" s="3"/>
    </row>
    <row r="30" spans="1:29" s="32" customFormat="1" outlineLevel="1">
      <c r="A30" s="702"/>
      <c r="B30" s="1540"/>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1361</v>
      </c>
      <c r="S30" s="3"/>
      <c r="T30" s="3"/>
      <c r="U30" s="3"/>
      <c r="V30" s="3"/>
      <c r="W30" s="3"/>
      <c r="X30" s="3"/>
      <c r="Y30" s="3"/>
      <c r="Z30" s="3"/>
      <c r="AA30" s="3"/>
      <c r="AB30" s="3"/>
      <c r="AC30" s="3"/>
    </row>
    <row r="31" spans="1:29" s="32" customFormat="1" outlineLevel="1">
      <c r="A31" s="639" t="s">
        <v>1532</v>
      </c>
      <c r="B31" s="1540"/>
      <c r="C31" s="945">
        <f>+C30+1</f>
        <v>22</v>
      </c>
      <c r="D31" s="975"/>
      <c r="E31" s="974"/>
      <c r="F31" s="974"/>
      <c r="G31" s="769"/>
      <c r="H31" s="974"/>
      <c r="I31" s="974"/>
      <c r="J31" s="602"/>
      <c r="K31" s="3"/>
      <c r="L31" s="3"/>
      <c r="M31" s="3"/>
      <c r="N31" s="3"/>
      <c r="O31" s="3"/>
      <c r="P31" s="3"/>
      <c r="Q31" s="3"/>
      <c r="R31" s="3" t="s">
        <v>1353</v>
      </c>
      <c r="S31" s="3"/>
      <c r="T31" s="3"/>
      <c r="U31" s="3"/>
      <c r="V31" s="3"/>
      <c r="W31" s="3"/>
      <c r="X31" s="3"/>
      <c r="Y31" s="3"/>
      <c r="Z31" s="3"/>
      <c r="AA31" s="3"/>
      <c r="AB31" s="3"/>
      <c r="AC31" s="3"/>
    </row>
    <row r="32" spans="1:29" s="32" customFormat="1">
      <c r="A32" s="596" t="s">
        <v>1629</v>
      </c>
      <c r="B32" s="820" t="s">
        <v>1630</v>
      </c>
      <c r="C32" s="820">
        <f t="shared" si="0"/>
        <v>23</v>
      </c>
      <c r="D32" s="751"/>
      <c r="E32" s="820"/>
      <c r="F32" s="820"/>
      <c r="G32" s="751">
        <f>SUM(G33:G53)</f>
        <v>0</v>
      </c>
      <c r="H32" s="820"/>
      <c r="I32" s="820"/>
      <c r="J32" s="979">
        <f t="array" ref="J32">SUMPRODUCT((J33:J52=$R$2)*G33:G52)+J53</f>
        <v>0</v>
      </c>
      <c r="K32" s="1063" t="str">
        <f>IF(G32-(i.04101a!D36-i.04101a!D37)=0,"",G32-(i.04101a!D36-i.04101a!D37))</f>
        <v/>
      </c>
      <c r="L32" s="3"/>
      <c r="M32" s="3"/>
      <c r="N32" s="3"/>
      <c r="O32" s="3"/>
      <c r="P32" s="3"/>
      <c r="Q32" s="3"/>
      <c r="R32" s="3" t="s">
        <v>1354</v>
      </c>
      <c r="S32" s="3"/>
      <c r="T32" s="3"/>
      <c r="U32" s="3"/>
      <c r="V32" s="3"/>
      <c r="W32" s="3"/>
      <c r="X32" s="3"/>
      <c r="Y32" s="3"/>
      <c r="Z32" s="3"/>
      <c r="AA32" s="3"/>
      <c r="AB32" s="3"/>
      <c r="AC32" s="3"/>
    </row>
    <row r="33" spans="1:29" s="32" customFormat="1" outlineLevel="1">
      <c r="A33" s="702"/>
      <c r="B33" s="1540"/>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1355</v>
      </c>
      <c r="S33" s="3"/>
      <c r="T33" s="3"/>
      <c r="U33" s="3"/>
      <c r="V33" s="3"/>
      <c r="W33" s="3"/>
      <c r="X33" s="3"/>
      <c r="Y33" s="3"/>
      <c r="Z33" s="3"/>
      <c r="AA33" s="3"/>
      <c r="AB33" s="3"/>
      <c r="AC33" s="3"/>
    </row>
    <row r="34" spans="1:29" s="32" customFormat="1" outlineLevel="1">
      <c r="A34" s="702"/>
      <c r="B34" s="1540"/>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1327</v>
      </c>
      <c r="M34" s="718" t="s">
        <v>1329</v>
      </c>
      <c r="N34" s="739"/>
      <c r="O34" s="739"/>
      <c r="P34" s="1483" t="s">
        <v>1329</v>
      </c>
      <c r="Q34" s="3"/>
      <c r="R34" s="3" t="s">
        <v>1362</v>
      </c>
      <c r="S34" s="3"/>
      <c r="T34" s="3"/>
      <c r="U34" s="3"/>
      <c r="V34" s="3"/>
      <c r="W34" s="3"/>
      <c r="X34" s="3"/>
      <c r="Y34" s="3"/>
      <c r="Z34" s="3"/>
      <c r="AA34" s="3"/>
      <c r="AB34" s="3"/>
      <c r="AC34" s="3"/>
    </row>
    <row r="35" spans="1:29" s="32" customFormat="1" outlineLevel="1">
      <c r="A35" s="702"/>
      <c r="B35" s="1540"/>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1273</v>
      </c>
      <c r="L35" s="723">
        <f t="shared" ref="L35:L43" si="6">SUMIFS(D$33:D$53,E$33:E$53,"="&amp;$K35)</f>
        <v>0</v>
      </c>
      <c r="M35" s="723">
        <f t="shared" ref="M35:M43" si="7">SUMIFS(G$33:G$53,E$33:E$53,"="&amp;$K35)</f>
        <v>0</v>
      </c>
      <c r="N35" s="739"/>
      <c r="O35" s="714"/>
      <c r="P35" s="1483"/>
      <c r="Q35" s="3"/>
      <c r="R35" s="3" t="s">
        <v>1363</v>
      </c>
      <c r="S35" s="3"/>
      <c r="T35" s="3"/>
      <c r="U35" s="3"/>
      <c r="V35" s="3"/>
      <c r="W35" s="3"/>
      <c r="X35" s="3"/>
      <c r="Y35" s="3"/>
      <c r="Z35" s="3"/>
      <c r="AA35" s="3"/>
      <c r="AB35" s="3"/>
      <c r="AC35" s="3"/>
    </row>
    <row r="36" spans="1:29" s="32" customFormat="1" outlineLevel="1">
      <c r="A36" s="702"/>
      <c r="B36" s="1540"/>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1274</v>
      </c>
      <c r="L36" s="723">
        <f t="shared" si="6"/>
        <v>0</v>
      </c>
      <c r="M36" s="723">
        <f t="shared" si="7"/>
        <v>0</v>
      </c>
      <c r="N36" s="739"/>
      <c r="O36" s="818" t="s">
        <v>1360</v>
      </c>
      <c r="P36" s="781">
        <f t="shared" ref="P36:P43" si="8">SUMIFS(G$33:G$53,H$33:H$53,"="&amp;$O36)</f>
        <v>0</v>
      </c>
      <c r="Q36" s="3"/>
      <c r="R36" s="3" t="s">
        <v>1364</v>
      </c>
      <c r="S36" s="3"/>
      <c r="T36" s="3"/>
      <c r="U36" s="3"/>
      <c r="V36" s="3"/>
      <c r="W36" s="3"/>
      <c r="X36" s="3"/>
      <c r="Y36" s="3"/>
      <c r="Z36" s="3"/>
      <c r="AA36" s="3"/>
      <c r="AB36" s="3"/>
      <c r="AC36" s="3"/>
    </row>
    <row r="37" spans="1:29" s="32" customFormat="1" outlineLevel="1">
      <c r="A37" s="702"/>
      <c r="B37" s="1540"/>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1284</v>
      </c>
      <c r="L37" s="723">
        <f t="shared" si="6"/>
        <v>0</v>
      </c>
      <c r="M37" s="723">
        <f t="shared" si="7"/>
        <v>0</v>
      </c>
      <c r="N37" s="739"/>
      <c r="O37" s="818" t="s">
        <v>1361</v>
      </c>
      <c r="P37" s="781">
        <f t="shared" si="8"/>
        <v>0</v>
      </c>
      <c r="Q37" s="3"/>
      <c r="R37" s="3"/>
      <c r="S37" s="3"/>
      <c r="T37" s="3"/>
      <c r="U37" s="3"/>
      <c r="V37" s="3"/>
      <c r="W37" s="3"/>
      <c r="X37" s="3"/>
      <c r="Y37" s="3"/>
      <c r="Z37" s="3"/>
      <c r="AA37" s="3"/>
      <c r="AB37" s="3"/>
      <c r="AC37" s="3"/>
    </row>
    <row r="38" spans="1:29" s="32" customFormat="1" outlineLevel="1">
      <c r="A38" s="702"/>
      <c r="B38" s="1540"/>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1275</v>
      </c>
      <c r="L38" s="723">
        <f t="shared" si="6"/>
        <v>0</v>
      </c>
      <c r="M38" s="723">
        <f t="shared" si="7"/>
        <v>0</v>
      </c>
      <c r="N38" s="739"/>
      <c r="O38" s="818" t="s">
        <v>1353</v>
      </c>
      <c r="P38" s="781">
        <f t="shared" si="8"/>
        <v>0</v>
      </c>
      <c r="Q38" s="3"/>
      <c r="R38" s="3"/>
      <c r="S38" s="3"/>
      <c r="T38" s="3"/>
      <c r="U38" s="3"/>
      <c r="V38" s="3"/>
      <c r="W38" s="3"/>
      <c r="X38" s="3"/>
      <c r="Y38" s="3"/>
      <c r="Z38" s="3"/>
      <c r="AA38" s="3"/>
      <c r="AB38" s="3"/>
      <c r="AC38" s="3"/>
    </row>
    <row r="39" spans="1:29" s="32" customFormat="1" outlineLevel="1">
      <c r="A39" s="702"/>
      <c r="B39" s="1540"/>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1293</v>
      </c>
      <c r="L39" s="723">
        <f t="shared" si="6"/>
        <v>0</v>
      </c>
      <c r="M39" s="723">
        <f t="shared" si="7"/>
        <v>0</v>
      </c>
      <c r="N39" s="739"/>
      <c r="O39" s="818" t="s">
        <v>1354</v>
      </c>
      <c r="P39" s="781">
        <f t="shared" si="8"/>
        <v>0</v>
      </c>
      <c r="Q39" s="3"/>
      <c r="R39" s="3"/>
      <c r="S39" s="3"/>
      <c r="T39" s="3"/>
      <c r="U39" s="3"/>
      <c r="V39" s="3"/>
      <c r="W39" s="3"/>
      <c r="X39" s="3"/>
      <c r="Y39" s="3"/>
      <c r="Z39" s="3"/>
      <c r="AA39" s="3"/>
      <c r="AB39" s="3"/>
      <c r="AC39" s="3"/>
    </row>
    <row r="40" spans="1:29" s="32" customFormat="1" outlineLevel="1">
      <c r="A40" s="702"/>
      <c r="B40" s="1540"/>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1302</v>
      </c>
      <c r="L40" s="723">
        <f t="shared" si="6"/>
        <v>0</v>
      </c>
      <c r="M40" s="723">
        <f t="shared" si="7"/>
        <v>0</v>
      </c>
      <c r="N40" s="739"/>
      <c r="O40" s="818" t="s">
        <v>1355</v>
      </c>
      <c r="P40" s="781">
        <f t="shared" si="8"/>
        <v>0</v>
      </c>
      <c r="Q40" s="3"/>
      <c r="R40" s="3"/>
      <c r="S40" s="3"/>
      <c r="T40" s="3"/>
      <c r="U40" s="3"/>
      <c r="V40" s="3"/>
      <c r="W40" s="3"/>
      <c r="X40" s="3"/>
      <c r="Y40" s="3"/>
      <c r="Z40" s="3"/>
      <c r="AA40" s="3"/>
      <c r="AB40" s="3"/>
      <c r="AC40" s="3"/>
    </row>
    <row r="41" spans="1:29" s="32" customFormat="1" outlineLevel="1">
      <c r="A41" s="702"/>
      <c r="B41" s="1540"/>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1311</v>
      </c>
      <c r="L41" s="723">
        <f t="shared" si="6"/>
        <v>0</v>
      </c>
      <c r="M41" s="723">
        <f t="shared" si="7"/>
        <v>0</v>
      </c>
      <c r="N41" s="739"/>
      <c r="O41" s="818" t="s">
        <v>1362</v>
      </c>
      <c r="P41" s="781">
        <f t="shared" si="8"/>
        <v>0</v>
      </c>
      <c r="Q41" s="3"/>
      <c r="R41" s="3"/>
      <c r="S41" s="3"/>
      <c r="T41" s="3"/>
      <c r="U41" s="3"/>
      <c r="V41" s="3"/>
      <c r="W41" s="3"/>
      <c r="X41" s="3"/>
      <c r="Y41" s="3"/>
      <c r="Z41" s="3"/>
      <c r="AA41" s="3"/>
      <c r="AB41" s="3"/>
      <c r="AC41" s="3"/>
    </row>
    <row r="42" spans="1:29" s="32" customFormat="1" outlineLevel="1">
      <c r="A42" s="702"/>
      <c r="B42" s="1540"/>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1598</v>
      </c>
      <c r="L42" s="723">
        <f t="shared" si="6"/>
        <v>0</v>
      </c>
      <c r="M42" s="723">
        <f t="shared" si="7"/>
        <v>0</v>
      </c>
      <c r="N42" s="739"/>
      <c r="O42" s="818" t="s">
        <v>1363</v>
      </c>
      <c r="P42" s="781">
        <f t="shared" si="8"/>
        <v>0</v>
      </c>
      <c r="Q42" s="3"/>
      <c r="R42" s="3"/>
      <c r="S42" s="3"/>
      <c r="T42" s="3"/>
      <c r="U42" s="3"/>
      <c r="V42" s="3"/>
      <c r="W42" s="3"/>
      <c r="X42" s="3"/>
      <c r="Y42" s="3"/>
      <c r="Z42" s="3"/>
      <c r="AA42" s="3"/>
      <c r="AB42" s="3"/>
      <c r="AC42" s="3"/>
    </row>
    <row r="43" spans="1:29" s="32" customFormat="1" outlineLevel="1">
      <c r="A43" s="702"/>
      <c r="B43" s="1540"/>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1326</v>
      </c>
      <c r="L43" s="723">
        <f t="shared" si="6"/>
        <v>0</v>
      </c>
      <c r="M43" s="723">
        <f t="shared" si="7"/>
        <v>0</v>
      </c>
      <c r="N43" s="739"/>
      <c r="O43" s="818" t="s">
        <v>1364</v>
      </c>
      <c r="P43" s="781">
        <f t="shared" si="8"/>
        <v>0</v>
      </c>
      <c r="Q43" s="3"/>
      <c r="R43" s="3"/>
      <c r="S43" s="3"/>
      <c r="T43" s="3"/>
      <c r="U43" s="3"/>
      <c r="V43" s="3"/>
      <c r="W43" s="3"/>
      <c r="X43" s="3"/>
      <c r="Y43" s="3"/>
      <c r="Z43" s="3"/>
      <c r="AA43" s="3"/>
      <c r="AB43" s="3"/>
      <c r="AC43" s="3"/>
    </row>
    <row r="44" spans="1:29" s="32" customFormat="1" outlineLevel="1">
      <c r="A44" s="702"/>
      <c r="B44" s="1540"/>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40"/>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40"/>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42"/>
      <c r="S46" s="3"/>
      <c r="T46" s="3"/>
      <c r="U46" s="3"/>
      <c r="V46" s="3"/>
      <c r="W46" s="3"/>
      <c r="X46" s="3"/>
      <c r="Y46" s="3"/>
      <c r="Z46" s="3"/>
      <c r="AA46" s="3"/>
      <c r="AB46" s="3"/>
      <c r="AC46" s="3"/>
    </row>
    <row r="47" spans="1:29" s="32" customFormat="1" outlineLevel="1">
      <c r="A47" s="702"/>
      <c r="B47" s="1540"/>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42"/>
      <c r="S47" s="3"/>
      <c r="T47" s="3"/>
      <c r="U47" s="3"/>
      <c r="V47" s="3"/>
      <c r="W47" s="3"/>
      <c r="X47" s="3"/>
      <c r="Y47" s="3"/>
      <c r="Z47" s="3"/>
      <c r="AA47" s="3"/>
      <c r="AB47" s="3"/>
      <c r="AC47" s="3"/>
    </row>
    <row r="48" spans="1:29" s="32" customFormat="1" outlineLevel="1">
      <c r="A48" s="702"/>
      <c r="B48" s="1540"/>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40"/>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40"/>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40"/>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40"/>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1532</v>
      </c>
      <c r="B53" s="1540"/>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1631</v>
      </c>
      <c r="B54" s="820" t="s">
        <v>1632</v>
      </c>
      <c r="C54" s="820">
        <f t="shared" si="0"/>
        <v>45</v>
      </c>
      <c r="D54" s="751"/>
      <c r="E54" s="820"/>
      <c r="F54" s="820"/>
      <c r="G54" s="751">
        <f>SUM(G55:G75)</f>
        <v>0</v>
      </c>
      <c r="H54" s="820"/>
      <c r="I54" s="820"/>
      <c r="J54" s="979">
        <f t="array" ref="J54">SUMPRODUCT((J55:J74=$R$2)*G55:G74)+J75</f>
        <v>0</v>
      </c>
      <c r="K54" s="1069" t="str">
        <f>IF(G54-(i.04101a!D38-i.04101a!D39)=0,"",G54-(i.04101a!D38-i.04101a!D39))</f>
        <v/>
      </c>
      <c r="Q54" s="738"/>
      <c r="R54" s="738"/>
      <c r="S54" s="3"/>
      <c r="T54" s="3"/>
      <c r="U54" s="3"/>
      <c r="V54" s="3"/>
      <c r="W54" s="3"/>
      <c r="X54" s="3"/>
      <c r="Y54" s="3"/>
      <c r="Z54" s="3"/>
      <c r="AA54" s="3"/>
      <c r="AB54" s="3"/>
      <c r="AC54" s="3"/>
    </row>
    <row r="55" spans="1:29" s="32" customFormat="1" outlineLevel="1">
      <c r="A55" s="702"/>
      <c r="B55" s="1540"/>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40"/>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1327</v>
      </c>
      <c r="M56" s="718" t="s">
        <v>1329</v>
      </c>
      <c r="N56" s="739"/>
      <c r="O56" s="739"/>
      <c r="P56" s="1483" t="s">
        <v>1329</v>
      </c>
      <c r="Q56" s="738"/>
      <c r="R56" s="738"/>
      <c r="S56" s="3"/>
      <c r="T56" s="3"/>
      <c r="U56" s="3"/>
      <c r="V56" s="3"/>
      <c r="W56" s="3"/>
      <c r="X56" s="3"/>
      <c r="Y56" s="3"/>
      <c r="Z56" s="3"/>
      <c r="AA56" s="3"/>
      <c r="AB56" s="3"/>
      <c r="AC56" s="3"/>
    </row>
    <row r="57" spans="1:29" s="32" customFormat="1" outlineLevel="1">
      <c r="A57" s="702"/>
      <c r="B57" s="1540"/>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1273</v>
      </c>
      <c r="L57" s="723">
        <f t="shared" ref="L57:L65" si="10">SUMIFS(D$55:D$75,E$55:E$75,"="&amp;$K57)</f>
        <v>0</v>
      </c>
      <c r="M57" s="723">
        <f t="shared" ref="M57:M65" si="11">SUMIFS(G$55:G$75,E$55:E$75,"="&amp;$K57)</f>
        <v>0</v>
      </c>
      <c r="N57" s="739"/>
      <c r="O57" s="714"/>
      <c r="P57" s="1483"/>
      <c r="Q57" s="3"/>
      <c r="R57" s="3"/>
      <c r="S57" s="3"/>
      <c r="T57" s="3"/>
      <c r="U57" s="3"/>
      <c r="V57" s="3"/>
      <c r="W57" s="3"/>
      <c r="X57" s="3"/>
      <c r="Y57" s="3"/>
      <c r="Z57" s="3"/>
      <c r="AA57" s="3"/>
      <c r="AB57" s="3"/>
      <c r="AC57" s="3"/>
    </row>
    <row r="58" spans="1:29" s="32" customFormat="1" outlineLevel="1">
      <c r="A58" s="702"/>
      <c r="B58" s="1540"/>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1274</v>
      </c>
      <c r="L58" s="723">
        <f t="shared" si="10"/>
        <v>0</v>
      </c>
      <c r="M58" s="723">
        <f t="shared" si="11"/>
        <v>0</v>
      </c>
      <c r="N58" s="739"/>
      <c r="O58" s="818" t="s">
        <v>1360</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40"/>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1284</v>
      </c>
      <c r="L59" s="723">
        <f t="shared" si="10"/>
        <v>0</v>
      </c>
      <c r="M59" s="723">
        <f t="shared" si="11"/>
        <v>0</v>
      </c>
      <c r="N59" s="739"/>
      <c r="O59" s="818" t="s">
        <v>1361</v>
      </c>
      <c r="P59" s="781">
        <f t="shared" si="12"/>
        <v>0</v>
      </c>
      <c r="Q59" s="3"/>
      <c r="R59" s="3"/>
      <c r="S59" s="3"/>
      <c r="T59" s="3"/>
      <c r="U59" s="3"/>
      <c r="V59" s="3"/>
      <c r="W59" s="3"/>
      <c r="X59" s="3"/>
      <c r="Y59" s="3"/>
      <c r="Z59" s="3"/>
      <c r="AA59" s="3"/>
      <c r="AB59" s="3"/>
      <c r="AC59" s="3"/>
    </row>
    <row r="60" spans="1:29" s="32" customFormat="1" outlineLevel="1">
      <c r="A60" s="702"/>
      <c r="B60" s="1540"/>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1275</v>
      </c>
      <c r="L60" s="723">
        <f t="shared" si="10"/>
        <v>0</v>
      </c>
      <c r="M60" s="723">
        <f t="shared" si="11"/>
        <v>0</v>
      </c>
      <c r="N60" s="739"/>
      <c r="O60" s="818" t="s">
        <v>1353</v>
      </c>
      <c r="P60" s="781">
        <f t="shared" si="12"/>
        <v>0</v>
      </c>
      <c r="Q60" s="3"/>
      <c r="R60" s="3"/>
      <c r="S60" s="3"/>
      <c r="T60" s="3"/>
      <c r="U60" s="3"/>
      <c r="V60" s="3"/>
      <c r="W60" s="3"/>
      <c r="X60" s="3"/>
      <c r="Y60" s="3"/>
      <c r="Z60" s="3"/>
      <c r="AA60" s="3"/>
      <c r="AB60" s="3"/>
      <c r="AC60" s="3"/>
    </row>
    <row r="61" spans="1:29" s="32" customFormat="1" outlineLevel="1">
      <c r="A61" s="702"/>
      <c r="B61" s="1540"/>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1293</v>
      </c>
      <c r="L61" s="723">
        <f t="shared" si="10"/>
        <v>0</v>
      </c>
      <c r="M61" s="723">
        <f t="shared" si="11"/>
        <v>0</v>
      </c>
      <c r="N61" s="739"/>
      <c r="O61" s="818" t="s">
        <v>1354</v>
      </c>
      <c r="P61" s="781">
        <f t="shared" si="12"/>
        <v>0</v>
      </c>
      <c r="Q61" s="3"/>
      <c r="R61" s="3"/>
      <c r="S61" s="3"/>
      <c r="T61" s="3"/>
      <c r="U61" s="3"/>
      <c r="V61" s="3"/>
      <c r="W61" s="3"/>
      <c r="X61" s="3"/>
      <c r="Y61" s="3"/>
      <c r="Z61" s="3"/>
      <c r="AA61" s="3"/>
      <c r="AB61" s="3"/>
      <c r="AC61" s="3"/>
    </row>
    <row r="62" spans="1:29" s="32" customFormat="1" outlineLevel="1">
      <c r="A62" s="702"/>
      <c r="B62" s="1540"/>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1302</v>
      </c>
      <c r="L62" s="723">
        <f t="shared" si="10"/>
        <v>0</v>
      </c>
      <c r="M62" s="723">
        <f t="shared" si="11"/>
        <v>0</v>
      </c>
      <c r="N62" s="739"/>
      <c r="O62" s="818" t="s">
        <v>1355</v>
      </c>
      <c r="P62" s="781">
        <f t="shared" si="12"/>
        <v>0</v>
      </c>
      <c r="Q62" s="3"/>
      <c r="R62" s="3"/>
      <c r="S62" s="3"/>
      <c r="T62" s="3"/>
      <c r="U62" s="3"/>
      <c r="V62" s="3"/>
      <c r="W62" s="3"/>
      <c r="X62" s="3"/>
      <c r="Y62" s="3"/>
      <c r="Z62" s="3"/>
      <c r="AA62" s="3"/>
      <c r="AB62" s="3"/>
      <c r="AC62" s="3"/>
    </row>
    <row r="63" spans="1:29" s="32" customFormat="1" outlineLevel="1">
      <c r="A63" s="702"/>
      <c r="B63" s="1540"/>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1311</v>
      </c>
      <c r="L63" s="723">
        <f t="shared" si="10"/>
        <v>0</v>
      </c>
      <c r="M63" s="723">
        <f t="shared" si="11"/>
        <v>0</v>
      </c>
      <c r="N63" s="739"/>
      <c r="O63" s="818" t="s">
        <v>1362</v>
      </c>
      <c r="P63" s="781">
        <f t="shared" si="12"/>
        <v>0</v>
      </c>
      <c r="Q63" s="3"/>
      <c r="R63" s="3"/>
      <c r="S63" s="3"/>
      <c r="T63" s="3"/>
      <c r="U63" s="3"/>
      <c r="V63" s="3"/>
      <c r="W63" s="3"/>
      <c r="X63" s="3"/>
      <c r="Y63" s="3"/>
      <c r="Z63" s="3"/>
      <c r="AA63" s="3"/>
      <c r="AB63" s="3"/>
      <c r="AC63" s="3"/>
    </row>
    <row r="64" spans="1:29" s="32" customFormat="1" outlineLevel="1">
      <c r="A64" s="702"/>
      <c r="B64" s="1540"/>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1598</v>
      </c>
      <c r="L64" s="723">
        <f t="shared" si="10"/>
        <v>0</v>
      </c>
      <c r="M64" s="723">
        <f t="shared" si="11"/>
        <v>0</v>
      </c>
      <c r="N64" s="739"/>
      <c r="O64" s="818" t="s">
        <v>1363</v>
      </c>
      <c r="P64" s="781">
        <f t="shared" si="12"/>
        <v>0</v>
      </c>
      <c r="Q64" s="3"/>
      <c r="R64" s="3"/>
      <c r="S64" s="3"/>
      <c r="T64" s="3"/>
      <c r="U64" s="3"/>
      <c r="V64" s="3"/>
      <c r="W64" s="3"/>
      <c r="X64" s="3"/>
      <c r="Y64" s="3"/>
      <c r="Z64" s="3"/>
      <c r="AA64" s="3"/>
      <c r="AB64" s="3"/>
      <c r="AC64" s="3"/>
    </row>
    <row r="65" spans="1:29" s="32" customFormat="1" outlineLevel="1">
      <c r="A65" s="702"/>
      <c r="B65" s="1540"/>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1326</v>
      </c>
      <c r="L65" s="723">
        <f t="shared" si="10"/>
        <v>0</v>
      </c>
      <c r="M65" s="723">
        <f t="shared" si="11"/>
        <v>0</v>
      </c>
      <c r="N65" s="739"/>
      <c r="O65" s="818" t="s">
        <v>1364</v>
      </c>
      <c r="P65" s="781">
        <f t="shared" si="12"/>
        <v>0</v>
      </c>
      <c r="Q65" s="3"/>
      <c r="R65" s="3"/>
      <c r="S65" s="3"/>
      <c r="T65" s="3"/>
      <c r="U65" s="3"/>
      <c r="V65" s="3"/>
      <c r="W65" s="3"/>
      <c r="X65" s="3"/>
      <c r="Y65" s="3"/>
      <c r="Z65" s="3"/>
      <c r="AA65" s="3"/>
      <c r="AB65" s="3"/>
      <c r="AC65" s="3"/>
    </row>
    <row r="66" spans="1:29" s="32" customFormat="1" outlineLevel="1">
      <c r="A66" s="702"/>
      <c r="B66" s="1540"/>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40"/>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40"/>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40"/>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40"/>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40"/>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40"/>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40"/>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40"/>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1532</v>
      </c>
      <c r="B75" s="1540"/>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1880</v>
      </c>
      <c r="B76" s="820">
        <v>1810</v>
      </c>
      <c r="C76" s="820">
        <f t="shared" si="0"/>
        <v>67</v>
      </c>
      <c r="D76" s="751"/>
      <c r="E76" s="820"/>
      <c r="F76" s="820"/>
      <c r="G76" s="751">
        <f>SUM(G77:G97)</f>
        <v>0</v>
      </c>
      <c r="H76" s="820"/>
      <c r="I76" s="820"/>
      <c r="J76" s="979">
        <f t="array" ref="J76">SUMPRODUCT((J77:J96=$R$2)*G77:G96)+J97</f>
        <v>0</v>
      </c>
      <c r="K76" s="1063"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40"/>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40"/>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1327</v>
      </c>
      <c r="M78" s="718" t="s">
        <v>1329</v>
      </c>
      <c r="N78" s="739"/>
      <c r="O78" s="739"/>
      <c r="P78" s="1483" t="s">
        <v>1329</v>
      </c>
      <c r="Q78" s="3"/>
      <c r="R78" s="3"/>
      <c r="S78" s="3"/>
      <c r="T78" s="3"/>
      <c r="U78" s="3"/>
      <c r="V78" s="3"/>
      <c r="W78" s="3"/>
      <c r="X78" s="3"/>
      <c r="Y78" s="3"/>
      <c r="Z78" s="3"/>
      <c r="AA78" s="3"/>
      <c r="AB78" s="3"/>
      <c r="AC78" s="3"/>
    </row>
    <row r="79" spans="1:29" s="32" customFormat="1" ht="15" customHeight="1" outlineLevel="1">
      <c r="A79" s="702"/>
      <c r="B79" s="1540"/>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1273</v>
      </c>
      <c r="L79" s="723">
        <f t="shared" ref="L79:L87" si="15">SUMIFS(D$77:D$97,E$77:E$97,"="&amp;$K79)</f>
        <v>0</v>
      </c>
      <c r="M79" s="723">
        <f t="shared" ref="M79:M87" si="16">SUMIFS(G$77:G$97,E$77:E$97,"="&amp;$K79)</f>
        <v>0</v>
      </c>
      <c r="N79" s="739"/>
      <c r="O79" s="714"/>
      <c r="P79" s="1483"/>
      <c r="Q79" s="3"/>
      <c r="R79" s="3"/>
      <c r="S79" s="3"/>
      <c r="T79" s="3"/>
      <c r="U79" s="3"/>
      <c r="V79" s="3"/>
      <c r="W79" s="3"/>
      <c r="X79" s="3"/>
      <c r="Y79" s="3"/>
      <c r="Z79" s="3"/>
      <c r="AA79" s="3"/>
      <c r="AB79" s="3"/>
      <c r="AC79" s="3"/>
    </row>
    <row r="80" spans="1:29" s="32" customFormat="1" ht="15" customHeight="1" outlineLevel="1">
      <c r="A80" s="702"/>
      <c r="B80" s="1540"/>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1274</v>
      </c>
      <c r="L80" s="723">
        <f t="shared" si="15"/>
        <v>0</v>
      </c>
      <c r="M80" s="723">
        <f t="shared" si="16"/>
        <v>0</v>
      </c>
      <c r="N80" s="739"/>
      <c r="O80" s="818" t="s">
        <v>1360</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40"/>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1284</v>
      </c>
      <c r="L81" s="723">
        <f t="shared" si="15"/>
        <v>0</v>
      </c>
      <c r="M81" s="723">
        <f t="shared" si="16"/>
        <v>0</v>
      </c>
      <c r="N81" s="739"/>
      <c r="O81" s="818" t="s">
        <v>1361</v>
      </c>
      <c r="P81" s="781">
        <f t="shared" si="17"/>
        <v>0</v>
      </c>
      <c r="Q81" s="3"/>
      <c r="R81" s="3"/>
      <c r="S81" s="3"/>
      <c r="T81" s="3"/>
      <c r="U81" s="3"/>
      <c r="V81" s="3"/>
      <c r="W81" s="3"/>
      <c r="X81" s="3"/>
      <c r="Y81" s="3"/>
      <c r="Z81" s="3"/>
      <c r="AA81" s="3"/>
      <c r="AB81" s="3"/>
      <c r="AC81" s="3"/>
    </row>
    <row r="82" spans="1:29" s="32" customFormat="1" outlineLevel="1">
      <c r="A82" s="702"/>
      <c r="B82" s="1540"/>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1275</v>
      </c>
      <c r="L82" s="723">
        <f t="shared" si="15"/>
        <v>0</v>
      </c>
      <c r="M82" s="723">
        <f t="shared" si="16"/>
        <v>0</v>
      </c>
      <c r="N82" s="739"/>
      <c r="O82" s="818" t="s">
        <v>1353</v>
      </c>
      <c r="P82" s="781">
        <f t="shared" si="17"/>
        <v>0</v>
      </c>
      <c r="Q82" s="3"/>
      <c r="R82" s="3"/>
      <c r="S82" s="3"/>
      <c r="T82" s="3"/>
      <c r="U82" s="3"/>
      <c r="V82" s="3"/>
      <c r="W82" s="3"/>
      <c r="X82" s="3"/>
      <c r="Y82" s="3"/>
      <c r="Z82" s="3"/>
      <c r="AA82" s="3"/>
      <c r="AB82" s="3"/>
      <c r="AC82" s="3"/>
    </row>
    <row r="83" spans="1:29" s="32" customFormat="1" ht="15" customHeight="1" outlineLevel="1">
      <c r="A83" s="702"/>
      <c r="B83" s="1540"/>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1293</v>
      </c>
      <c r="L83" s="723">
        <f t="shared" si="15"/>
        <v>0</v>
      </c>
      <c r="M83" s="723">
        <f t="shared" si="16"/>
        <v>0</v>
      </c>
      <c r="N83" s="739"/>
      <c r="O83" s="818" t="s">
        <v>1354</v>
      </c>
      <c r="P83" s="781">
        <f t="shared" si="17"/>
        <v>0</v>
      </c>
      <c r="Q83" s="3"/>
      <c r="R83" s="3"/>
      <c r="S83" s="3"/>
      <c r="T83" s="3"/>
      <c r="U83" s="3"/>
      <c r="V83" s="3"/>
      <c r="W83" s="3"/>
      <c r="X83" s="3"/>
      <c r="Y83" s="3"/>
      <c r="Z83" s="3"/>
      <c r="AA83" s="3"/>
      <c r="AB83" s="3"/>
      <c r="AC83" s="3"/>
    </row>
    <row r="84" spans="1:29" s="32" customFormat="1" ht="15" customHeight="1" outlineLevel="1">
      <c r="A84" s="702"/>
      <c r="B84" s="1540"/>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1302</v>
      </c>
      <c r="L84" s="723">
        <f t="shared" si="15"/>
        <v>0</v>
      </c>
      <c r="M84" s="723">
        <f t="shared" si="16"/>
        <v>0</v>
      </c>
      <c r="N84" s="739"/>
      <c r="O84" s="818" t="s">
        <v>1355</v>
      </c>
      <c r="P84" s="781">
        <f t="shared" si="17"/>
        <v>0</v>
      </c>
      <c r="Q84" s="3"/>
      <c r="R84" s="3"/>
      <c r="S84" s="3"/>
      <c r="T84" s="3"/>
      <c r="U84" s="3"/>
      <c r="V84" s="3"/>
      <c r="W84" s="3"/>
      <c r="X84" s="3"/>
      <c r="Y84" s="3"/>
      <c r="Z84" s="3"/>
      <c r="AA84" s="3"/>
      <c r="AB84" s="3"/>
      <c r="AC84" s="3"/>
    </row>
    <row r="85" spans="1:29" s="32" customFormat="1" ht="15" customHeight="1" outlineLevel="1">
      <c r="A85" s="702"/>
      <c r="B85" s="1540"/>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1311</v>
      </c>
      <c r="L85" s="723">
        <f t="shared" si="15"/>
        <v>0</v>
      </c>
      <c r="M85" s="723">
        <f t="shared" si="16"/>
        <v>0</v>
      </c>
      <c r="N85" s="739"/>
      <c r="O85" s="818" t="s">
        <v>1362</v>
      </c>
      <c r="P85" s="781">
        <f t="shared" si="17"/>
        <v>0</v>
      </c>
      <c r="Q85" s="3"/>
      <c r="R85" s="3"/>
      <c r="S85" s="3"/>
      <c r="T85" s="3"/>
      <c r="U85" s="3"/>
      <c r="V85" s="3"/>
      <c r="W85" s="3"/>
      <c r="X85" s="3"/>
      <c r="Y85" s="3"/>
      <c r="Z85" s="3"/>
      <c r="AA85" s="3"/>
      <c r="AB85" s="3"/>
      <c r="AC85" s="3"/>
    </row>
    <row r="86" spans="1:29" s="32" customFormat="1" ht="15" customHeight="1" outlineLevel="1">
      <c r="A86" s="702"/>
      <c r="B86" s="1540"/>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1598</v>
      </c>
      <c r="L86" s="723">
        <f t="shared" si="15"/>
        <v>0</v>
      </c>
      <c r="M86" s="723">
        <f t="shared" si="16"/>
        <v>0</v>
      </c>
      <c r="N86" s="739"/>
      <c r="O86" s="818" t="s">
        <v>1363</v>
      </c>
      <c r="P86" s="781">
        <f t="shared" si="17"/>
        <v>0</v>
      </c>
      <c r="Q86" s="3"/>
      <c r="R86" s="3"/>
      <c r="S86" s="3"/>
      <c r="T86" s="3"/>
      <c r="U86" s="3"/>
      <c r="V86" s="3"/>
      <c r="W86" s="3"/>
      <c r="X86" s="3"/>
      <c r="Y86" s="3"/>
      <c r="Z86" s="3"/>
      <c r="AA86" s="3"/>
      <c r="AB86" s="3"/>
      <c r="AC86" s="3"/>
    </row>
    <row r="87" spans="1:29" s="32" customFormat="1" ht="15" customHeight="1" outlineLevel="1">
      <c r="A87" s="702"/>
      <c r="B87" s="1540"/>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1326</v>
      </c>
      <c r="L87" s="723">
        <f t="shared" si="15"/>
        <v>0</v>
      </c>
      <c r="M87" s="723">
        <f t="shared" si="16"/>
        <v>0</v>
      </c>
      <c r="N87" s="739"/>
      <c r="O87" s="818" t="s">
        <v>1364</v>
      </c>
      <c r="P87" s="781">
        <f t="shared" si="17"/>
        <v>0</v>
      </c>
      <c r="Q87" s="3"/>
      <c r="R87" s="3"/>
      <c r="S87" s="3"/>
      <c r="T87" s="3"/>
      <c r="U87" s="3"/>
      <c r="V87" s="3"/>
      <c r="W87" s="3"/>
      <c r="X87" s="3"/>
      <c r="Y87" s="3"/>
      <c r="Z87" s="3"/>
      <c r="AA87" s="3"/>
      <c r="AB87" s="3"/>
      <c r="AC87" s="3"/>
    </row>
    <row r="88" spans="1:29" s="32" customFormat="1" ht="15" customHeight="1" outlineLevel="1">
      <c r="A88" s="702"/>
      <c r="B88" s="1540"/>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40"/>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40"/>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40"/>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40"/>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40"/>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40"/>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40"/>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40"/>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1532</v>
      </c>
      <c r="B97" s="1540"/>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20" t="s">
        <v>1881</v>
      </c>
      <c r="B98" s="820" t="s">
        <v>1622</v>
      </c>
      <c r="C98" s="820">
        <f t="shared" si="14"/>
        <v>89</v>
      </c>
      <c r="D98" s="751"/>
      <c r="E98" s="820"/>
      <c r="F98" s="820"/>
      <c r="G98" s="751">
        <f>SUM(G99:G119)</f>
        <v>0</v>
      </c>
      <c r="H98" s="820"/>
      <c r="I98" s="820"/>
      <c r="J98" s="979">
        <f t="array" ref="J98">SUMPRODUCT((J99:J118=$R$2)*G99:G118)+J119</f>
        <v>0</v>
      </c>
      <c r="K98" s="1063"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40"/>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40"/>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1327</v>
      </c>
      <c r="M100" s="718" t="s">
        <v>1329</v>
      </c>
      <c r="N100" s="739"/>
      <c r="O100" s="739"/>
      <c r="P100" s="1483" t="s">
        <v>1329</v>
      </c>
      <c r="Q100" s="3"/>
      <c r="R100" s="3"/>
      <c r="S100" s="3"/>
      <c r="T100" s="3"/>
      <c r="U100" s="3"/>
      <c r="V100" s="3"/>
      <c r="W100" s="3"/>
      <c r="X100" s="3"/>
      <c r="Y100" s="3"/>
      <c r="Z100" s="3"/>
      <c r="AA100" s="3"/>
      <c r="AB100" s="3"/>
      <c r="AC100" s="3"/>
    </row>
    <row r="101" spans="1:29" s="32" customFormat="1" outlineLevel="1">
      <c r="A101" s="702"/>
      <c r="B101" s="1540"/>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1273</v>
      </c>
      <c r="L101" s="723">
        <f t="shared" ref="L101:L109" si="19">SUMIFS(D$99:D$119,E$99:E$119,"="&amp;$K101)</f>
        <v>0</v>
      </c>
      <c r="M101" s="723">
        <f t="shared" ref="M101:M109" si="20">SUMIFS(G$99:G$119,E$99:E$119,"="&amp;$K101)</f>
        <v>0</v>
      </c>
      <c r="N101" s="739"/>
      <c r="O101" s="714"/>
      <c r="P101" s="1483"/>
      <c r="Q101" s="3"/>
      <c r="R101" s="3"/>
      <c r="S101" s="3"/>
      <c r="T101" s="3"/>
      <c r="U101" s="3"/>
      <c r="V101" s="3"/>
      <c r="W101" s="3"/>
      <c r="X101" s="3"/>
      <c r="Y101" s="3"/>
      <c r="Z101" s="3"/>
      <c r="AA101" s="3"/>
      <c r="AB101" s="3"/>
      <c r="AC101" s="3"/>
    </row>
    <row r="102" spans="1:29" s="32" customFormat="1" outlineLevel="1">
      <c r="A102" s="702"/>
      <c r="B102" s="1540"/>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1274</v>
      </c>
      <c r="L102" s="723">
        <f t="shared" si="19"/>
        <v>0</v>
      </c>
      <c r="M102" s="723">
        <f t="shared" si="20"/>
        <v>0</v>
      </c>
      <c r="N102" s="739"/>
      <c r="O102" s="818" t="s">
        <v>1360</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40"/>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1284</v>
      </c>
      <c r="L103" s="723">
        <f t="shared" si="19"/>
        <v>0</v>
      </c>
      <c r="M103" s="723">
        <f t="shared" si="20"/>
        <v>0</v>
      </c>
      <c r="N103" s="739"/>
      <c r="O103" s="818" t="s">
        <v>1361</v>
      </c>
      <c r="P103" s="781">
        <f t="shared" si="21"/>
        <v>0</v>
      </c>
      <c r="Q103" s="3"/>
      <c r="R103" s="3"/>
      <c r="S103" s="3"/>
      <c r="T103" s="3"/>
      <c r="U103" s="3"/>
      <c r="V103" s="3"/>
      <c r="W103" s="3"/>
      <c r="X103" s="3"/>
      <c r="Y103" s="3"/>
      <c r="Z103" s="3"/>
      <c r="AA103" s="3"/>
      <c r="AB103" s="3"/>
      <c r="AC103" s="3"/>
    </row>
    <row r="104" spans="1:29" s="32" customFormat="1" outlineLevel="1">
      <c r="A104" s="702"/>
      <c r="B104" s="1540"/>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1275</v>
      </c>
      <c r="L104" s="723">
        <f t="shared" si="19"/>
        <v>0</v>
      </c>
      <c r="M104" s="723">
        <f t="shared" si="20"/>
        <v>0</v>
      </c>
      <c r="N104" s="739"/>
      <c r="O104" s="818" t="s">
        <v>1353</v>
      </c>
      <c r="P104" s="781">
        <f t="shared" si="21"/>
        <v>0</v>
      </c>
      <c r="Q104" s="3"/>
      <c r="R104" s="3"/>
      <c r="S104" s="3"/>
      <c r="T104" s="3"/>
      <c r="U104" s="3"/>
      <c r="V104" s="3"/>
      <c r="W104" s="3"/>
      <c r="X104" s="3"/>
      <c r="Y104" s="3"/>
      <c r="Z104" s="3"/>
      <c r="AA104" s="3"/>
      <c r="AB104" s="3"/>
      <c r="AC104" s="3"/>
    </row>
    <row r="105" spans="1:29" s="32" customFormat="1" outlineLevel="1">
      <c r="A105" s="702"/>
      <c r="B105" s="1540"/>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1293</v>
      </c>
      <c r="L105" s="723">
        <f t="shared" si="19"/>
        <v>0</v>
      </c>
      <c r="M105" s="723">
        <f t="shared" si="20"/>
        <v>0</v>
      </c>
      <c r="N105" s="739"/>
      <c r="O105" s="818" t="s">
        <v>1354</v>
      </c>
      <c r="P105" s="781">
        <f t="shared" si="21"/>
        <v>0</v>
      </c>
      <c r="Q105" s="3"/>
      <c r="R105" s="3"/>
      <c r="S105" s="3"/>
      <c r="T105" s="3"/>
      <c r="U105" s="3"/>
      <c r="V105" s="3"/>
      <c r="W105" s="3"/>
      <c r="X105" s="3"/>
      <c r="Y105" s="3"/>
      <c r="Z105" s="3"/>
      <c r="AA105" s="3"/>
      <c r="AB105" s="3"/>
      <c r="AC105" s="3"/>
    </row>
    <row r="106" spans="1:29" s="32" customFormat="1" outlineLevel="1">
      <c r="A106" s="702"/>
      <c r="B106" s="1540"/>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1302</v>
      </c>
      <c r="L106" s="723">
        <f t="shared" si="19"/>
        <v>0</v>
      </c>
      <c r="M106" s="723">
        <f t="shared" si="20"/>
        <v>0</v>
      </c>
      <c r="N106" s="739"/>
      <c r="O106" s="818" t="s">
        <v>1355</v>
      </c>
      <c r="P106" s="781">
        <f t="shared" si="21"/>
        <v>0</v>
      </c>
      <c r="Q106" s="3"/>
      <c r="R106" s="3"/>
      <c r="S106" s="3"/>
      <c r="T106" s="3"/>
      <c r="U106" s="3"/>
      <c r="V106" s="3"/>
      <c r="W106" s="3"/>
      <c r="X106" s="3"/>
      <c r="Y106" s="3"/>
      <c r="Z106" s="3"/>
      <c r="AA106" s="3"/>
      <c r="AB106" s="3"/>
      <c r="AC106" s="3"/>
    </row>
    <row r="107" spans="1:29" s="32" customFormat="1" outlineLevel="1">
      <c r="A107" s="702"/>
      <c r="B107" s="1540"/>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1311</v>
      </c>
      <c r="L107" s="723">
        <f t="shared" si="19"/>
        <v>0</v>
      </c>
      <c r="M107" s="723">
        <f t="shared" si="20"/>
        <v>0</v>
      </c>
      <c r="N107" s="739"/>
      <c r="O107" s="818" t="s">
        <v>1362</v>
      </c>
      <c r="P107" s="781">
        <f t="shared" si="21"/>
        <v>0</v>
      </c>
      <c r="Q107" s="3"/>
      <c r="R107" s="3"/>
      <c r="S107" s="3"/>
      <c r="T107" s="3"/>
      <c r="U107" s="3"/>
      <c r="V107" s="3"/>
      <c r="W107" s="3"/>
      <c r="X107" s="3"/>
      <c r="Y107" s="3"/>
      <c r="Z107" s="3"/>
      <c r="AA107" s="3"/>
      <c r="AB107" s="3"/>
      <c r="AC107" s="3"/>
    </row>
    <row r="108" spans="1:29" s="32" customFormat="1" outlineLevel="1">
      <c r="A108" s="702"/>
      <c r="B108" s="1540"/>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1598</v>
      </c>
      <c r="L108" s="723">
        <f t="shared" si="19"/>
        <v>0</v>
      </c>
      <c r="M108" s="723">
        <f t="shared" si="20"/>
        <v>0</v>
      </c>
      <c r="N108" s="739"/>
      <c r="O108" s="818" t="s">
        <v>1363</v>
      </c>
      <c r="P108" s="781">
        <f t="shared" si="21"/>
        <v>0</v>
      </c>
      <c r="Q108" s="3"/>
      <c r="R108" s="3"/>
      <c r="S108" s="3"/>
      <c r="T108" s="3"/>
      <c r="U108" s="3"/>
      <c r="V108" s="3"/>
      <c r="W108" s="3"/>
      <c r="X108" s="3"/>
      <c r="Y108" s="3"/>
      <c r="Z108" s="3"/>
      <c r="AA108" s="3"/>
      <c r="AB108" s="3"/>
      <c r="AC108" s="3"/>
    </row>
    <row r="109" spans="1:29" s="32" customFormat="1" outlineLevel="1">
      <c r="A109" s="702"/>
      <c r="B109" s="1540"/>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1326</v>
      </c>
      <c r="L109" s="723">
        <f t="shared" si="19"/>
        <v>0</v>
      </c>
      <c r="M109" s="723">
        <f t="shared" si="20"/>
        <v>0</v>
      </c>
      <c r="N109" s="739"/>
      <c r="O109" s="818" t="s">
        <v>1364</v>
      </c>
      <c r="P109" s="781">
        <f t="shared" si="21"/>
        <v>0</v>
      </c>
      <c r="Q109" s="3"/>
      <c r="R109" s="3"/>
      <c r="S109" s="3"/>
      <c r="T109" s="3"/>
      <c r="U109" s="3"/>
      <c r="V109" s="3"/>
      <c r="W109" s="3"/>
      <c r="X109" s="3"/>
      <c r="Y109" s="3"/>
      <c r="Z109" s="3"/>
      <c r="AA109" s="3"/>
      <c r="AB109" s="3"/>
      <c r="AC109" s="3"/>
    </row>
    <row r="110" spans="1:29" s="32" customFormat="1" outlineLevel="1">
      <c r="A110" s="702"/>
      <c r="B110" s="1540"/>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40"/>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40"/>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40"/>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40"/>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40"/>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40"/>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40"/>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40"/>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1532</v>
      </c>
      <c r="B119" s="1540"/>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1883</v>
      </c>
      <c r="B120" s="820">
        <v>1910</v>
      </c>
      <c r="C120" s="820">
        <f t="shared" si="14"/>
        <v>111</v>
      </c>
      <c r="D120" s="751"/>
      <c r="E120" s="820"/>
      <c r="F120" s="820"/>
      <c r="G120" s="751">
        <f>SUM(G121:G221)</f>
        <v>0</v>
      </c>
      <c r="H120" s="820"/>
      <c r="I120" s="820"/>
      <c r="J120" s="979">
        <f t="array" ref="J120">SUMPRODUCT((J121:J220=$R$2)*G121:G220)+J221</f>
        <v>0</v>
      </c>
      <c r="K120" s="1063"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40"/>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40"/>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1327</v>
      </c>
      <c r="M122" s="718" t="s">
        <v>1329</v>
      </c>
      <c r="N122" s="739"/>
      <c r="O122" s="739"/>
      <c r="P122" s="1483" t="s">
        <v>1329</v>
      </c>
      <c r="Q122" s="3"/>
      <c r="R122" s="3"/>
      <c r="S122" s="3"/>
      <c r="T122" s="3"/>
      <c r="U122" s="3"/>
      <c r="V122" s="3"/>
      <c r="W122" s="3"/>
      <c r="X122" s="3"/>
      <c r="Y122" s="3"/>
      <c r="Z122" s="3"/>
      <c r="AA122" s="3"/>
      <c r="AB122" s="3"/>
      <c r="AC122" s="3"/>
    </row>
    <row r="123" spans="1:29" s="32" customFormat="1" outlineLevel="1">
      <c r="A123" s="702"/>
      <c r="B123" s="1540"/>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1273</v>
      </c>
      <c r="L123" s="723">
        <f t="shared" ref="L123:L131" si="23">SUMIFS(D$121:D$221,E$121:E$221,"="&amp;$K123)</f>
        <v>0</v>
      </c>
      <c r="M123" s="723">
        <f t="shared" ref="M123:M131" si="24">SUMIFS(G$121:G$221,E$121:E$221,"="&amp;$K123)</f>
        <v>0</v>
      </c>
      <c r="N123" s="739"/>
      <c r="O123" s="714"/>
      <c r="P123" s="1483"/>
      <c r="Q123" s="3"/>
      <c r="R123" s="3"/>
      <c r="S123" s="3"/>
      <c r="T123" s="3"/>
      <c r="U123" s="3"/>
      <c r="V123" s="3"/>
      <c r="W123" s="3"/>
      <c r="X123" s="3"/>
      <c r="Y123" s="3"/>
      <c r="Z123" s="3"/>
      <c r="AA123" s="3"/>
      <c r="AB123" s="3"/>
      <c r="AC123" s="3"/>
    </row>
    <row r="124" spans="1:29" s="32" customFormat="1" outlineLevel="1">
      <c r="A124" s="702"/>
      <c r="B124" s="1540"/>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1274</v>
      </c>
      <c r="L124" s="723">
        <f t="shared" si="23"/>
        <v>0</v>
      </c>
      <c r="M124" s="723">
        <f t="shared" si="24"/>
        <v>0</v>
      </c>
      <c r="N124" s="739"/>
      <c r="O124" s="818" t="s">
        <v>1360</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40"/>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1284</v>
      </c>
      <c r="L125" s="723">
        <f t="shared" si="23"/>
        <v>0</v>
      </c>
      <c r="M125" s="723">
        <f t="shared" si="24"/>
        <v>0</v>
      </c>
      <c r="N125" s="739"/>
      <c r="O125" s="818" t="s">
        <v>1361</v>
      </c>
      <c r="P125" s="781">
        <f t="shared" si="25"/>
        <v>0</v>
      </c>
      <c r="Q125" s="3"/>
      <c r="R125" s="3"/>
      <c r="S125" s="3"/>
      <c r="T125" s="3"/>
      <c r="U125" s="3"/>
      <c r="V125" s="3"/>
      <c r="W125" s="3"/>
      <c r="X125" s="3"/>
      <c r="Y125" s="3"/>
      <c r="Z125" s="3"/>
      <c r="AA125" s="3"/>
      <c r="AB125" s="3"/>
      <c r="AC125" s="3"/>
    </row>
    <row r="126" spans="1:29" s="32" customFormat="1" outlineLevel="1">
      <c r="A126" s="702"/>
      <c r="B126" s="1540"/>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1275</v>
      </c>
      <c r="L126" s="723">
        <f t="shared" si="23"/>
        <v>0</v>
      </c>
      <c r="M126" s="723">
        <f t="shared" si="24"/>
        <v>0</v>
      </c>
      <c r="N126" s="739"/>
      <c r="O126" s="818" t="s">
        <v>1353</v>
      </c>
      <c r="P126" s="781">
        <f t="shared" si="25"/>
        <v>0</v>
      </c>
      <c r="Q126" s="3"/>
      <c r="R126" s="3"/>
      <c r="S126" s="3"/>
      <c r="T126" s="3"/>
      <c r="U126" s="3"/>
      <c r="V126" s="3"/>
      <c r="W126" s="3"/>
      <c r="X126" s="3"/>
      <c r="Y126" s="3"/>
      <c r="Z126" s="3"/>
      <c r="AA126" s="3"/>
      <c r="AB126" s="3"/>
      <c r="AC126" s="3"/>
    </row>
    <row r="127" spans="1:29" s="32" customFormat="1" outlineLevel="1">
      <c r="A127" s="702"/>
      <c r="B127" s="1540"/>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1293</v>
      </c>
      <c r="L127" s="723">
        <f t="shared" si="23"/>
        <v>0</v>
      </c>
      <c r="M127" s="723">
        <f t="shared" si="24"/>
        <v>0</v>
      </c>
      <c r="N127" s="739"/>
      <c r="O127" s="818" t="s">
        <v>1354</v>
      </c>
      <c r="P127" s="781">
        <f t="shared" si="25"/>
        <v>0</v>
      </c>
      <c r="Q127" s="3"/>
      <c r="R127" s="3"/>
      <c r="S127" s="3"/>
      <c r="T127" s="3"/>
      <c r="U127" s="3"/>
      <c r="V127" s="3"/>
      <c r="W127" s="3"/>
      <c r="X127" s="3"/>
      <c r="Y127" s="3"/>
      <c r="Z127" s="3"/>
      <c r="AA127" s="3"/>
      <c r="AB127" s="3"/>
      <c r="AC127" s="3"/>
    </row>
    <row r="128" spans="1:29" s="32" customFormat="1" outlineLevel="1">
      <c r="A128" s="702"/>
      <c r="B128" s="1540"/>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1302</v>
      </c>
      <c r="L128" s="723">
        <f t="shared" si="23"/>
        <v>0</v>
      </c>
      <c r="M128" s="723">
        <f t="shared" si="24"/>
        <v>0</v>
      </c>
      <c r="N128" s="739"/>
      <c r="O128" s="818" t="s">
        <v>1355</v>
      </c>
      <c r="P128" s="781">
        <f t="shared" si="25"/>
        <v>0</v>
      </c>
      <c r="Q128" s="3"/>
      <c r="R128" s="3"/>
      <c r="S128" s="3"/>
      <c r="T128" s="3"/>
      <c r="U128" s="3"/>
      <c r="V128" s="3"/>
      <c r="W128" s="3"/>
      <c r="X128" s="3"/>
      <c r="Y128" s="3"/>
      <c r="Z128" s="3"/>
      <c r="AA128" s="3"/>
      <c r="AB128" s="3"/>
      <c r="AC128" s="3"/>
    </row>
    <row r="129" spans="1:29" s="32" customFormat="1" outlineLevel="1">
      <c r="A129" s="702"/>
      <c r="B129" s="1540"/>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1311</v>
      </c>
      <c r="L129" s="723">
        <f t="shared" si="23"/>
        <v>0</v>
      </c>
      <c r="M129" s="723">
        <f t="shared" si="24"/>
        <v>0</v>
      </c>
      <c r="N129" s="739"/>
      <c r="O129" s="818" t="s">
        <v>1362</v>
      </c>
      <c r="P129" s="781">
        <f t="shared" si="25"/>
        <v>0</v>
      </c>
      <c r="Q129" s="3"/>
      <c r="R129" s="3"/>
      <c r="S129" s="3"/>
      <c r="T129" s="3"/>
      <c r="U129" s="3"/>
      <c r="V129" s="3"/>
      <c r="W129" s="3"/>
      <c r="X129" s="3"/>
      <c r="Y129" s="3"/>
      <c r="Z129" s="3"/>
      <c r="AA129" s="3"/>
      <c r="AB129" s="3"/>
      <c r="AC129" s="3"/>
    </row>
    <row r="130" spans="1:29" s="32" customFormat="1" outlineLevel="1">
      <c r="A130" s="702"/>
      <c r="B130" s="1540"/>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1598</v>
      </c>
      <c r="L130" s="723">
        <f t="shared" si="23"/>
        <v>0</v>
      </c>
      <c r="M130" s="723">
        <f t="shared" si="24"/>
        <v>0</v>
      </c>
      <c r="N130" s="739"/>
      <c r="O130" s="818" t="s">
        <v>1363</v>
      </c>
      <c r="P130" s="781">
        <f t="shared" si="25"/>
        <v>0</v>
      </c>
      <c r="Q130" s="3"/>
      <c r="R130" s="3"/>
      <c r="S130" s="3"/>
      <c r="T130" s="3"/>
      <c r="U130" s="3"/>
      <c r="V130" s="3"/>
      <c r="W130" s="3"/>
      <c r="X130" s="3"/>
      <c r="Y130" s="3"/>
      <c r="Z130" s="3"/>
      <c r="AA130" s="3"/>
      <c r="AB130" s="3"/>
      <c r="AC130" s="3"/>
    </row>
    <row r="131" spans="1:29" s="32" customFormat="1" outlineLevel="1">
      <c r="A131" s="702"/>
      <c r="B131" s="1540"/>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1326</v>
      </c>
      <c r="L131" s="723">
        <f t="shared" si="23"/>
        <v>0</v>
      </c>
      <c r="M131" s="723">
        <f t="shared" si="24"/>
        <v>0</v>
      </c>
      <c r="N131" s="739"/>
      <c r="O131" s="637" t="s">
        <v>1364</v>
      </c>
      <c r="P131" s="781">
        <f t="shared" si="25"/>
        <v>0</v>
      </c>
      <c r="Q131" s="3"/>
      <c r="R131" s="3"/>
      <c r="S131" s="3"/>
      <c r="T131" s="3"/>
      <c r="U131" s="3"/>
      <c r="V131" s="3"/>
      <c r="W131" s="3"/>
      <c r="X131" s="3"/>
      <c r="Y131" s="3"/>
      <c r="Z131" s="3"/>
      <c r="AA131" s="3"/>
      <c r="AB131" s="3"/>
      <c r="AC131" s="3"/>
    </row>
    <row r="132" spans="1:29" s="32" customFormat="1" outlineLevel="1">
      <c r="A132" s="702"/>
      <c r="B132" s="1540"/>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40"/>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40"/>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40"/>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40"/>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40"/>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40"/>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40"/>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40"/>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40"/>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40"/>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40"/>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40"/>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40"/>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40"/>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40"/>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40"/>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40"/>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40"/>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40"/>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40"/>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40"/>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40"/>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40"/>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40"/>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40"/>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40"/>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40"/>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40"/>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40"/>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40"/>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40"/>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40"/>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40"/>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40"/>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40"/>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40"/>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40"/>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40"/>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40"/>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40"/>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40"/>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40"/>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40"/>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40"/>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40"/>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40"/>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40"/>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40"/>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40"/>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40"/>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40"/>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40"/>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40"/>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40"/>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40"/>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40"/>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40"/>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40"/>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40"/>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40"/>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40"/>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40"/>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40"/>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40"/>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40"/>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40"/>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40"/>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40"/>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40"/>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40"/>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40"/>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40"/>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40"/>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40"/>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40"/>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40"/>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40"/>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40"/>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40"/>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40"/>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40"/>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40"/>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40"/>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40"/>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40"/>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40"/>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40"/>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40"/>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1532</v>
      </c>
      <c r="B221" s="1540"/>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1884</v>
      </c>
      <c r="B222" s="820">
        <v>1920</v>
      </c>
      <c r="C222" s="820">
        <f t="shared" si="29"/>
        <v>213</v>
      </c>
      <c r="D222" s="751"/>
      <c r="E222" s="820"/>
      <c r="F222" s="820"/>
      <c r="G222" s="751">
        <f>SUM(G223:G273)</f>
        <v>0</v>
      </c>
      <c r="H222" s="820"/>
      <c r="I222" s="820"/>
      <c r="J222" s="979">
        <f t="array" ref="J222">SUMPRODUCT((J223:J272=$R$2)*G223:G272)+J273</f>
        <v>0</v>
      </c>
      <c r="K222" s="1063" t="str">
        <f>IF(G222-i.04101a!D79=0,"",G222-i.04101a!D79)</f>
        <v/>
      </c>
      <c r="Q222" s="3"/>
      <c r="R222" s="3"/>
      <c r="S222" s="3"/>
      <c r="T222" s="3"/>
      <c r="U222" s="3"/>
      <c r="V222" s="3"/>
      <c r="W222" s="3"/>
      <c r="X222" s="3"/>
      <c r="Y222" s="3"/>
      <c r="Z222" s="3"/>
      <c r="AA222" s="3"/>
      <c r="AB222" s="3"/>
      <c r="AC222" s="3"/>
    </row>
    <row r="223" spans="1:29" s="32" customFormat="1" outlineLevel="1">
      <c r="A223" s="702"/>
      <c r="B223" s="1540"/>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40"/>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1327</v>
      </c>
      <c r="M224" s="718" t="s">
        <v>1329</v>
      </c>
      <c r="N224" s="739"/>
      <c r="O224" s="739"/>
      <c r="P224" s="1483" t="s">
        <v>1329</v>
      </c>
      <c r="Q224" s="3"/>
      <c r="R224" s="3"/>
      <c r="S224" s="3"/>
      <c r="T224" s="3"/>
      <c r="U224" s="3"/>
      <c r="V224" s="3"/>
      <c r="W224" s="3"/>
      <c r="X224" s="3"/>
      <c r="Y224" s="3"/>
      <c r="Z224" s="3"/>
      <c r="AA224" s="3"/>
      <c r="AB224" s="3"/>
      <c r="AC224" s="3"/>
    </row>
    <row r="225" spans="1:29" s="32" customFormat="1" outlineLevel="1">
      <c r="A225" s="702"/>
      <c r="B225" s="1540"/>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1273</v>
      </c>
      <c r="L225" s="723">
        <f t="shared" ref="L225:L233" si="32">SUMIFS(D$223:D$273,E$223:E$273,"="&amp;$K225)</f>
        <v>0</v>
      </c>
      <c r="M225" s="723">
        <f t="shared" ref="M225:M233" si="33">SUMIFS(G$223:G$273,E$223:E$273,"="&amp;$K225)</f>
        <v>0</v>
      </c>
      <c r="N225" s="739"/>
      <c r="O225" s="714"/>
      <c r="P225" s="1483"/>
      <c r="Q225" s="3"/>
      <c r="R225" s="3"/>
      <c r="S225" s="3"/>
      <c r="T225" s="3"/>
      <c r="U225" s="3"/>
      <c r="V225" s="3"/>
      <c r="W225" s="3"/>
      <c r="X225" s="3"/>
      <c r="Y225" s="3"/>
      <c r="Z225" s="3"/>
      <c r="AA225" s="3"/>
      <c r="AB225" s="3"/>
      <c r="AC225" s="3"/>
    </row>
    <row r="226" spans="1:29" s="32" customFormat="1" outlineLevel="1">
      <c r="A226" s="702"/>
      <c r="B226" s="1540"/>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1274</v>
      </c>
      <c r="L226" s="723">
        <f t="shared" si="32"/>
        <v>0</v>
      </c>
      <c r="M226" s="723">
        <f t="shared" si="33"/>
        <v>0</v>
      </c>
      <c r="N226" s="739"/>
      <c r="O226" s="818" t="s">
        <v>1360</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40"/>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1284</v>
      </c>
      <c r="L227" s="723">
        <f t="shared" si="32"/>
        <v>0</v>
      </c>
      <c r="M227" s="723">
        <f t="shared" si="33"/>
        <v>0</v>
      </c>
      <c r="N227" s="739"/>
      <c r="O227" s="818" t="s">
        <v>1361</v>
      </c>
      <c r="P227" s="781">
        <f t="shared" si="34"/>
        <v>0</v>
      </c>
      <c r="Q227" s="3"/>
      <c r="R227" s="3"/>
      <c r="S227" s="3"/>
      <c r="T227" s="3"/>
      <c r="U227" s="3"/>
      <c r="V227" s="3"/>
      <c r="W227" s="3"/>
      <c r="X227" s="3"/>
      <c r="Y227" s="3"/>
      <c r="Z227" s="3"/>
      <c r="AA227" s="3"/>
      <c r="AB227" s="3"/>
      <c r="AC227" s="3"/>
    </row>
    <row r="228" spans="1:29" s="32" customFormat="1" outlineLevel="1">
      <c r="A228" s="702"/>
      <c r="B228" s="1540"/>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1275</v>
      </c>
      <c r="L228" s="723">
        <f t="shared" si="32"/>
        <v>0</v>
      </c>
      <c r="M228" s="723">
        <f t="shared" si="33"/>
        <v>0</v>
      </c>
      <c r="N228" s="739"/>
      <c r="O228" s="818" t="s">
        <v>1353</v>
      </c>
      <c r="P228" s="781">
        <f t="shared" si="34"/>
        <v>0</v>
      </c>
      <c r="Q228" s="3"/>
      <c r="R228" s="3"/>
      <c r="S228" s="3"/>
      <c r="T228" s="3"/>
      <c r="U228" s="3"/>
      <c r="V228" s="3"/>
      <c r="W228" s="3"/>
      <c r="X228" s="3"/>
      <c r="Y228" s="3"/>
      <c r="Z228" s="3"/>
      <c r="AA228" s="3"/>
      <c r="AB228" s="3"/>
      <c r="AC228" s="3"/>
    </row>
    <row r="229" spans="1:29" s="32" customFormat="1" outlineLevel="1">
      <c r="A229" s="702"/>
      <c r="B229" s="1540"/>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1293</v>
      </c>
      <c r="L229" s="723">
        <f t="shared" si="32"/>
        <v>0</v>
      </c>
      <c r="M229" s="723">
        <f t="shared" si="33"/>
        <v>0</v>
      </c>
      <c r="N229" s="739"/>
      <c r="O229" s="818" t="s">
        <v>1354</v>
      </c>
      <c r="P229" s="781">
        <f t="shared" si="34"/>
        <v>0</v>
      </c>
      <c r="Q229" s="3"/>
      <c r="R229" s="3"/>
      <c r="S229" s="3"/>
      <c r="T229" s="3"/>
      <c r="U229" s="3"/>
      <c r="V229" s="3"/>
      <c r="W229" s="3"/>
      <c r="X229" s="3"/>
      <c r="Y229" s="3"/>
      <c r="Z229" s="3"/>
      <c r="AA229" s="3"/>
      <c r="AB229" s="3"/>
      <c r="AC229" s="3"/>
    </row>
    <row r="230" spans="1:29" s="32" customFormat="1" outlineLevel="1">
      <c r="A230" s="702"/>
      <c r="B230" s="1540"/>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1302</v>
      </c>
      <c r="L230" s="723">
        <f t="shared" si="32"/>
        <v>0</v>
      </c>
      <c r="M230" s="723">
        <f t="shared" si="33"/>
        <v>0</v>
      </c>
      <c r="N230" s="739"/>
      <c r="O230" s="818" t="s">
        <v>1355</v>
      </c>
      <c r="P230" s="781">
        <f t="shared" si="34"/>
        <v>0</v>
      </c>
      <c r="Q230" s="3"/>
      <c r="R230" s="3"/>
      <c r="S230" s="3"/>
      <c r="T230" s="3"/>
      <c r="U230" s="3"/>
      <c r="V230" s="3"/>
      <c r="W230" s="3"/>
      <c r="X230" s="3"/>
      <c r="Y230" s="3"/>
      <c r="Z230" s="3"/>
      <c r="AA230" s="3"/>
      <c r="AB230" s="3"/>
      <c r="AC230" s="3"/>
    </row>
    <row r="231" spans="1:29" s="32" customFormat="1" outlineLevel="1">
      <c r="A231" s="702"/>
      <c r="B231" s="1540"/>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1311</v>
      </c>
      <c r="L231" s="723">
        <f t="shared" si="32"/>
        <v>0</v>
      </c>
      <c r="M231" s="723">
        <f t="shared" si="33"/>
        <v>0</v>
      </c>
      <c r="N231" s="739"/>
      <c r="O231" s="818" t="s">
        <v>1362</v>
      </c>
      <c r="P231" s="781">
        <f t="shared" si="34"/>
        <v>0</v>
      </c>
      <c r="Q231" s="3"/>
      <c r="R231" s="3"/>
      <c r="S231" s="3"/>
      <c r="T231" s="3"/>
      <c r="U231" s="3"/>
      <c r="V231" s="3"/>
      <c r="W231" s="3"/>
      <c r="X231" s="3"/>
      <c r="Y231" s="3"/>
      <c r="Z231" s="3"/>
      <c r="AA231" s="3"/>
      <c r="AB231" s="3"/>
      <c r="AC231" s="3"/>
    </row>
    <row r="232" spans="1:29" s="32" customFormat="1" outlineLevel="1">
      <c r="A232" s="702"/>
      <c r="B232" s="1540"/>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1598</v>
      </c>
      <c r="L232" s="723">
        <f t="shared" si="32"/>
        <v>0</v>
      </c>
      <c r="M232" s="723">
        <f t="shared" si="33"/>
        <v>0</v>
      </c>
      <c r="N232" s="739"/>
      <c r="O232" s="818" t="s">
        <v>1363</v>
      </c>
      <c r="P232" s="781">
        <f t="shared" si="34"/>
        <v>0</v>
      </c>
      <c r="Q232" s="3"/>
      <c r="R232" s="3"/>
      <c r="S232" s="3"/>
      <c r="T232" s="3"/>
      <c r="U232" s="3"/>
      <c r="V232" s="3"/>
      <c r="W232" s="3"/>
      <c r="X232" s="3"/>
      <c r="Y232" s="3"/>
      <c r="Z232" s="3"/>
      <c r="AA232" s="3"/>
      <c r="AB232" s="3"/>
      <c r="AC232" s="3"/>
    </row>
    <row r="233" spans="1:29" s="32" customFormat="1" outlineLevel="1">
      <c r="A233" s="702"/>
      <c r="B233" s="1540"/>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1326</v>
      </c>
      <c r="L233" s="723">
        <f t="shared" si="32"/>
        <v>0</v>
      </c>
      <c r="M233" s="723">
        <f t="shared" si="33"/>
        <v>0</v>
      </c>
      <c r="N233" s="739"/>
      <c r="O233" s="637" t="s">
        <v>1364</v>
      </c>
      <c r="P233" s="781">
        <f t="shared" si="34"/>
        <v>0</v>
      </c>
      <c r="Q233" s="3"/>
      <c r="R233" s="3"/>
      <c r="S233" s="3"/>
      <c r="T233" s="3"/>
      <c r="U233" s="3"/>
      <c r="V233" s="3"/>
      <c r="W233" s="3"/>
      <c r="X233" s="3"/>
      <c r="Y233" s="3"/>
      <c r="Z233" s="3"/>
      <c r="AA233" s="3"/>
      <c r="AB233" s="3"/>
      <c r="AC233" s="3"/>
    </row>
    <row r="234" spans="1:29" s="32" customFormat="1" outlineLevel="1">
      <c r="A234" s="702"/>
      <c r="B234" s="1540"/>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40"/>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40"/>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40"/>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40"/>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40"/>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40"/>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40"/>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40"/>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40"/>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40"/>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40"/>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40"/>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40"/>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40"/>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40"/>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40"/>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40"/>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40"/>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40"/>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40"/>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40"/>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40"/>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40"/>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40"/>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40"/>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40"/>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40"/>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40"/>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40"/>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40"/>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40"/>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40"/>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40"/>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40"/>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40"/>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40"/>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40"/>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40"/>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1532</v>
      </c>
      <c r="B273" s="1540"/>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1885</v>
      </c>
      <c r="B274" s="820">
        <v>1930</v>
      </c>
      <c r="C274" s="945">
        <f t="shared" si="36"/>
        <v>265</v>
      </c>
      <c r="D274" s="751"/>
      <c r="E274" s="820"/>
      <c r="F274" s="820"/>
      <c r="G274" s="751">
        <f>SUM(G275:G325)</f>
        <v>0</v>
      </c>
      <c r="H274" s="820"/>
      <c r="I274" s="820"/>
      <c r="J274" s="979">
        <f t="array" ref="J274">SUMPRODUCT((J275:J324=$R$2)*G275:G324)+J325</f>
        <v>0</v>
      </c>
      <c r="K274" s="1063"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40"/>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40"/>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1327</v>
      </c>
      <c r="M276" s="718" t="s">
        <v>1329</v>
      </c>
      <c r="N276" s="739"/>
      <c r="O276" s="739"/>
      <c r="P276" s="1483" t="s">
        <v>1329</v>
      </c>
      <c r="Q276" s="3"/>
      <c r="R276" s="3"/>
      <c r="S276" s="3"/>
      <c r="T276" s="3"/>
      <c r="U276" s="3"/>
      <c r="V276" s="3"/>
      <c r="W276" s="3"/>
      <c r="X276" s="3"/>
      <c r="Y276" s="3"/>
      <c r="Z276" s="3"/>
      <c r="AA276" s="3"/>
      <c r="AB276" s="3"/>
      <c r="AC276" s="3"/>
    </row>
    <row r="277" spans="1:29" s="32" customFormat="1" outlineLevel="1">
      <c r="A277" s="702"/>
      <c r="B277" s="1540"/>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1273</v>
      </c>
      <c r="L277" s="723">
        <f t="shared" ref="L277:L285" si="38">SUMIFS(D$275:D$325,E$275:E$325,"="&amp;$K277)</f>
        <v>0</v>
      </c>
      <c r="M277" s="723">
        <f t="shared" ref="M277:M285" si="39">SUMIFS(G$275:G$325,E$275:E$325,"="&amp;$K277)</f>
        <v>0</v>
      </c>
      <c r="N277" s="739"/>
      <c r="O277" s="714"/>
      <c r="P277" s="1483"/>
      <c r="Q277" s="3"/>
      <c r="R277" s="3"/>
      <c r="S277" s="3"/>
      <c r="T277" s="3"/>
      <c r="U277" s="3"/>
      <c r="V277" s="3"/>
      <c r="W277" s="3"/>
      <c r="X277" s="3"/>
      <c r="Y277" s="3"/>
      <c r="Z277" s="3"/>
      <c r="AA277" s="3"/>
      <c r="AB277" s="3"/>
      <c r="AC277" s="3"/>
    </row>
    <row r="278" spans="1:29" s="32" customFormat="1" outlineLevel="1">
      <c r="A278" s="702"/>
      <c r="B278" s="1540"/>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1274</v>
      </c>
      <c r="L278" s="723">
        <f t="shared" si="38"/>
        <v>0</v>
      </c>
      <c r="M278" s="723">
        <f t="shared" si="39"/>
        <v>0</v>
      </c>
      <c r="N278" s="739"/>
      <c r="O278" s="818" t="s">
        <v>1360</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40"/>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1284</v>
      </c>
      <c r="L279" s="723">
        <f t="shared" si="38"/>
        <v>0</v>
      </c>
      <c r="M279" s="723">
        <f t="shared" si="39"/>
        <v>0</v>
      </c>
      <c r="N279" s="739"/>
      <c r="O279" s="818" t="s">
        <v>1361</v>
      </c>
      <c r="P279" s="781">
        <f t="shared" si="40"/>
        <v>0</v>
      </c>
      <c r="Q279" s="3"/>
      <c r="R279" s="3"/>
      <c r="S279" s="3"/>
      <c r="T279" s="3"/>
      <c r="U279" s="3"/>
      <c r="V279" s="3"/>
      <c r="W279" s="3"/>
      <c r="X279" s="3"/>
      <c r="Y279" s="3"/>
      <c r="Z279" s="3"/>
      <c r="AA279" s="3"/>
      <c r="AB279" s="3"/>
      <c r="AC279" s="3"/>
    </row>
    <row r="280" spans="1:29" s="32" customFormat="1" outlineLevel="1">
      <c r="A280" s="702"/>
      <c r="B280" s="1540"/>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1275</v>
      </c>
      <c r="L280" s="723">
        <f t="shared" si="38"/>
        <v>0</v>
      </c>
      <c r="M280" s="723">
        <f t="shared" si="39"/>
        <v>0</v>
      </c>
      <c r="N280" s="739"/>
      <c r="O280" s="818" t="s">
        <v>1353</v>
      </c>
      <c r="P280" s="781">
        <f t="shared" si="40"/>
        <v>0</v>
      </c>
      <c r="Q280" s="3"/>
      <c r="R280" s="3"/>
      <c r="S280" s="3"/>
      <c r="T280" s="3"/>
      <c r="U280" s="3"/>
      <c r="V280" s="3"/>
      <c r="W280" s="3"/>
      <c r="X280" s="3"/>
      <c r="Y280" s="3"/>
      <c r="Z280" s="3"/>
      <c r="AA280" s="3"/>
      <c r="AB280" s="3"/>
      <c r="AC280" s="3"/>
    </row>
    <row r="281" spans="1:29" s="32" customFormat="1" outlineLevel="1">
      <c r="A281" s="702"/>
      <c r="B281" s="1540"/>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1293</v>
      </c>
      <c r="L281" s="723">
        <f t="shared" si="38"/>
        <v>0</v>
      </c>
      <c r="M281" s="723">
        <f t="shared" si="39"/>
        <v>0</v>
      </c>
      <c r="N281" s="739"/>
      <c r="O281" s="818" t="s">
        <v>1354</v>
      </c>
      <c r="P281" s="781">
        <f t="shared" si="40"/>
        <v>0</v>
      </c>
      <c r="Q281" s="3"/>
      <c r="R281" s="3"/>
      <c r="S281" s="3"/>
      <c r="T281" s="3"/>
      <c r="U281" s="3"/>
      <c r="V281" s="3"/>
      <c r="W281" s="3"/>
      <c r="X281" s="3"/>
      <c r="Y281" s="3"/>
      <c r="Z281" s="3"/>
      <c r="AA281" s="3"/>
      <c r="AB281" s="3"/>
      <c r="AC281" s="3"/>
    </row>
    <row r="282" spans="1:29" s="32" customFormat="1" outlineLevel="1">
      <c r="A282" s="702"/>
      <c r="B282" s="1540"/>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1302</v>
      </c>
      <c r="L282" s="723">
        <f t="shared" si="38"/>
        <v>0</v>
      </c>
      <c r="M282" s="723">
        <f t="shared" si="39"/>
        <v>0</v>
      </c>
      <c r="N282" s="739"/>
      <c r="O282" s="818" t="s">
        <v>1355</v>
      </c>
      <c r="P282" s="781">
        <f t="shared" si="40"/>
        <v>0</v>
      </c>
      <c r="Q282" s="3"/>
      <c r="R282" s="3"/>
      <c r="S282" s="3"/>
      <c r="T282" s="3"/>
      <c r="U282" s="3"/>
      <c r="V282" s="3"/>
      <c r="W282" s="3"/>
      <c r="X282" s="3"/>
      <c r="Y282" s="3"/>
      <c r="Z282" s="3"/>
      <c r="AA282" s="3"/>
      <c r="AB282" s="3"/>
      <c r="AC282" s="3"/>
    </row>
    <row r="283" spans="1:29" s="32" customFormat="1" outlineLevel="1">
      <c r="A283" s="702"/>
      <c r="B283" s="1540"/>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1311</v>
      </c>
      <c r="L283" s="723">
        <f t="shared" si="38"/>
        <v>0</v>
      </c>
      <c r="M283" s="723">
        <f t="shared" si="39"/>
        <v>0</v>
      </c>
      <c r="N283" s="739"/>
      <c r="O283" s="818" t="s">
        <v>1362</v>
      </c>
      <c r="P283" s="781">
        <f t="shared" si="40"/>
        <v>0</v>
      </c>
      <c r="Q283" s="3"/>
      <c r="R283" s="3"/>
      <c r="S283" s="3"/>
      <c r="T283" s="3"/>
      <c r="U283" s="3"/>
      <c r="V283" s="3"/>
      <c r="W283" s="3"/>
      <c r="X283" s="3"/>
      <c r="Y283" s="3"/>
      <c r="Z283" s="3"/>
      <c r="AA283" s="3"/>
      <c r="AB283" s="3"/>
      <c r="AC283" s="3"/>
    </row>
    <row r="284" spans="1:29" s="32" customFormat="1" outlineLevel="1">
      <c r="A284" s="702"/>
      <c r="B284" s="1540"/>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1598</v>
      </c>
      <c r="L284" s="723">
        <f t="shared" si="38"/>
        <v>0</v>
      </c>
      <c r="M284" s="723">
        <f t="shared" si="39"/>
        <v>0</v>
      </c>
      <c r="N284" s="739"/>
      <c r="O284" s="818" t="s">
        <v>1363</v>
      </c>
      <c r="P284" s="781">
        <f t="shared" si="40"/>
        <v>0</v>
      </c>
      <c r="Q284" s="3"/>
      <c r="R284" s="3"/>
      <c r="S284" s="3"/>
      <c r="T284" s="3"/>
      <c r="U284" s="3"/>
      <c r="V284" s="3"/>
      <c r="W284" s="3"/>
      <c r="X284" s="3"/>
      <c r="Y284" s="3"/>
      <c r="Z284" s="3"/>
      <c r="AA284" s="3"/>
      <c r="AB284" s="3"/>
      <c r="AC284" s="3"/>
    </row>
    <row r="285" spans="1:29" s="32" customFormat="1" outlineLevel="1">
      <c r="A285" s="702"/>
      <c r="B285" s="1540"/>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1326</v>
      </c>
      <c r="L285" s="723">
        <f t="shared" si="38"/>
        <v>0</v>
      </c>
      <c r="M285" s="723">
        <f t="shared" si="39"/>
        <v>0</v>
      </c>
      <c r="N285" s="739"/>
      <c r="O285" s="637" t="s">
        <v>1364</v>
      </c>
      <c r="P285" s="781">
        <f t="shared" si="40"/>
        <v>0</v>
      </c>
      <c r="Q285" s="3"/>
      <c r="R285" s="3"/>
      <c r="S285" s="3"/>
      <c r="T285" s="3"/>
      <c r="U285" s="3"/>
      <c r="V285" s="3"/>
      <c r="W285" s="3"/>
      <c r="X285" s="3"/>
      <c r="Y285" s="3"/>
      <c r="Z285" s="3"/>
      <c r="AA285" s="3"/>
      <c r="AB285" s="3"/>
      <c r="AC285" s="3"/>
    </row>
    <row r="286" spans="1:29" s="32" customFormat="1" outlineLevel="1">
      <c r="A286" s="702"/>
      <c r="B286" s="1540"/>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40"/>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40"/>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40"/>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40"/>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40"/>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40"/>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40"/>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40"/>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40"/>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40"/>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40"/>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40"/>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40"/>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40"/>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40"/>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40"/>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40"/>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40"/>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40"/>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40"/>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40"/>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40"/>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40"/>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40"/>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40"/>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40"/>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40"/>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40"/>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40"/>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40"/>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40"/>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40"/>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40"/>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40"/>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40"/>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40"/>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40"/>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40"/>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1532</v>
      </c>
      <c r="B325" s="1540"/>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9" t="str">
        <f>IF(G326-i.04101!E52=0,"",G326-i.04101!E52)</f>
        <v/>
      </c>
      <c r="Q326" s="3"/>
      <c r="R326" s="3"/>
      <c r="S326" s="3"/>
      <c r="T326" s="3"/>
      <c r="U326" s="3"/>
      <c r="V326" s="3"/>
      <c r="W326" s="3"/>
      <c r="X326" s="3"/>
      <c r="Y326" s="3"/>
      <c r="Z326" s="3"/>
      <c r="AA326" s="3"/>
      <c r="AB326" s="3"/>
      <c r="AC326" s="3"/>
    </row>
    <row r="327" spans="1:29" s="32" customFormat="1" outlineLevel="1">
      <c r="A327" s="702"/>
      <c r="B327" s="1540"/>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40"/>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1327</v>
      </c>
      <c r="M328" s="718" t="s">
        <v>1329</v>
      </c>
      <c r="N328" s="739"/>
      <c r="O328" s="739"/>
      <c r="P328" s="1483" t="s">
        <v>1329</v>
      </c>
      <c r="Q328" s="3"/>
      <c r="R328" s="3"/>
      <c r="S328" s="3"/>
      <c r="T328" s="3"/>
      <c r="U328" s="3"/>
      <c r="V328" s="3"/>
      <c r="W328" s="3"/>
      <c r="X328" s="3"/>
      <c r="Y328" s="3"/>
      <c r="Z328" s="3"/>
      <c r="AA328" s="3"/>
      <c r="AB328" s="3"/>
      <c r="AC328" s="3"/>
    </row>
    <row r="329" spans="1:29" s="32" customFormat="1" outlineLevel="1">
      <c r="A329" s="702"/>
      <c r="B329" s="1540"/>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1273</v>
      </c>
      <c r="L329" s="723">
        <f>SUMIFS(D$327:D$347,E$327:E$347,"="&amp;$K329)</f>
        <v>0</v>
      </c>
      <c r="M329" s="723">
        <f t="shared" ref="M329:M337" si="43">SUMIFS(G$327:G$347,E$327:E$347,"="&amp;$K329)</f>
        <v>0</v>
      </c>
      <c r="N329" s="739"/>
      <c r="O329" s="714"/>
      <c r="P329" s="1483"/>
      <c r="Q329" s="3"/>
      <c r="R329" s="3"/>
      <c r="S329" s="3"/>
      <c r="T329" s="3"/>
      <c r="U329" s="3"/>
      <c r="V329" s="3"/>
      <c r="W329" s="3"/>
      <c r="X329" s="3"/>
      <c r="Y329" s="3"/>
      <c r="Z329" s="3"/>
      <c r="AA329" s="3"/>
      <c r="AB329" s="3"/>
      <c r="AC329" s="3"/>
    </row>
    <row r="330" spans="1:29" s="32" customFormat="1" outlineLevel="1">
      <c r="A330" s="702"/>
      <c r="B330" s="1540"/>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1274</v>
      </c>
      <c r="L330" s="723">
        <f t="shared" ref="L330:L337" si="44">SUMIFS(D$55:D$75,E$55:E$75,"="&amp;$K330)</f>
        <v>0</v>
      </c>
      <c r="M330" s="723">
        <f t="shared" si="43"/>
        <v>0</v>
      </c>
      <c r="N330" s="739"/>
      <c r="O330" s="818" t="s">
        <v>1360</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40"/>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1284</v>
      </c>
      <c r="L331" s="723">
        <f t="shared" si="44"/>
        <v>0</v>
      </c>
      <c r="M331" s="723">
        <f t="shared" si="43"/>
        <v>0</v>
      </c>
      <c r="N331" s="739"/>
      <c r="O331" s="818" t="s">
        <v>1361</v>
      </c>
      <c r="P331" s="781">
        <f t="shared" si="45"/>
        <v>0</v>
      </c>
      <c r="Q331" s="3"/>
      <c r="R331" s="3"/>
      <c r="S331" s="3"/>
      <c r="T331" s="3"/>
      <c r="U331" s="3"/>
      <c r="V331" s="3"/>
      <c r="W331" s="3"/>
      <c r="X331" s="3"/>
      <c r="Y331" s="3"/>
      <c r="Z331" s="3"/>
      <c r="AA331" s="3"/>
      <c r="AB331" s="3"/>
      <c r="AC331" s="3"/>
    </row>
    <row r="332" spans="1:29" s="32" customFormat="1" outlineLevel="1">
      <c r="A332" s="702"/>
      <c r="B332" s="1540"/>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1275</v>
      </c>
      <c r="L332" s="723">
        <f t="shared" si="44"/>
        <v>0</v>
      </c>
      <c r="M332" s="723">
        <f t="shared" si="43"/>
        <v>0</v>
      </c>
      <c r="N332" s="739"/>
      <c r="O332" s="818" t="s">
        <v>1353</v>
      </c>
      <c r="P332" s="781">
        <f t="shared" si="45"/>
        <v>0</v>
      </c>
      <c r="Q332" s="3"/>
      <c r="R332" s="3"/>
      <c r="S332" s="3"/>
      <c r="T332" s="3"/>
      <c r="U332" s="3"/>
      <c r="V332" s="3"/>
      <c r="W332" s="3"/>
      <c r="X332" s="3"/>
      <c r="Y332" s="3"/>
      <c r="Z332" s="3"/>
      <c r="AA332" s="3"/>
      <c r="AB332" s="3"/>
      <c r="AC332" s="3"/>
    </row>
    <row r="333" spans="1:29" s="32" customFormat="1" outlineLevel="1">
      <c r="A333" s="702"/>
      <c r="B333" s="1540"/>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1293</v>
      </c>
      <c r="L333" s="723">
        <f t="shared" si="44"/>
        <v>0</v>
      </c>
      <c r="M333" s="723">
        <f t="shared" si="43"/>
        <v>0</v>
      </c>
      <c r="N333" s="739"/>
      <c r="O333" s="818" t="s">
        <v>1354</v>
      </c>
      <c r="P333" s="781">
        <f t="shared" si="45"/>
        <v>0</v>
      </c>
      <c r="Q333" s="3"/>
      <c r="R333" s="3"/>
      <c r="S333" s="3"/>
      <c r="T333" s="3"/>
      <c r="U333" s="3"/>
      <c r="V333" s="3"/>
      <c r="W333" s="3"/>
      <c r="X333" s="3"/>
      <c r="Y333" s="3"/>
      <c r="Z333" s="3"/>
      <c r="AA333" s="3"/>
      <c r="AB333" s="3"/>
      <c r="AC333" s="3"/>
    </row>
    <row r="334" spans="1:29" s="32" customFormat="1" outlineLevel="1">
      <c r="A334" s="702"/>
      <c r="B334" s="1540"/>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1302</v>
      </c>
      <c r="L334" s="723">
        <f t="shared" si="44"/>
        <v>0</v>
      </c>
      <c r="M334" s="723">
        <f t="shared" si="43"/>
        <v>0</v>
      </c>
      <c r="N334" s="739"/>
      <c r="O334" s="818" t="s">
        <v>1355</v>
      </c>
      <c r="P334" s="781">
        <f t="shared" si="45"/>
        <v>0</v>
      </c>
      <c r="Q334" s="3"/>
      <c r="R334" s="3"/>
      <c r="S334" s="3"/>
      <c r="T334" s="3"/>
      <c r="U334" s="3"/>
      <c r="V334" s="3"/>
      <c r="W334" s="3"/>
      <c r="X334" s="3"/>
      <c r="Y334" s="3"/>
      <c r="Z334" s="3"/>
      <c r="AA334" s="3"/>
      <c r="AB334" s="3"/>
      <c r="AC334" s="3"/>
    </row>
    <row r="335" spans="1:29" s="32" customFormat="1" outlineLevel="1">
      <c r="A335" s="702"/>
      <c r="B335" s="1540"/>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1311</v>
      </c>
      <c r="L335" s="723">
        <f t="shared" si="44"/>
        <v>0</v>
      </c>
      <c r="M335" s="723">
        <f t="shared" si="43"/>
        <v>0</v>
      </c>
      <c r="N335" s="739"/>
      <c r="O335" s="818" t="s">
        <v>1362</v>
      </c>
      <c r="P335" s="781">
        <f t="shared" si="45"/>
        <v>0</v>
      </c>
      <c r="Q335" s="3"/>
      <c r="R335" s="3"/>
      <c r="S335" s="3"/>
      <c r="T335" s="3"/>
      <c r="U335" s="3"/>
      <c r="V335" s="3"/>
      <c r="W335" s="3"/>
      <c r="X335" s="3"/>
      <c r="Y335" s="3"/>
      <c r="Z335" s="3"/>
      <c r="AA335" s="3"/>
      <c r="AB335" s="3"/>
      <c r="AC335" s="3"/>
    </row>
    <row r="336" spans="1:29" s="32" customFormat="1" outlineLevel="1">
      <c r="A336" s="702"/>
      <c r="B336" s="1540"/>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1598</v>
      </c>
      <c r="L336" s="723">
        <f t="shared" si="44"/>
        <v>0</v>
      </c>
      <c r="M336" s="723">
        <f t="shared" si="43"/>
        <v>0</v>
      </c>
      <c r="N336" s="739"/>
      <c r="O336" s="818" t="s">
        <v>1363</v>
      </c>
      <c r="P336" s="781">
        <f t="shared" si="45"/>
        <v>0</v>
      </c>
      <c r="Q336" s="3"/>
      <c r="R336" s="3"/>
      <c r="S336" s="3"/>
      <c r="T336" s="3"/>
      <c r="U336" s="3"/>
      <c r="V336" s="3"/>
      <c r="W336" s="3"/>
      <c r="X336" s="3"/>
      <c r="Y336" s="3"/>
      <c r="Z336" s="3"/>
      <c r="AA336" s="3"/>
      <c r="AB336" s="3"/>
      <c r="AC336" s="3"/>
    </row>
    <row r="337" spans="1:29" s="32" customFormat="1" outlineLevel="1">
      <c r="A337" s="702"/>
      <c r="B337" s="1540"/>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1326</v>
      </c>
      <c r="L337" s="723">
        <f t="shared" si="44"/>
        <v>0</v>
      </c>
      <c r="M337" s="723">
        <f t="shared" si="43"/>
        <v>0</v>
      </c>
      <c r="N337" s="739"/>
      <c r="O337" s="818" t="s">
        <v>1364</v>
      </c>
      <c r="P337" s="781">
        <f t="shared" si="45"/>
        <v>0</v>
      </c>
      <c r="Q337" s="3"/>
      <c r="R337" s="3"/>
      <c r="S337" s="3"/>
      <c r="T337" s="3"/>
      <c r="U337" s="3"/>
      <c r="V337" s="3"/>
      <c r="W337" s="3"/>
      <c r="X337" s="3"/>
      <c r="Y337" s="3"/>
      <c r="Z337" s="3"/>
      <c r="AA337" s="3"/>
      <c r="AB337" s="3"/>
      <c r="AC337" s="3"/>
    </row>
    <row r="338" spans="1:29" s="32" customFormat="1" outlineLevel="1">
      <c r="A338" s="702"/>
      <c r="B338" s="1540"/>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40"/>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40"/>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40"/>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40"/>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40"/>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40"/>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40"/>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40"/>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1532</v>
      </c>
      <c r="B347" s="1540"/>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1332</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40"/>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40"/>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1327</v>
      </c>
      <c r="M350" s="718" t="s">
        <v>1329</v>
      </c>
      <c r="N350" s="739"/>
      <c r="O350" s="739"/>
      <c r="P350" s="1483" t="s">
        <v>1329</v>
      </c>
      <c r="Q350" s="3"/>
      <c r="R350" s="3"/>
      <c r="S350" s="3"/>
      <c r="T350" s="3"/>
      <c r="U350" s="3"/>
      <c r="V350" s="3"/>
      <c r="W350" s="3"/>
      <c r="X350" s="3"/>
      <c r="Y350" s="3"/>
      <c r="Z350" s="3"/>
      <c r="AA350" s="3"/>
      <c r="AB350" s="3"/>
      <c r="AC350" s="3"/>
    </row>
    <row r="351" spans="1:29" s="32" customFormat="1" outlineLevel="1">
      <c r="A351" s="702"/>
      <c r="B351" s="1540"/>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1273</v>
      </c>
      <c r="L351" s="723">
        <f t="shared" ref="L351:L359" si="49">SUMIFS(D$349:D$369,E$349:E$369,"="&amp;$K351)</f>
        <v>0</v>
      </c>
      <c r="M351" s="723">
        <f t="shared" ref="M351:M359" si="50">SUMIFS(G$349:G$369,E$349:E$369,"="&amp;$K351)</f>
        <v>0</v>
      </c>
      <c r="N351" s="739"/>
      <c r="O351" s="714"/>
      <c r="P351" s="1483"/>
      <c r="Q351" s="3"/>
      <c r="R351" s="3"/>
      <c r="S351" s="3"/>
      <c r="T351" s="3"/>
      <c r="U351" s="3"/>
      <c r="V351" s="3"/>
      <c r="W351" s="3"/>
      <c r="X351" s="3"/>
      <c r="Y351" s="3"/>
      <c r="Z351" s="3"/>
      <c r="AA351" s="3"/>
      <c r="AB351" s="3"/>
      <c r="AC351" s="3"/>
    </row>
    <row r="352" spans="1:29" s="32" customFormat="1" outlineLevel="1">
      <c r="A352" s="702"/>
      <c r="B352" s="1540"/>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1274</v>
      </c>
      <c r="L352" s="723">
        <f t="shared" si="49"/>
        <v>0</v>
      </c>
      <c r="M352" s="723">
        <f t="shared" si="50"/>
        <v>0</v>
      </c>
      <c r="N352" s="739"/>
      <c r="O352" s="818" t="s">
        <v>1360</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40"/>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1284</v>
      </c>
      <c r="L353" s="723">
        <f t="shared" si="49"/>
        <v>0</v>
      </c>
      <c r="M353" s="723">
        <f t="shared" si="50"/>
        <v>0</v>
      </c>
      <c r="N353" s="739"/>
      <c r="O353" s="818" t="s">
        <v>1361</v>
      </c>
      <c r="P353" s="781">
        <f t="shared" si="51"/>
        <v>0</v>
      </c>
      <c r="Q353" s="3"/>
      <c r="R353" s="3"/>
      <c r="S353" s="3"/>
      <c r="T353" s="3"/>
      <c r="U353" s="3"/>
      <c r="V353" s="3"/>
      <c r="W353" s="3"/>
      <c r="X353" s="3"/>
      <c r="Y353" s="3"/>
      <c r="Z353" s="3"/>
      <c r="AA353" s="3"/>
      <c r="AB353" s="3"/>
      <c r="AC353" s="3"/>
    </row>
    <row r="354" spans="1:29" s="32" customFormat="1" outlineLevel="1">
      <c r="A354" s="702"/>
      <c r="B354" s="1540"/>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1275</v>
      </c>
      <c r="L354" s="723">
        <f t="shared" si="49"/>
        <v>0</v>
      </c>
      <c r="M354" s="723">
        <f t="shared" si="50"/>
        <v>0</v>
      </c>
      <c r="N354" s="739"/>
      <c r="O354" s="818" t="s">
        <v>1353</v>
      </c>
      <c r="P354" s="781">
        <f t="shared" si="51"/>
        <v>0</v>
      </c>
      <c r="Q354" s="3"/>
      <c r="R354" s="3"/>
      <c r="S354" s="3"/>
      <c r="T354" s="3"/>
      <c r="U354" s="3"/>
      <c r="V354" s="3"/>
      <c r="W354" s="3"/>
      <c r="X354" s="3"/>
      <c r="Y354" s="3"/>
      <c r="Z354" s="3"/>
      <c r="AA354" s="3"/>
      <c r="AB354" s="3"/>
      <c r="AC354" s="3"/>
    </row>
    <row r="355" spans="1:29" s="32" customFormat="1" outlineLevel="1">
      <c r="A355" s="702"/>
      <c r="B355" s="1540"/>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1293</v>
      </c>
      <c r="L355" s="723">
        <f t="shared" si="49"/>
        <v>0</v>
      </c>
      <c r="M355" s="723">
        <f t="shared" si="50"/>
        <v>0</v>
      </c>
      <c r="N355" s="739"/>
      <c r="O355" s="818" t="s">
        <v>1354</v>
      </c>
      <c r="P355" s="781">
        <f t="shared" si="51"/>
        <v>0</v>
      </c>
      <c r="Q355" s="3"/>
      <c r="R355" s="3"/>
      <c r="S355" s="3"/>
      <c r="T355" s="3"/>
      <c r="U355" s="3"/>
      <c r="V355" s="3"/>
      <c r="W355" s="3"/>
      <c r="X355" s="3"/>
      <c r="Y355" s="3"/>
      <c r="Z355" s="3"/>
      <c r="AA355" s="3"/>
      <c r="AB355" s="3"/>
      <c r="AC355" s="3"/>
    </row>
    <row r="356" spans="1:29" s="32" customFormat="1" outlineLevel="1">
      <c r="A356" s="702"/>
      <c r="B356" s="1540"/>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1302</v>
      </c>
      <c r="L356" s="723">
        <f t="shared" si="49"/>
        <v>0</v>
      </c>
      <c r="M356" s="723">
        <f t="shared" si="50"/>
        <v>0</v>
      </c>
      <c r="N356" s="739"/>
      <c r="O356" s="818" t="s">
        <v>1355</v>
      </c>
      <c r="P356" s="781">
        <f t="shared" si="51"/>
        <v>0</v>
      </c>
      <c r="Q356" s="3"/>
      <c r="R356" s="3"/>
      <c r="S356" s="3"/>
      <c r="T356" s="3"/>
      <c r="U356" s="3"/>
      <c r="V356" s="3"/>
      <c r="W356" s="3"/>
      <c r="X356" s="3"/>
      <c r="Y356" s="3"/>
      <c r="Z356" s="3"/>
      <c r="AA356" s="3"/>
      <c r="AB356" s="3"/>
      <c r="AC356" s="3"/>
    </row>
    <row r="357" spans="1:29" s="32" customFormat="1" outlineLevel="1">
      <c r="A357" s="702"/>
      <c r="B357" s="1540"/>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1311</v>
      </c>
      <c r="L357" s="723">
        <f t="shared" si="49"/>
        <v>0</v>
      </c>
      <c r="M357" s="723">
        <f t="shared" si="50"/>
        <v>0</v>
      </c>
      <c r="N357" s="739"/>
      <c r="O357" s="818" t="s">
        <v>1362</v>
      </c>
      <c r="P357" s="781">
        <f t="shared" si="51"/>
        <v>0</v>
      </c>
      <c r="Q357" s="3"/>
      <c r="R357" s="3"/>
      <c r="S357" s="3"/>
      <c r="T357" s="3"/>
      <c r="U357" s="3"/>
      <c r="V357" s="3"/>
      <c r="W357" s="3"/>
      <c r="X357" s="3"/>
      <c r="Y357" s="3"/>
      <c r="Z357" s="3"/>
      <c r="AA357" s="3"/>
      <c r="AB357" s="3"/>
      <c r="AC357" s="3"/>
    </row>
    <row r="358" spans="1:29" s="32" customFormat="1" outlineLevel="1">
      <c r="A358" s="702"/>
      <c r="B358" s="1540"/>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1598</v>
      </c>
      <c r="L358" s="723">
        <f t="shared" si="49"/>
        <v>0</v>
      </c>
      <c r="M358" s="723">
        <f t="shared" si="50"/>
        <v>0</v>
      </c>
      <c r="N358" s="739"/>
      <c r="O358" s="818" t="s">
        <v>1363</v>
      </c>
      <c r="P358" s="781">
        <f t="shared" si="51"/>
        <v>0</v>
      </c>
      <c r="Q358" s="3"/>
      <c r="R358" s="3"/>
      <c r="S358" s="3"/>
      <c r="T358" s="3"/>
      <c r="U358" s="3"/>
      <c r="V358" s="3"/>
      <c r="W358" s="3"/>
      <c r="X358" s="3"/>
      <c r="Y358" s="3"/>
      <c r="Z358" s="3"/>
      <c r="AA358" s="3"/>
      <c r="AB358" s="3"/>
      <c r="AC358" s="3"/>
    </row>
    <row r="359" spans="1:29" s="32" customFormat="1" outlineLevel="1">
      <c r="A359" s="702"/>
      <c r="B359" s="1540"/>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1326</v>
      </c>
      <c r="L359" s="723">
        <f t="shared" si="49"/>
        <v>0</v>
      </c>
      <c r="M359" s="723">
        <f t="shared" si="50"/>
        <v>0</v>
      </c>
      <c r="N359" s="739"/>
      <c r="O359" s="818" t="s">
        <v>1364</v>
      </c>
      <c r="P359" s="781">
        <f t="shared" si="51"/>
        <v>0</v>
      </c>
      <c r="Q359" s="3"/>
      <c r="R359" s="3"/>
      <c r="S359" s="3"/>
      <c r="T359" s="3"/>
      <c r="U359" s="3"/>
      <c r="V359" s="3"/>
      <c r="W359" s="3"/>
      <c r="X359" s="3"/>
      <c r="Y359" s="3"/>
      <c r="Z359" s="3"/>
      <c r="AA359" s="3"/>
      <c r="AB359" s="3"/>
      <c r="AC359" s="3"/>
    </row>
    <row r="360" spans="1:29" s="32" customFormat="1" outlineLevel="1">
      <c r="A360" s="702"/>
      <c r="B360" s="1540"/>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40"/>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40"/>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40"/>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40"/>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40"/>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63"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40"/>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40"/>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40"/>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1532</v>
      </c>
      <c r="B369" s="1540"/>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40"/>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40"/>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1327</v>
      </c>
      <c r="M372" s="718" t="s">
        <v>1329</v>
      </c>
      <c r="N372" s="739"/>
      <c r="O372" s="739"/>
      <c r="P372" s="1483" t="s">
        <v>1329</v>
      </c>
      <c r="Q372" s="3"/>
      <c r="R372" s="3"/>
      <c r="S372" s="3"/>
      <c r="T372" s="3"/>
      <c r="U372" s="3"/>
      <c r="V372" s="3"/>
      <c r="W372" s="3"/>
      <c r="X372" s="3"/>
      <c r="Y372" s="3"/>
      <c r="Z372" s="3"/>
      <c r="AA372" s="3"/>
      <c r="AB372" s="3"/>
      <c r="AC372" s="3"/>
    </row>
    <row r="373" spans="1:29" s="32" customFormat="1" outlineLevel="1">
      <c r="A373" s="702"/>
      <c r="B373" s="1540"/>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1273</v>
      </c>
      <c r="L373" s="723">
        <f t="shared" ref="L373:L381" si="53">SUMIFS(D$371:D$391,E$371:E$391,"="&amp;$K373)</f>
        <v>0</v>
      </c>
      <c r="M373" s="723">
        <f t="shared" ref="M373:M381" si="54">SUMIFS(G$371:G$391,E$371:E$391,"="&amp;$K373)</f>
        <v>0</v>
      </c>
      <c r="N373" s="739"/>
      <c r="O373" s="714"/>
      <c r="P373" s="1483"/>
      <c r="Q373" s="3"/>
      <c r="R373" s="3"/>
      <c r="S373" s="3"/>
      <c r="T373" s="3"/>
      <c r="U373" s="3"/>
      <c r="V373" s="3"/>
      <c r="W373" s="3"/>
      <c r="X373" s="3"/>
      <c r="Y373" s="3"/>
      <c r="Z373" s="3"/>
      <c r="AA373" s="3"/>
      <c r="AB373" s="3"/>
      <c r="AC373" s="3"/>
    </row>
    <row r="374" spans="1:29" s="32" customFormat="1" outlineLevel="1">
      <c r="A374" s="702"/>
      <c r="B374" s="1540"/>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1274</v>
      </c>
      <c r="L374" s="723">
        <f t="shared" si="53"/>
        <v>0</v>
      </c>
      <c r="M374" s="723">
        <f t="shared" si="54"/>
        <v>0</v>
      </c>
      <c r="N374" s="739"/>
      <c r="O374" s="818" t="s">
        <v>1360</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40"/>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1284</v>
      </c>
      <c r="L375" s="723">
        <f t="shared" si="53"/>
        <v>0</v>
      </c>
      <c r="M375" s="723">
        <f t="shared" si="54"/>
        <v>0</v>
      </c>
      <c r="N375" s="739"/>
      <c r="O375" s="818" t="s">
        <v>1361</v>
      </c>
      <c r="P375" s="781">
        <f t="shared" si="55"/>
        <v>0</v>
      </c>
      <c r="Q375" s="3"/>
      <c r="R375" s="3"/>
      <c r="S375" s="3"/>
      <c r="T375" s="3"/>
      <c r="U375" s="3"/>
      <c r="V375" s="3"/>
      <c r="W375" s="3"/>
      <c r="X375" s="3"/>
      <c r="Y375" s="3"/>
      <c r="Z375" s="3"/>
      <c r="AA375" s="3"/>
      <c r="AB375" s="3"/>
      <c r="AC375" s="3"/>
    </row>
    <row r="376" spans="1:29" s="32" customFormat="1" outlineLevel="1">
      <c r="A376" s="702"/>
      <c r="B376" s="1540"/>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1275</v>
      </c>
      <c r="L376" s="723">
        <f t="shared" si="53"/>
        <v>0</v>
      </c>
      <c r="M376" s="723">
        <f t="shared" si="54"/>
        <v>0</v>
      </c>
      <c r="N376" s="739"/>
      <c r="O376" s="818" t="s">
        <v>1353</v>
      </c>
      <c r="P376" s="781">
        <f t="shared" si="55"/>
        <v>0</v>
      </c>
      <c r="Q376" s="3"/>
      <c r="R376" s="3"/>
      <c r="S376" s="3"/>
      <c r="T376" s="3"/>
      <c r="U376" s="3"/>
      <c r="V376" s="3"/>
      <c r="W376" s="3"/>
      <c r="X376" s="3"/>
      <c r="Y376" s="3"/>
      <c r="Z376" s="3"/>
      <c r="AA376" s="3"/>
      <c r="AB376" s="3"/>
      <c r="AC376" s="3"/>
    </row>
    <row r="377" spans="1:29" s="32" customFormat="1" outlineLevel="1">
      <c r="A377" s="702"/>
      <c r="B377" s="1540"/>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1293</v>
      </c>
      <c r="L377" s="723">
        <f t="shared" si="53"/>
        <v>0</v>
      </c>
      <c r="M377" s="723">
        <f t="shared" si="54"/>
        <v>0</v>
      </c>
      <c r="N377" s="739"/>
      <c r="O377" s="818" t="s">
        <v>1354</v>
      </c>
      <c r="P377" s="781">
        <f t="shared" si="55"/>
        <v>0</v>
      </c>
      <c r="Q377" s="3"/>
      <c r="R377" s="3"/>
      <c r="S377" s="3"/>
      <c r="T377" s="3"/>
      <c r="U377" s="3"/>
      <c r="V377" s="3"/>
      <c r="W377" s="3"/>
      <c r="X377" s="3"/>
      <c r="Y377" s="3"/>
      <c r="Z377" s="3"/>
      <c r="AA377" s="3"/>
      <c r="AB377" s="3"/>
      <c r="AC377" s="3"/>
    </row>
    <row r="378" spans="1:29" s="32" customFormat="1" outlineLevel="1">
      <c r="A378" s="702"/>
      <c r="B378" s="1540"/>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1302</v>
      </c>
      <c r="L378" s="723">
        <f t="shared" si="53"/>
        <v>0</v>
      </c>
      <c r="M378" s="723">
        <f t="shared" si="54"/>
        <v>0</v>
      </c>
      <c r="N378" s="739"/>
      <c r="O378" s="818" t="s">
        <v>1355</v>
      </c>
      <c r="P378" s="781">
        <f t="shared" si="55"/>
        <v>0</v>
      </c>
      <c r="Q378" s="3"/>
      <c r="R378" s="3"/>
      <c r="S378" s="3"/>
      <c r="T378" s="3"/>
      <c r="U378" s="3"/>
      <c r="V378" s="3"/>
      <c r="W378" s="3"/>
      <c r="X378" s="3"/>
      <c r="Y378" s="3"/>
      <c r="Z378" s="3"/>
      <c r="AA378" s="3"/>
      <c r="AB378" s="3"/>
      <c r="AC378" s="3"/>
    </row>
    <row r="379" spans="1:29" s="32" customFormat="1" outlineLevel="1">
      <c r="A379" s="702"/>
      <c r="B379" s="1540"/>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1311</v>
      </c>
      <c r="L379" s="723">
        <f t="shared" si="53"/>
        <v>0</v>
      </c>
      <c r="M379" s="723">
        <f t="shared" si="54"/>
        <v>0</v>
      </c>
      <c r="N379" s="739"/>
      <c r="O379" s="818" t="s">
        <v>1362</v>
      </c>
      <c r="P379" s="781">
        <f t="shared" si="55"/>
        <v>0</v>
      </c>
      <c r="Q379" s="3"/>
      <c r="R379" s="3"/>
      <c r="S379" s="3"/>
      <c r="T379" s="3"/>
      <c r="U379" s="3"/>
      <c r="V379" s="3"/>
      <c r="W379" s="3"/>
      <c r="X379" s="3"/>
      <c r="Y379" s="3"/>
      <c r="Z379" s="3"/>
      <c r="AA379" s="3"/>
      <c r="AB379" s="3"/>
      <c r="AC379" s="3"/>
    </row>
    <row r="380" spans="1:29" s="32" customFormat="1" outlineLevel="1">
      <c r="A380" s="702"/>
      <c r="B380" s="1540"/>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1598</v>
      </c>
      <c r="L380" s="723">
        <f t="shared" si="53"/>
        <v>0</v>
      </c>
      <c r="M380" s="723">
        <f t="shared" si="54"/>
        <v>0</v>
      </c>
      <c r="N380" s="739"/>
      <c r="O380" s="818" t="s">
        <v>1363</v>
      </c>
      <c r="P380" s="781">
        <f t="shared" si="55"/>
        <v>0</v>
      </c>
      <c r="Q380" s="3"/>
      <c r="R380" s="3"/>
      <c r="S380" s="3"/>
      <c r="T380" s="3"/>
      <c r="U380" s="3"/>
      <c r="V380" s="3"/>
      <c r="W380" s="3"/>
      <c r="X380" s="3"/>
      <c r="Y380" s="3"/>
      <c r="Z380" s="3"/>
      <c r="AA380" s="3"/>
      <c r="AB380" s="3"/>
      <c r="AC380" s="3"/>
    </row>
    <row r="381" spans="1:29" s="32" customFormat="1" outlineLevel="1">
      <c r="A381" s="702"/>
      <c r="B381" s="1540"/>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1326</v>
      </c>
      <c r="L381" s="723">
        <f t="shared" si="53"/>
        <v>0</v>
      </c>
      <c r="M381" s="723">
        <f t="shared" si="54"/>
        <v>0</v>
      </c>
      <c r="N381" s="739"/>
      <c r="O381" s="818" t="s">
        <v>1364</v>
      </c>
      <c r="P381" s="781">
        <f t="shared" si="55"/>
        <v>0</v>
      </c>
      <c r="Q381" s="3"/>
      <c r="R381" s="3"/>
      <c r="S381" s="3"/>
      <c r="T381" s="3"/>
      <c r="U381" s="3"/>
      <c r="V381" s="3"/>
      <c r="W381" s="3"/>
      <c r="X381" s="3"/>
      <c r="Y381" s="3"/>
      <c r="Z381" s="3"/>
      <c r="AA381" s="3"/>
      <c r="AB381" s="3"/>
      <c r="AC381" s="3"/>
    </row>
    <row r="382" spans="1:29" s="32" customFormat="1" outlineLevel="1">
      <c r="A382" s="702"/>
      <c r="B382" s="1540"/>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40"/>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40"/>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40"/>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40"/>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40"/>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40"/>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40"/>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40"/>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1532</v>
      </c>
      <c r="B391" s="1541"/>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1743</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81" t="s">
        <v>2003</v>
      </c>
      <c r="B396" s="1481"/>
      <c r="C396" s="1481"/>
      <c r="D396" s="1481"/>
      <c r="E396" s="1481"/>
      <c r="F396" s="1481"/>
      <c r="G396" s="1481"/>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66" t="s">
        <v>1756</v>
      </c>
      <c r="B397" s="1466"/>
      <c r="C397" s="1466"/>
      <c r="D397" s="1466"/>
      <c r="E397" s="1466"/>
      <c r="F397" s="1466"/>
      <c r="G397" s="1466"/>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66" t="s">
        <v>1757</v>
      </c>
      <c r="B398" s="1466"/>
      <c r="C398" s="1466"/>
      <c r="D398" s="1466"/>
      <c r="E398" s="1466"/>
      <c r="F398" s="1466"/>
      <c r="G398" s="1466"/>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66" t="s">
        <v>1787</v>
      </c>
      <c r="B399" s="1466"/>
      <c r="C399" s="1466"/>
      <c r="D399" s="1466"/>
      <c r="E399" s="1466"/>
      <c r="F399" s="1466"/>
      <c r="G399" s="1466"/>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1739</v>
      </c>
      <c r="B401" s="954" t="s">
        <v>1740</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1737</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1738</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1741</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1742</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36"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6" t="s">
        <v>2004</v>
      </c>
      <c r="D1" s="1407"/>
      <c r="E1" s="1407"/>
      <c r="F1" s="1407"/>
    </row>
    <row r="2" spans="1:6" ht="25.5" customHeight="1">
      <c r="A2" s="1509" t="s">
        <v>2010</v>
      </c>
      <c r="B2" s="1509"/>
      <c r="C2" s="1509"/>
      <c r="D2" s="1509"/>
      <c r="E2" s="1509"/>
      <c r="F2" s="1509"/>
    </row>
    <row r="3" spans="1:6">
      <c r="A3" s="618"/>
      <c r="B3" s="86"/>
      <c r="C3" s="86"/>
      <c r="D3" s="86"/>
      <c r="E3" s="86"/>
      <c r="F3" s="86"/>
    </row>
    <row r="4" spans="1:6">
      <c r="A4" s="1524" t="str">
        <f>i.04157!A4</f>
        <v>Даатгагчийн нэр:</v>
      </c>
      <c r="B4" s="1524"/>
      <c r="C4" s="22"/>
      <c r="D4" s="22"/>
      <c r="E4" s="22"/>
      <c r="F4" s="619" t="str">
        <f>i.04157!E4</f>
        <v>..... оны .... сарын ...-ны өдөр</v>
      </c>
    </row>
    <row r="5" spans="1:6">
      <c r="A5" s="627"/>
      <c r="B5" s="86"/>
      <c r="C5" s="86"/>
      <c r="D5" s="86"/>
      <c r="E5" s="86"/>
      <c r="F5" s="86"/>
    </row>
    <row r="6" spans="1:6" ht="25.5">
      <c r="A6" s="60" t="s">
        <v>2</v>
      </c>
      <c r="B6" s="603" t="s">
        <v>3</v>
      </c>
      <c r="C6" s="60" t="s">
        <v>4</v>
      </c>
      <c r="D6" s="60" t="s">
        <v>1351</v>
      </c>
      <c r="E6" s="60" t="s">
        <v>1446</v>
      </c>
      <c r="F6" s="60" t="s">
        <v>1270</v>
      </c>
    </row>
    <row r="7" spans="1:6">
      <c r="A7" s="60" t="s">
        <v>6</v>
      </c>
      <c r="B7" s="60" t="s">
        <v>7</v>
      </c>
      <c r="C7" s="60" t="s">
        <v>8</v>
      </c>
      <c r="D7" s="60">
        <v>1</v>
      </c>
      <c r="E7" s="60">
        <v>2</v>
      </c>
      <c r="F7" s="60" t="s">
        <v>1986</v>
      </c>
    </row>
    <row r="8" spans="1:6" ht="25.5">
      <c r="A8" s="60">
        <v>1</v>
      </c>
      <c r="B8" s="629" t="s">
        <v>2008</v>
      </c>
      <c r="C8" s="60">
        <v>1</v>
      </c>
      <c r="D8" s="60"/>
      <c r="E8" s="660">
        <f>E9+E18</f>
        <v>0</v>
      </c>
      <c r="F8" s="660">
        <f>F9+F18</f>
        <v>0</v>
      </c>
    </row>
    <row r="9" spans="1:6" ht="25.5">
      <c r="A9" s="372">
        <v>1.1000000000000001</v>
      </c>
      <c r="B9" s="621" t="s">
        <v>2005</v>
      </c>
      <c r="C9" s="372">
        <v>2</v>
      </c>
      <c r="D9" s="593"/>
      <c r="E9" s="835">
        <f>SUM(E10:E17)</f>
        <v>0</v>
      </c>
      <c r="F9" s="835">
        <f>SUM(F10:F17)</f>
        <v>0</v>
      </c>
    </row>
    <row r="10" spans="1:6">
      <c r="A10" s="1215" t="s">
        <v>13</v>
      </c>
      <c r="B10" s="620" t="s">
        <v>1360</v>
      </c>
      <c r="C10" s="295">
        <v>3</v>
      </c>
      <c r="D10" s="593">
        <v>0</v>
      </c>
      <c r="E10" s="836">
        <f>i.04155a!Q957</f>
        <v>0</v>
      </c>
      <c r="F10" s="837">
        <f t="shared" ref="F10:F83" si="0">E10*D10</f>
        <v>0</v>
      </c>
    </row>
    <row r="11" spans="1:6">
      <c r="A11" s="1215" t="s">
        <v>15</v>
      </c>
      <c r="B11" s="620" t="s">
        <v>1361</v>
      </c>
      <c r="C11" s="295">
        <v>4</v>
      </c>
      <c r="D11" s="593">
        <v>0.02</v>
      </c>
      <c r="E11" s="836">
        <f>i.04155a!Q958</f>
        <v>0</v>
      </c>
      <c r="F11" s="837">
        <f t="shared" si="0"/>
        <v>0</v>
      </c>
    </row>
    <row r="12" spans="1:6">
      <c r="A12" s="1215" t="s">
        <v>17</v>
      </c>
      <c r="B12" s="620" t="s">
        <v>1353</v>
      </c>
      <c r="C12" s="295">
        <v>5</v>
      </c>
      <c r="D12" s="593">
        <v>0.05</v>
      </c>
      <c r="E12" s="836">
        <f>i.04155a!Q959</f>
        <v>0</v>
      </c>
      <c r="F12" s="837">
        <f t="shared" si="0"/>
        <v>0</v>
      </c>
    </row>
    <row r="13" spans="1:6">
      <c r="A13" s="1215" t="s">
        <v>19</v>
      </c>
      <c r="B13" s="620" t="s">
        <v>1354</v>
      </c>
      <c r="C13" s="295">
        <v>6</v>
      </c>
      <c r="D13" s="593">
        <v>0.06</v>
      </c>
      <c r="E13" s="836">
        <f>i.04155a!Q960</f>
        <v>0</v>
      </c>
      <c r="F13" s="837">
        <f t="shared" si="0"/>
        <v>0</v>
      </c>
    </row>
    <row r="14" spans="1:6">
      <c r="A14" s="1215" t="s">
        <v>21</v>
      </c>
      <c r="B14" s="620" t="s">
        <v>1355</v>
      </c>
      <c r="C14" s="295">
        <v>7</v>
      </c>
      <c r="D14" s="593">
        <v>7.0000000000000007E-2</v>
      </c>
      <c r="E14" s="836">
        <f>i.04155a!Q961</f>
        <v>0</v>
      </c>
      <c r="F14" s="837">
        <f t="shared" si="0"/>
        <v>0</v>
      </c>
    </row>
    <row r="15" spans="1:6">
      <c r="A15" s="1215" t="s">
        <v>436</v>
      </c>
      <c r="B15" s="620" t="s">
        <v>1362</v>
      </c>
      <c r="C15" s="295">
        <v>8</v>
      </c>
      <c r="D15" s="593">
        <v>0.08</v>
      </c>
      <c r="E15" s="836">
        <f>i.04155a!Q962</f>
        <v>0</v>
      </c>
      <c r="F15" s="837">
        <f t="shared" si="0"/>
        <v>0</v>
      </c>
    </row>
    <row r="16" spans="1:6">
      <c r="A16" s="1215" t="s">
        <v>438</v>
      </c>
      <c r="B16" s="620" t="s">
        <v>2006</v>
      </c>
      <c r="C16" s="295">
        <v>9</v>
      </c>
      <c r="D16" s="593">
        <v>0.1</v>
      </c>
      <c r="E16" s="836">
        <f>i.04155a!Q963</f>
        <v>0</v>
      </c>
      <c r="F16" s="837">
        <f t="shared" si="0"/>
        <v>0</v>
      </c>
    </row>
    <row r="17" spans="1:6">
      <c r="A17" s="1215" t="s">
        <v>2009</v>
      </c>
      <c r="B17" s="620" t="s">
        <v>280</v>
      </c>
      <c r="C17" s="295">
        <v>10</v>
      </c>
      <c r="D17" s="593">
        <v>0.8</v>
      </c>
      <c r="E17" s="836">
        <f>i.04155a!Q964</f>
        <v>0</v>
      </c>
      <c r="F17" s="837">
        <f t="shared" si="0"/>
        <v>0</v>
      </c>
    </row>
    <row r="18" spans="1:6" ht="25.5">
      <c r="A18" s="372">
        <v>1.2</v>
      </c>
      <c r="B18" s="621" t="s">
        <v>2007</v>
      </c>
      <c r="C18" s="372">
        <v>11</v>
      </c>
      <c r="D18" s="593"/>
      <c r="E18" s="835">
        <f>SUM(E19:E26)</f>
        <v>0</v>
      </c>
      <c r="F18" s="835">
        <f>SUM(F19:F26)</f>
        <v>0</v>
      </c>
    </row>
    <row r="19" spans="1:6">
      <c r="A19" s="1215" t="s">
        <v>25</v>
      </c>
      <c r="B19" s="620" t="s">
        <v>1360</v>
      </c>
      <c r="C19" s="295">
        <v>12</v>
      </c>
      <c r="D19" s="593">
        <v>0</v>
      </c>
      <c r="E19" s="930">
        <f>i.04155б!I77</f>
        <v>0</v>
      </c>
      <c r="F19" s="837">
        <f t="shared" si="0"/>
        <v>0</v>
      </c>
    </row>
    <row r="20" spans="1:6">
      <c r="A20" s="1215" t="s">
        <v>27</v>
      </c>
      <c r="B20" s="620" t="s">
        <v>1361</v>
      </c>
      <c r="C20" s="295">
        <v>13</v>
      </c>
      <c r="D20" s="593">
        <v>0.05</v>
      </c>
      <c r="E20" s="930">
        <f>i.04155б!I78</f>
        <v>0</v>
      </c>
      <c r="F20" s="837">
        <f t="shared" si="0"/>
        <v>0</v>
      </c>
    </row>
    <row r="21" spans="1:6">
      <c r="A21" s="1215" t="s">
        <v>29</v>
      </c>
      <c r="B21" s="620" t="s">
        <v>1353</v>
      </c>
      <c r="C21" s="295">
        <v>14</v>
      </c>
      <c r="D21" s="593">
        <v>7.0000000000000007E-2</v>
      </c>
      <c r="E21" s="930">
        <f>i.04155б!I79</f>
        <v>0</v>
      </c>
      <c r="F21" s="837">
        <f t="shared" si="0"/>
        <v>0</v>
      </c>
    </row>
    <row r="22" spans="1:6">
      <c r="A22" s="1215" t="s">
        <v>31</v>
      </c>
      <c r="B22" s="620" t="s">
        <v>1354</v>
      </c>
      <c r="C22" s="295">
        <v>15</v>
      </c>
      <c r="D22" s="593">
        <v>0.1</v>
      </c>
      <c r="E22" s="930">
        <f>i.04155б!I80</f>
        <v>0</v>
      </c>
      <c r="F22" s="837">
        <f t="shared" si="0"/>
        <v>0</v>
      </c>
    </row>
    <row r="23" spans="1:6">
      <c r="A23" s="1215" t="s">
        <v>445</v>
      </c>
      <c r="B23" s="620" t="s">
        <v>1355</v>
      </c>
      <c r="C23" s="295">
        <v>16</v>
      </c>
      <c r="D23" s="593">
        <v>0.12</v>
      </c>
      <c r="E23" s="930">
        <f>i.04155б!I81</f>
        <v>0</v>
      </c>
      <c r="F23" s="837">
        <f t="shared" si="0"/>
        <v>0</v>
      </c>
    </row>
    <row r="24" spans="1:6">
      <c r="A24" s="1215" t="s">
        <v>447</v>
      </c>
      <c r="B24" s="620" t="s">
        <v>1362</v>
      </c>
      <c r="C24" s="295">
        <v>17</v>
      </c>
      <c r="D24" s="593">
        <v>0.14000000000000001</v>
      </c>
      <c r="E24" s="930">
        <f>i.04155б!I82</f>
        <v>0</v>
      </c>
      <c r="F24" s="837">
        <f t="shared" si="0"/>
        <v>0</v>
      </c>
    </row>
    <row r="25" spans="1:6">
      <c r="A25" s="1215" t="s">
        <v>449</v>
      </c>
      <c r="B25" s="620" t="s">
        <v>2006</v>
      </c>
      <c r="C25" s="295">
        <v>18</v>
      </c>
      <c r="D25" s="593">
        <v>0.16</v>
      </c>
      <c r="E25" s="930">
        <f>i.04155б!I83</f>
        <v>0</v>
      </c>
      <c r="F25" s="837">
        <f t="shared" si="0"/>
        <v>0</v>
      </c>
    </row>
    <row r="26" spans="1:6">
      <c r="A26" s="1215" t="s">
        <v>451</v>
      </c>
      <c r="B26" s="620" t="s">
        <v>280</v>
      </c>
      <c r="C26" s="295">
        <v>19</v>
      </c>
      <c r="D26" s="593">
        <v>0.8</v>
      </c>
      <c r="E26" s="930">
        <f>i.04155б!I84</f>
        <v>0</v>
      </c>
      <c r="F26" s="837">
        <f t="shared" si="0"/>
        <v>0</v>
      </c>
    </row>
    <row r="27" spans="1:6" ht="25.5">
      <c r="A27" s="60">
        <v>2</v>
      </c>
      <c r="B27" s="629" t="s">
        <v>2019</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1874</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2020</v>
      </c>
      <c r="C33" s="60">
        <v>26</v>
      </c>
      <c r="D33" s="60"/>
      <c r="E33" s="838">
        <f>SUM(E34:E41)</f>
        <v>0</v>
      </c>
      <c r="F33" s="838">
        <f>SUM(F34:F41)</f>
        <v>0</v>
      </c>
    </row>
    <row r="34" spans="1:6">
      <c r="A34" s="295">
        <v>3.1</v>
      </c>
      <c r="B34" s="620" t="s">
        <v>1447</v>
      </c>
      <c r="C34" s="295">
        <v>27</v>
      </c>
      <c r="D34" s="593">
        <v>0</v>
      </c>
      <c r="E34" s="836">
        <f>i.04158б!P14+i.04158б!P36+i.04158б!P58</f>
        <v>0</v>
      </c>
      <c r="F34" s="837">
        <f t="shared" si="0"/>
        <v>0</v>
      </c>
    </row>
    <row r="35" spans="1:6">
      <c r="A35" s="295">
        <v>3.2</v>
      </c>
      <c r="B35" s="620" t="s">
        <v>1361</v>
      </c>
      <c r="C35" s="295">
        <v>28</v>
      </c>
      <c r="D35" s="593">
        <v>1.6E-2</v>
      </c>
      <c r="E35" s="836">
        <f>i.04158б!P15+i.04158б!P37+i.04158б!P59</f>
        <v>0</v>
      </c>
      <c r="F35" s="837">
        <f t="shared" si="0"/>
        <v>0</v>
      </c>
    </row>
    <row r="36" spans="1:6">
      <c r="A36" s="295">
        <v>3.3</v>
      </c>
      <c r="B36" s="620" t="s">
        <v>1353</v>
      </c>
      <c r="C36" s="295">
        <v>29</v>
      </c>
      <c r="D36" s="593">
        <v>0.04</v>
      </c>
      <c r="E36" s="836">
        <f>i.04158б!P16+i.04158б!P38+i.04158б!P60</f>
        <v>0</v>
      </c>
      <c r="F36" s="837">
        <f t="shared" si="0"/>
        <v>0</v>
      </c>
    </row>
    <row r="37" spans="1:6">
      <c r="A37" s="295">
        <v>3.4</v>
      </c>
      <c r="B37" s="620" t="s">
        <v>1354</v>
      </c>
      <c r="C37" s="295">
        <v>30</v>
      </c>
      <c r="D37" s="593">
        <v>0.08</v>
      </c>
      <c r="E37" s="836">
        <f>i.04158б!P17+i.04158б!P39+i.04158б!P61</f>
        <v>0</v>
      </c>
      <c r="F37" s="837">
        <f t="shared" si="0"/>
        <v>0</v>
      </c>
    </row>
    <row r="38" spans="1:6">
      <c r="A38" s="295">
        <v>3.5</v>
      </c>
      <c r="B38" s="620" t="s">
        <v>1355</v>
      </c>
      <c r="C38" s="295">
        <v>31</v>
      </c>
      <c r="D38" s="593">
        <v>0.16</v>
      </c>
      <c r="E38" s="836">
        <f>i.04158б!P18+i.04158б!P40+i.04158б!P62</f>
        <v>0</v>
      </c>
      <c r="F38" s="837">
        <f t="shared" si="0"/>
        <v>0</v>
      </c>
    </row>
    <row r="39" spans="1:6">
      <c r="A39" s="295">
        <v>3.6</v>
      </c>
      <c r="B39" s="620" t="s">
        <v>1362</v>
      </c>
      <c r="C39" s="295">
        <v>32</v>
      </c>
      <c r="D39" s="593">
        <v>0.24</v>
      </c>
      <c r="E39" s="836">
        <f>i.04158б!P19+i.04158б!P41+i.04158б!P63</f>
        <v>0</v>
      </c>
      <c r="F39" s="837">
        <f t="shared" si="0"/>
        <v>0</v>
      </c>
    </row>
    <row r="40" spans="1:6">
      <c r="A40" s="295">
        <v>3.7</v>
      </c>
      <c r="B40" s="620" t="s">
        <v>1363</v>
      </c>
      <c r="C40" s="295">
        <v>33</v>
      </c>
      <c r="D40" s="593">
        <v>0.3</v>
      </c>
      <c r="E40" s="836">
        <f>i.04158б!P20+i.04158б!P42+i.04158б!P64</f>
        <v>0</v>
      </c>
      <c r="F40" s="837">
        <f t="shared" si="0"/>
        <v>0</v>
      </c>
    </row>
    <row r="41" spans="1:6">
      <c r="A41" s="295">
        <v>3.8</v>
      </c>
      <c r="B41" s="620" t="s">
        <v>1364</v>
      </c>
      <c r="C41" s="295">
        <v>34</v>
      </c>
      <c r="D41" s="593">
        <v>1</v>
      </c>
      <c r="E41" s="836">
        <f>i.04158б!P21+i.04158б!P43+i.04158б!P65</f>
        <v>0</v>
      </c>
      <c r="F41" s="837">
        <f t="shared" si="0"/>
        <v>0</v>
      </c>
    </row>
    <row r="42" spans="1:6">
      <c r="A42" s="60">
        <v>4</v>
      </c>
      <c r="B42" s="629" t="s">
        <v>2021</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1874</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2022</v>
      </c>
      <c r="C48" s="60">
        <v>41</v>
      </c>
      <c r="D48" s="60"/>
      <c r="E48" s="838">
        <f>SUM(E49:E56)</f>
        <v>0</v>
      </c>
      <c r="F48" s="838">
        <f>SUM(F49:F56)</f>
        <v>0</v>
      </c>
    </row>
    <row r="49" spans="1:6">
      <c r="A49" s="295">
        <v>5.0999999999999996</v>
      </c>
      <c r="B49" s="620" t="s">
        <v>1360</v>
      </c>
      <c r="C49" s="295">
        <v>42</v>
      </c>
      <c r="D49" s="593">
        <v>0</v>
      </c>
      <c r="E49" s="836">
        <f>i.04155г!X12+i.04155г!Y12+i.04155г!X23+i.04155г!Y23+i.04155г!X34+i.04155г!Y34+i.04155г!X45+i.04155г!Y45</f>
        <v>0</v>
      </c>
      <c r="F49" s="837">
        <f t="shared" si="0"/>
        <v>0</v>
      </c>
    </row>
    <row r="50" spans="1:6">
      <c r="A50" s="295">
        <v>5.2</v>
      </c>
      <c r="B50" s="620" t="s">
        <v>1361</v>
      </c>
      <c r="C50" s="295">
        <v>43</v>
      </c>
      <c r="D50" s="593">
        <v>1.6E-2</v>
      </c>
      <c r="E50" s="836">
        <f>i.04155г!X13+i.04155г!Y13+i.04155г!X24+i.04155г!Y24+i.04155г!X35+i.04155г!Y35+i.04155г!X46+i.04155г!Y46</f>
        <v>0</v>
      </c>
      <c r="F50" s="837">
        <f t="shared" si="0"/>
        <v>0</v>
      </c>
    </row>
    <row r="51" spans="1:6">
      <c r="A51" s="295">
        <v>5.3</v>
      </c>
      <c r="B51" s="620" t="s">
        <v>1353</v>
      </c>
      <c r="C51" s="295">
        <v>44</v>
      </c>
      <c r="D51" s="593">
        <v>0.02</v>
      </c>
      <c r="E51" s="836">
        <f>i.04155г!X14+i.04155г!Y14+i.04155г!X25+i.04155г!Y25+i.04155г!X36+i.04155г!Y36+i.04155г!X47+i.04155г!Y47</f>
        <v>0</v>
      </c>
      <c r="F51" s="837">
        <f t="shared" si="0"/>
        <v>0</v>
      </c>
    </row>
    <row r="52" spans="1:6">
      <c r="A52" s="295">
        <v>5.4</v>
      </c>
      <c r="B52" s="620" t="s">
        <v>1354</v>
      </c>
      <c r="C52" s="295">
        <v>45</v>
      </c>
      <c r="D52" s="593">
        <v>0.04</v>
      </c>
      <c r="E52" s="836">
        <f>i.04155г!X15+i.04155г!Y15+i.04155г!X26+i.04155г!Y26+i.04155г!X37+i.04155г!Y37+i.04155г!X48+i.04155г!Y48</f>
        <v>0</v>
      </c>
      <c r="F52" s="837">
        <f t="shared" si="0"/>
        <v>0</v>
      </c>
    </row>
    <row r="53" spans="1:6">
      <c r="A53" s="295">
        <v>5.5</v>
      </c>
      <c r="B53" s="620" t="s">
        <v>1355</v>
      </c>
      <c r="C53" s="295">
        <v>46</v>
      </c>
      <c r="D53" s="593">
        <v>0.08</v>
      </c>
      <c r="E53" s="836">
        <f>i.04155г!X16+i.04155г!Y16+i.04155г!X27+i.04155г!Y27+i.04155г!X38+i.04155г!Y38+i.04155г!X49+i.04155г!Y49</f>
        <v>0</v>
      </c>
      <c r="F53" s="837">
        <f t="shared" si="0"/>
        <v>0</v>
      </c>
    </row>
    <row r="54" spans="1:6">
      <c r="A54" s="295">
        <v>5.6</v>
      </c>
      <c r="B54" s="620" t="s">
        <v>1362</v>
      </c>
      <c r="C54" s="295">
        <v>47</v>
      </c>
      <c r="D54" s="593">
        <v>0.12</v>
      </c>
      <c r="E54" s="836">
        <f>i.04155г!X17+i.04155г!Y17+i.04155г!X28+i.04155г!Y28+i.04155г!X39+i.04155г!Y39+i.04155г!X50+i.04155г!Y50</f>
        <v>0</v>
      </c>
      <c r="F54" s="837">
        <f t="shared" si="0"/>
        <v>0</v>
      </c>
    </row>
    <row r="55" spans="1:6">
      <c r="A55" s="295">
        <v>5.7</v>
      </c>
      <c r="B55" s="620" t="s">
        <v>1363</v>
      </c>
      <c r="C55" s="295">
        <v>48</v>
      </c>
      <c r="D55" s="593">
        <v>0.2</v>
      </c>
      <c r="E55" s="836">
        <f>i.04155г!X18+i.04155г!Y18+i.04155г!X29+i.04155г!Y29+i.04155г!X40+i.04155г!Y40+i.04155г!X51+i.04155г!Y51</f>
        <v>0</v>
      </c>
      <c r="F55" s="837">
        <f t="shared" si="0"/>
        <v>0</v>
      </c>
    </row>
    <row r="56" spans="1:6">
      <c r="A56" s="295">
        <v>5.8</v>
      </c>
      <c r="B56" s="620" t="s">
        <v>1364</v>
      </c>
      <c r="C56" s="295">
        <v>49</v>
      </c>
      <c r="D56" s="593">
        <v>0.7</v>
      </c>
      <c r="E56" s="836">
        <f>i.04155г!X19+i.04155г!Y19+i.04155г!X30+i.04155г!Y30+i.04155г!X41+i.04155г!Y41+i.04155г!X52+i.04155г!Y52</f>
        <v>0</v>
      </c>
      <c r="F56" s="837">
        <f t="shared" si="0"/>
        <v>0</v>
      </c>
    </row>
    <row r="57" spans="1:6" ht="25.5">
      <c r="A57" s="60">
        <v>6</v>
      </c>
      <c r="B57" s="629" t="s">
        <v>2023</v>
      </c>
      <c r="C57" s="60">
        <v>50</v>
      </c>
      <c r="D57" s="60"/>
      <c r="E57" s="838">
        <f>SUM(E58:E65)</f>
        <v>0</v>
      </c>
      <c r="F57" s="838">
        <f>SUM(F58:F65)</f>
        <v>0</v>
      </c>
    </row>
    <row r="58" spans="1:6">
      <c r="A58" s="295">
        <v>6.1</v>
      </c>
      <c r="B58" s="620" t="s">
        <v>1360</v>
      </c>
      <c r="C58" s="295">
        <v>51</v>
      </c>
      <c r="D58" s="593">
        <v>0</v>
      </c>
      <c r="E58" s="836">
        <f>i.04158б!P80</f>
        <v>0</v>
      </c>
      <c r="F58" s="837">
        <f t="shared" si="0"/>
        <v>0</v>
      </c>
    </row>
    <row r="59" spans="1:6">
      <c r="A59" s="295">
        <v>6.2</v>
      </c>
      <c r="B59" s="620" t="s">
        <v>1361</v>
      </c>
      <c r="C59" s="295">
        <v>52</v>
      </c>
      <c r="D59" s="593">
        <v>1.6E-2</v>
      </c>
      <c r="E59" s="836">
        <f>i.04158б!P81</f>
        <v>0</v>
      </c>
      <c r="F59" s="837">
        <f t="shared" si="0"/>
        <v>0</v>
      </c>
    </row>
    <row r="60" spans="1:6">
      <c r="A60" s="295">
        <v>6.3</v>
      </c>
      <c r="B60" s="620" t="s">
        <v>1353</v>
      </c>
      <c r="C60" s="295">
        <v>53</v>
      </c>
      <c r="D60" s="593">
        <v>0.04</v>
      </c>
      <c r="E60" s="836">
        <f>i.04158б!P82</f>
        <v>0</v>
      </c>
      <c r="F60" s="837">
        <f t="shared" si="0"/>
        <v>0</v>
      </c>
    </row>
    <row r="61" spans="1:6">
      <c r="A61" s="295">
        <v>6.4</v>
      </c>
      <c r="B61" s="620" t="s">
        <v>1354</v>
      </c>
      <c r="C61" s="295">
        <v>54</v>
      </c>
      <c r="D61" s="593">
        <v>0.08</v>
      </c>
      <c r="E61" s="836">
        <f>i.04158б!P83</f>
        <v>0</v>
      </c>
      <c r="F61" s="837">
        <f t="shared" si="0"/>
        <v>0</v>
      </c>
    </row>
    <row r="62" spans="1:6">
      <c r="A62" s="295">
        <v>6.5</v>
      </c>
      <c r="B62" s="620" t="s">
        <v>1355</v>
      </c>
      <c r="C62" s="295">
        <v>55</v>
      </c>
      <c r="D62" s="593">
        <v>0.16</v>
      </c>
      <c r="E62" s="836">
        <f>i.04158б!P84</f>
        <v>0</v>
      </c>
      <c r="F62" s="837">
        <f t="shared" si="0"/>
        <v>0</v>
      </c>
    </row>
    <row r="63" spans="1:6">
      <c r="A63" s="295">
        <v>6.6</v>
      </c>
      <c r="B63" s="620" t="s">
        <v>1362</v>
      </c>
      <c r="C63" s="295">
        <v>56</v>
      </c>
      <c r="D63" s="593">
        <v>0.24</v>
      </c>
      <c r="E63" s="836">
        <f>i.04158б!P85</f>
        <v>0</v>
      </c>
      <c r="F63" s="837">
        <f t="shared" si="0"/>
        <v>0</v>
      </c>
    </row>
    <row r="64" spans="1:6">
      <c r="A64" s="295">
        <v>6.7</v>
      </c>
      <c r="B64" s="620" t="s">
        <v>1363</v>
      </c>
      <c r="C64" s="295">
        <v>57</v>
      </c>
      <c r="D64" s="593">
        <v>0.3</v>
      </c>
      <c r="E64" s="836">
        <f>i.04158б!P86</f>
        <v>0</v>
      </c>
      <c r="F64" s="837">
        <f t="shared" si="0"/>
        <v>0</v>
      </c>
    </row>
    <row r="65" spans="1:6">
      <c r="A65" s="295">
        <v>6.8</v>
      </c>
      <c r="B65" s="620" t="s">
        <v>1364</v>
      </c>
      <c r="C65" s="295">
        <v>58</v>
      </c>
      <c r="D65" s="593">
        <v>1</v>
      </c>
      <c r="E65" s="836">
        <f>i.04158б!P87</f>
        <v>0</v>
      </c>
      <c r="F65" s="837">
        <f t="shared" si="0"/>
        <v>0</v>
      </c>
    </row>
    <row r="66" spans="1:6" ht="25.5">
      <c r="A66" s="60">
        <v>7</v>
      </c>
      <c r="B66" s="629" t="s">
        <v>2024</v>
      </c>
      <c r="C66" s="60">
        <v>59</v>
      </c>
      <c r="D66" s="60"/>
      <c r="E66" s="838">
        <f>SUM(E67:E74)</f>
        <v>0</v>
      </c>
      <c r="F66" s="838">
        <f>SUM(F67:F74)</f>
        <v>0</v>
      </c>
    </row>
    <row r="67" spans="1:6">
      <c r="A67" s="295">
        <v>7.1</v>
      </c>
      <c r="B67" s="620" t="s">
        <v>1360</v>
      </c>
      <c r="C67" s="295">
        <v>60</v>
      </c>
      <c r="D67" s="593">
        <v>0</v>
      </c>
      <c r="E67" s="836">
        <f>i.04158б!P102</f>
        <v>0</v>
      </c>
      <c r="F67" s="837">
        <f t="shared" si="0"/>
        <v>0</v>
      </c>
    </row>
    <row r="68" spans="1:6">
      <c r="A68" s="295">
        <v>7.2</v>
      </c>
      <c r="B68" s="620" t="s">
        <v>1361</v>
      </c>
      <c r="C68" s="295">
        <v>61</v>
      </c>
      <c r="D68" s="593">
        <v>1.6E-2</v>
      </c>
      <c r="E68" s="836">
        <f>i.04158б!P103</f>
        <v>0</v>
      </c>
      <c r="F68" s="837">
        <f t="shared" si="0"/>
        <v>0</v>
      </c>
    </row>
    <row r="69" spans="1:6">
      <c r="A69" s="295">
        <v>7.3</v>
      </c>
      <c r="B69" s="620" t="s">
        <v>1353</v>
      </c>
      <c r="C69" s="295">
        <v>62</v>
      </c>
      <c r="D69" s="593">
        <v>0.04</v>
      </c>
      <c r="E69" s="836">
        <f>i.04158б!P104</f>
        <v>0</v>
      </c>
      <c r="F69" s="837">
        <f t="shared" si="0"/>
        <v>0</v>
      </c>
    </row>
    <row r="70" spans="1:6">
      <c r="A70" s="295">
        <v>7.4</v>
      </c>
      <c r="B70" s="620" t="s">
        <v>1354</v>
      </c>
      <c r="C70" s="295">
        <v>63</v>
      </c>
      <c r="D70" s="593">
        <v>0.08</v>
      </c>
      <c r="E70" s="836">
        <f>i.04158б!P105</f>
        <v>0</v>
      </c>
      <c r="F70" s="837">
        <f t="shared" si="0"/>
        <v>0</v>
      </c>
    </row>
    <row r="71" spans="1:6">
      <c r="A71" s="295">
        <v>7.5</v>
      </c>
      <c r="B71" s="620" t="s">
        <v>1355</v>
      </c>
      <c r="C71" s="295">
        <v>64</v>
      </c>
      <c r="D71" s="593">
        <v>0.16</v>
      </c>
      <c r="E71" s="836">
        <f>i.04158б!P106</f>
        <v>0</v>
      </c>
      <c r="F71" s="837">
        <f t="shared" si="0"/>
        <v>0</v>
      </c>
    </row>
    <row r="72" spans="1:6">
      <c r="A72" s="295">
        <v>7.6</v>
      </c>
      <c r="B72" s="620" t="s">
        <v>1362</v>
      </c>
      <c r="C72" s="295">
        <v>65</v>
      </c>
      <c r="D72" s="593">
        <v>0.24</v>
      </c>
      <c r="E72" s="836">
        <f>i.04158б!P107</f>
        <v>0</v>
      </c>
      <c r="F72" s="837">
        <f t="shared" si="0"/>
        <v>0</v>
      </c>
    </row>
    <row r="73" spans="1:6">
      <c r="A73" s="295">
        <v>7.7</v>
      </c>
      <c r="B73" s="620" t="s">
        <v>1363</v>
      </c>
      <c r="C73" s="295">
        <v>66</v>
      </c>
      <c r="D73" s="593">
        <v>0.3</v>
      </c>
      <c r="E73" s="836">
        <f>i.04158б!P108</f>
        <v>0</v>
      </c>
      <c r="F73" s="837">
        <f t="shared" si="0"/>
        <v>0</v>
      </c>
    </row>
    <row r="74" spans="1:6">
      <c r="A74" s="295">
        <v>7.8</v>
      </c>
      <c r="B74" s="620" t="s">
        <v>1364</v>
      </c>
      <c r="C74" s="295">
        <v>67</v>
      </c>
      <c r="D74" s="593">
        <v>1</v>
      </c>
      <c r="E74" s="836">
        <f>i.04158б!P109</f>
        <v>0</v>
      </c>
      <c r="F74" s="837">
        <f t="shared" si="0"/>
        <v>0</v>
      </c>
    </row>
    <row r="75" spans="1:6" ht="25.5">
      <c r="A75" s="60">
        <v>8</v>
      </c>
      <c r="B75" s="632" t="s">
        <v>2025</v>
      </c>
      <c r="C75" s="60">
        <v>68</v>
      </c>
      <c r="D75" s="603"/>
      <c r="E75" s="838">
        <f>SUM(E76:E83)</f>
        <v>0</v>
      </c>
      <c r="F75" s="838">
        <f>SUM(F76:F83)</f>
        <v>0</v>
      </c>
    </row>
    <row r="76" spans="1:6">
      <c r="A76" s="295">
        <v>8.1</v>
      </c>
      <c r="B76" s="620" t="s">
        <v>1360</v>
      </c>
      <c r="C76" s="295">
        <v>69</v>
      </c>
      <c r="D76" s="593">
        <v>0</v>
      </c>
      <c r="E76" s="836">
        <f>i.04158б!P124+i.04158б!P226+i.04158б!P278</f>
        <v>0</v>
      </c>
      <c r="F76" s="837">
        <f t="shared" si="0"/>
        <v>0</v>
      </c>
    </row>
    <row r="77" spans="1:6">
      <c r="A77" s="295">
        <v>8.1999999999999993</v>
      </c>
      <c r="B77" s="620" t="s">
        <v>1361</v>
      </c>
      <c r="C77" s="295">
        <v>70</v>
      </c>
      <c r="D77" s="593">
        <v>1.6E-2</v>
      </c>
      <c r="E77" s="836">
        <f>i.04158б!P125+i.04158б!P227+i.04158б!P279</f>
        <v>0</v>
      </c>
      <c r="F77" s="837">
        <f t="shared" si="0"/>
        <v>0</v>
      </c>
    </row>
    <row r="78" spans="1:6">
      <c r="A78" s="295">
        <v>8.3000000000000007</v>
      </c>
      <c r="B78" s="620" t="s">
        <v>1353</v>
      </c>
      <c r="C78" s="295">
        <v>71</v>
      </c>
      <c r="D78" s="593">
        <v>0.04</v>
      </c>
      <c r="E78" s="836">
        <f>i.04158б!P126+i.04158б!P228+i.04158б!P280</f>
        <v>0</v>
      </c>
      <c r="F78" s="837">
        <f t="shared" si="0"/>
        <v>0</v>
      </c>
    </row>
    <row r="79" spans="1:6">
      <c r="A79" s="295">
        <v>8.4</v>
      </c>
      <c r="B79" s="620" t="s">
        <v>1354</v>
      </c>
      <c r="C79" s="295">
        <v>72</v>
      </c>
      <c r="D79" s="593">
        <v>0.08</v>
      </c>
      <c r="E79" s="836">
        <f>i.04158б!P127+i.04158б!P229+i.04158б!P281</f>
        <v>0</v>
      </c>
      <c r="F79" s="837">
        <f t="shared" si="0"/>
        <v>0</v>
      </c>
    </row>
    <row r="80" spans="1:6">
      <c r="A80" s="295">
        <v>8.5</v>
      </c>
      <c r="B80" s="620" t="s">
        <v>1355</v>
      </c>
      <c r="C80" s="295">
        <v>73</v>
      </c>
      <c r="D80" s="593">
        <v>0.16</v>
      </c>
      <c r="E80" s="836">
        <f>i.04158б!P128+i.04158б!P230+i.04158б!P282</f>
        <v>0</v>
      </c>
      <c r="F80" s="837">
        <f t="shared" si="0"/>
        <v>0</v>
      </c>
    </row>
    <row r="81" spans="1:6">
      <c r="A81" s="295">
        <v>8.6</v>
      </c>
      <c r="B81" s="620" t="s">
        <v>1362</v>
      </c>
      <c r="C81" s="295">
        <v>74</v>
      </c>
      <c r="D81" s="593">
        <v>0.24</v>
      </c>
      <c r="E81" s="836">
        <f>i.04158б!P129+i.04158б!P231+i.04158б!P283</f>
        <v>0</v>
      </c>
      <c r="F81" s="837">
        <f t="shared" si="0"/>
        <v>0</v>
      </c>
    </row>
    <row r="82" spans="1:6">
      <c r="A82" s="295">
        <v>8.6999999999999993</v>
      </c>
      <c r="B82" s="620" t="s">
        <v>1363</v>
      </c>
      <c r="C82" s="295">
        <v>75</v>
      </c>
      <c r="D82" s="593">
        <v>0.3</v>
      </c>
      <c r="E82" s="836">
        <f>i.04158б!P130+i.04158б!P232+i.04158б!P284</f>
        <v>0</v>
      </c>
      <c r="F82" s="837">
        <f t="shared" si="0"/>
        <v>0</v>
      </c>
    </row>
    <row r="83" spans="1:6">
      <c r="A83" s="295">
        <v>8.8000000000000007</v>
      </c>
      <c r="B83" s="620" t="s">
        <v>1364</v>
      </c>
      <c r="C83" s="295">
        <v>76</v>
      </c>
      <c r="D83" s="593">
        <v>1</v>
      </c>
      <c r="E83" s="836">
        <f>i.04158б!P131+i.04158б!P233+i.04158б!P285</f>
        <v>0</v>
      </c>
      <c r="F83" s="837">
        <f t="shared" si="0"/>
        <v>0</v>
      </c>
    </row>
    <row r="84" spans="1:6">
      <c r="A84" s="60">
        <v>9</v>
      </c>
      <c r="B84" s="629" t="s">
        <v>2026</v>
      </c>
      <c r="C84" s="60">
        <v>77</v>
      </c>
      <c r="D84" s="60"/>
      <c r="E84" s="839">
        <f>SUM(E85:E102)+SUM(E104:E111)+SUM(E113:E120)+SUM(E122:E130)</f>
        <v>0</v>
      </c>
      <c r="F84" s="839">
        <f>SUM(F85:F102)+SUM(F104:F111)+SUM(F113:F120)+SUM(F122:F130)</f>
        <v>0</v>
      </c>
    </row>
    <row r="85" spans="1:6">
      <c r="A85" s="295">
        <v>9.1</v>
      </c>
      <c r="B85" s="620" t="s">
        <v>1356</v>
      </c>
      <c r="C85" s="295">
        <v>78</v>
      </c>
      <c r="D85" s="593">
        <v>0</v>
      </c>
      <c r="E85" s="836">
        <f>i.04155в!K10+i.04155в!L10</f>
        <v>0</v>
      </c>
      <c r="F85" s="836">
        <f>E85*D85</f>
        <v>0</v>
      </c>
    </row>
    <row r="86" spans="1:6">
      <c r="A86" s="295">
        <v>9.1999999999999993</v>
      </c>
      <c r="B86" s="620" t="s">
        <v>1448</v>
      </c>
      <c r="C86" s="295">
        <v>79</v>
      </c>
      <c r="D86" s="593">
        <v>0.05</v>
      </c>
      <c r="E86" s="836">
        <f>i.04155в!K31+i.04155в!L31</f>
        <v>0</v>
      </c>
      <c r="F86" s="836">
        <f t="shared" ref="F86:F102" si="1">E86*D86</f>
        <v>0</v>
      </c>
    </row>
    <row r="87" spans="1:6">
      <c r="A87" s="295">
        <v>9.3000000000000007</v>
      </c>
      <c r="B87" s="620" t="s">
        <v>1359</v>
      </c>
      <c r="C87" s="295">
        <v>80</v>
      </c>
      <c r="D87" s="593">
        <v>0.05</v>
      </c>
      <c r="E87" s="836">
        <f>i.04155в!K52+i.04155в!L52</f>
        <v>0</v>
      </c>
      <c r="F87" s="836">
        <f t="shared" si="1"/>
        <v>0</v>
      </c>
    </row>
    <row r="88" spans="1:6">
      <c r="A88" s="295">
        <v>9.4</v>
      </c>
      <c r="B88" s="620" t="s">
        <v>1357</v>
      </c>
      <c r="C88" s="295">
        <v>81</v>
      </c>
      <c r="D88" s="593">
        <v>0.1</v>
      </c>
      <c r="E88" s="836">
        <f>i.04155в!K73+i.04155в!L73</f>
        <v>0</v>
      </c>
      <c r="F88" s="836">
        <f t="shared" si="1"/>
        <v>0</v>
      </c>
    </row>
    <row r="89" spans="1:6">
      <c r="A89" s="295">
        <v>9.5</v>
      </c>
      <c r="B89" s="628" t="s">
        <v>1449</v>
      </c>
      <c r="C89" s="295">
        <v>82</v>
      </c>
      <c r="D89" s="633">
        <v>0.06</v>
      </c>
      <c r="E89" s="836">
        <f>i.04155в!K94+i.04155в!L94</f>
        <v>0</v>
      </c>
      <c r="F89" s="836">
        <f t="shared" si="1"/>
        <v>0</v>
      </c>
    </row>
    <row r="90" spans="1:6">
      <c r="A90" s="295">
        <v>9.6</v>
      </c>
      <c r="B90" s="628" t="s">
        <v>1450</v>
      </c>
      <c r="C90" s="295">
        <v>83</v>
      </c>
      <c r="D90" s="633">
        <v>0.08</v>
      </c>
      <c r="E90" s="836">
        <f>i.04155в!K115+i.04155в!L115</f>
        <v>0</v>
      </c>
      <c r="F90" s="836">
        <f t="shared" si="1"/>
        <v>0</v>
      </c>
    </row>
    <row r="91" spans="1:6" ht="25.5">
      <c r="A91" s="295">
        <v>9.6999999999999993</v>
      </c>
      <c r="B91" s="628" t="s">
        <v>1451</v>
      </c>
      <c r="C91" s="295">
        <v>84</v>
      </c>
      <c r="D91" s="633">
        <v>0.1</v>
      </c>
      <c r="E91" s="836">
        <f>i.04155в!K136+i.04155в!L136</f>
        <v>0</v>
      </c>
      <c r="F91" s="836">
        <f t="shared" si="1"/>
        <v>0</v>
      </c>
    </row>
    <row r="92" spans="1:6" ht="25.5">
      <c r="A92" s="295">
        <v>9.8000000000000007</v>
      </c>
      <c r="B92" s="628" t="s">
        <v>1452</v>
      </c>
      <c r="C92" s="295">
        <v>85</v>
      </c>
      <c r="D92" s="633">
        <v>0.125</v>
      </c>
      <c r="E92" s="836">
        <f>i.04155в!K157+i.04155в!L157</f>
        <v>0</v>
      </c>
      <c r="F92" s="836">
        <f t="shared" si="1"/>
        <v>0</v>
      </c>
    </row>
    <row r="93" spans="1:6" ht="25.5">
      <c r="A93" s="295">
        <v>9.9</v>
      </c>
      <c r="B93" s="628" t="s">
        <v>1453</v>
      </c>
      <c r="C93" s="295">
        <v>86</v>
      </c>
      <c r="D93" s="633">
        <v>0.15</v>
      </c>
      <c r="E93" s="836">
        <f>i.04155в!K178+i.04155в!L178</f>
        <v>0</v>
      </c>
      <c r="F93" s="836">
        <f t="shared" si="1"/>
        <v>0</v>
      </c>
    </row>
    <row r="94" spans="1:6" ht="25.5">
      <c r="A94" s="654">
        <v>9.1</v>
      </c>
      <c r="B94" s="620" t="s">
        <v>1454</v>
      </c>
      <c r="C94" s="295">
        <v>87</v>
      </c>
      <c r="D94" s="593">
        <v>0.2</v>
      </c>
      <c r="E94" s="836">
        <f>i.04155в!K199+i.04155в!L199</f>
        <v>0</v>
      </c>
      <c r="F94" s="836">
        <f t="shared" si="1"/>
        <v>0</v>
      </c>
    </row>
    <row r="95" spans="1:6" ht="25.5">
      <c r="A95" s="295">
        <v>9.11</v>
      </c>
      <c r="B95" s="628" t="s">
        <v>1455</v>
      </c>
      <c r="C95" s="295">
        <v>88</v>
      </c>
      <c r="D95" s="633">
        <v>0.1</v>
      </c>
      <c r="E95" s="836">
        <f>i.04155в!K220+i.04155в!L220</f>
        <v>0</v>
      </c>
      <c r="F95" s="836">
        <f t="shared" si="1"/>
        <v>0</v>
      </c>
    </row>
    <row r="96" spans="1:6" ht="25.5">
      <c r="A96" s="654">
        <v>9.1199999999999992</v>
      </c>
      <c r="B96" s="628" t="s">
        <v>1456</v>
      </c>
      <c r="C96" s="295">
        <v>89</v>
      </c>
      <c r="D96" s="633">
        <v>0.15</v>
      </c>
      <c r="E96" s="836">
        <f>i.04155в!K241+i.04155в!L241</f>
        <v>0</v>
      </c>
      <c r="F96" s="836">
        <f t="shared" si="1"/>
        <v>0</v>
      </c>
    </row>
    <row r="97" spans="1:6" ht="25.5">
      <c r="A97" s="295">
        <v>9.1300000000000008</v>
      </c>
      <c r="B97" s="628" t="s">
        <v>1457</v>
      </c>
      <c r="C97" s="295">
        <v>90</v>
      </c>
      <c r="D97" s="633">
        <v>0.2</v>
      </c>
      <c r="E97" s="836">
        <f>i.04155в!K262+i.04155в!L262</f>
        <v>0</v>
      </c>
      <c r="F97" s="836">
        <f t="shared" si="1"/>
        <v>0</v>
      </c>
    </row>
    <row r="98" spans="1:6">
      <c r="A98" s="654">
        <v>9.14</v>
      </c>
      <c r="B98" s="628" t="s">
        <v>1458</v>
      </c>
      <c r="C98" s="295">
        <v>91</v>
      </c>
      <c r="D98" s="633">
        <v>0.2</v>
      </c>
      <c r="E98" s="836">
        <f>i.04155в!K283+i.04155в!L283</f>
        <v>0</v>
      </c>
      <c r="F98" s="836">
        <f t="shared" si="1"/>
        <v>0</v>
      </c>
    </row>
    <row r="99" spans="1:6" ht="25.5">
      <c r="A99" s="295">
        <v>9.15</v>
      </c>
      <c r="B99" s="620" t="s">
        <v>1476</v>
      </c>
      <c r="C99" s="295">
        <v>92</v>
      </c>
      <c r="D99" s="593">
        <v>0.2</v>
      </c>
      <c r="E99" s="836">
        <f>i.04155в!K304+i.04155в!L304</f>
        <v>0</v>
      </c>
      <c r="F99" s="836">
        <f t="shared" si="1"/>
        <v>0</v>
      </c>
    </row>
    <row r="100" spans="1:6" ht="25.5">
      <c r="A100" s="654">
        <v>9.16</v>
      </c>
      <c r="B100" s="620" t="s">
        <v>1477</v>
      </c>
      <c r="C100" s="295">
        <v>93</v>
      </c>
      <c r="D100" s="593">
        <v>0.25</v>
      </c>
      <c r="E100" s="836">
        <f>i.04155в!K325+i.04155в!L325</f>
        <v>0</v>
      </c>
      <c r="F100" s="836">
        <f t="shared" si="1"/>
        <v>0</v>
      </c>
    </row>
    <row r="101" spans="1:6" ht="25.5">
      <c r="A101" s="295">
        <v>9.17</v>
      </c>
      <c r="B101" s="620" t="s">
        <v>1478</v>
      </c>
      <c r="C101" s="295">
        <v>94</v>
      </c>
      <c r="D101" s="593">
        <v>0.3</v>
      </c>
      <c r="E101" s="836">
        <f>i.04155в!K346+i.04155в!L346</f>
        <v>0</v>
      </c>
      <c r="F101" s="836">
        <f t="shared" si="1"/>
        <v>0</v>
      </c>
    </row>
    <row r="102" spans="1:6" ht="25.5">
      <c r="A102" s="654">
        <v>9.18</v>
      </c>
      <c r="B102" s="620" t="s">
        <v>1459</v>
      </c>
      <c r="C102" s="295">
        <v>95</v>
      </c>
      <c r="D102" s="593">
        <v>0.4</v>
      </c>
      <c r="E102" s="836">
        <f>i.04155в!K388+i.04155в!L388+i.04155в!K367+i.04155в!L367</f>
        <v>0</v>
      </c>
      <c r="F102" s="836">
        <f t="shared" si="1"/>
        <v>0</v>
      </c>
    </row>
    <row r="103" spans="1:6" ht="25.5">
      <c r="A103" s="1216">
        <v>9.19</v>
      </c>
      <c r="B103" s="621" t="s">
        <v>2028</v>
      </c>
      <c r="C103" s="820">
        <v>96</v>
      </c>
      <c r="D103" s="604"/>
      <c r="E103" s="625">
        <f>SUM(E104:E111)</f>
        <v>0</v>
      </c>
      <c r="F103" s="625">
        <f>SUM(F104:F111)</f>
        <v>0</v>
      </c>
    </row>
    <row r="104" spans="1:6">
      <c r="A104" s="295" t="s">
        <v>2011</v>
      </c>
      <c r="B104" s="620" t="s">
        <v>1360</v>
      </c>
      <c r="C104" s="295">
        <v>97</v>
      </c>
      <c r="D104" s="593">
        <v>0</v>
      </c>
      <c r="E104" s="836">
        <f>i.04155г!X56+i.04155г!Y56</f>
        <v>0</v>
      </c>
      <c r="F104" s="837">
        <f t="shared" ref="F104:F130" si="2">E104*D104</f>
        <v>0</v>
      </c>
    </row>
    <row r="105" spans="1:6">
      <c r="A105" s="295" t="s">
        <v>2012</v>
      </c>
      <c r="B105" s="620" t="s">
        <v>1361</v>
      </c>
      <c r="C105" s="295">
        <v>98</v>
      </c>
      <c r="D105" s="593">
        <v>1.6E-2</v>
      </c>
      <c r="E105" s="836">
        <f>i.04155г!X57+i.04155г!Y57</f>
        <v>0</v>
      </c>
      <c r="F105" s="837">
        <f t="shared" si="2"/>
        <v>0</v>
      </c>
    </row>
    <row r="106" spans="1:6">
      <c r="A106" s="295" t="s">
        <v>2013</v>
      </c>
      <c r="B106" s="620" t="s">
        <v>1353</v>
      </c>
      <c r="C106" s="295">
        <v>99</v>
      </c>
      <c r="D106" s="593">
        <v>0.02</v>
      </c>
      <c r="E106" s="836">
        <f>i.04155г!X58+i.04155г!Y58</f>
        <v>0</v>
      </c>
      <c r="F106" s="837">
        <f t="shared" si="2"/>
        <v>0</v>
      </c>
    </row>
    <row r="107" spans="1:6">
      <c r="A107" s="295" t="s">
        <v>2014</v>
      </c>
      <c r="B107" s="620" t="s">
        <v>1354</v>
      </c>
      <c r="C107" s="295">
        <v>100</v>
      </c>
      <c r="D107" s="593">
        <v>0.04</v>
      </c>
      <c r="E107" s="836">
        <f>i.04155г!X59+i.04155г!Y59</f>
        <v>0</v>
      </c>
      <c r="F107" s="837">
        <f t="shared" si="2"/>
        <v>0</v>
      </c>
    </row>
    <row r="108" spans="1:6">
      <c r="A108" s="295" t="s">
        <v>2015</v>
      </c>
      <c r="B108" s="620" t="s">
        <v>1355</v>
      </c>
      <c r="C108" s="295">
        <v>101</v>
      </c>
      <c r="D108" s="593">
        <v>0.08</v>
      </c>
      <c r="E108" s="836">
        <f>i.04155г!X60+i.04155г!Y60</f>
        <v>0</v>
      </c>
      <c r="F108" s="837">
        <f t="shared" si="2"/>
        <v>0</v>
      </c>
    </row>
    <row r="109" spans="1:6">
      <c r="A109" s="295" t="s">
        <v>2016</v>
      </c>
      <c r="B109" s="620" t="s">
        <v>1362</v>
      </c>
      <c r="C109" s="295">
        <v>102</v>
      </c>
      <c r="D109" s="593">
        <v>0.12</v>
      </c>
      <c r="E109" s="836">
        <f>i.04155г!X61+i.04155г!Y61</f>
        <v>0</v>
      </c>
      <c r="F109" s="837">
        <f t="shared" si="2"/>
        <v>0</v>
      </c>
    </row>
    <row r="110" spans="1:6">
      <c r="A110" s="295" t="s">
        <v>2017</v>
      </c>
      <c r="B110" s="620" t="s">
        <v>1363</v>
      </c>
      <c r="C110" s="295">
        <v>103</v>
      </c>
      <c r="D110" s="593">
        <v>0.18</v>
      </c>
      <c r="E110" s="836">
        <f>i.04155г!X62+i.04155г!Y62</f>
        <v>0</v>
      </c>
      <c r="F110" s="837">
        <f t="shared" si="2"/>
        <v>0</v>
      </c>
    </row>
    <row r="111" spans="1:6">
      <c r="A111" s="295" t="s">
        <v>2018</v>
      </c>
      <c r="B111" s="620" t="s">
        <v>1364</v>
      </c>
      <c r="C111" s="295">
        <v>104</v>
      </c>
      <c r="D111" s="593">
        <v>0.5</v>
      </c>
      <c r="E111" s="836">
        <f>i.04155г!X63+i.04155г!Y63</f>
        <v>0</v>
      </c>
      <c r="F111" s="837">
        <f t="shared" si="2"/>
        <v>0</v>
      </c>
    </row>
    <row r="112" spans="1:6" ht="25.5">
      <c r="A112" s="1216">
        <v>9.1999999999999993</v>
      </c>
      <c r="B112" s="621" t="s">
        <v>2029</v>
      </c>
      <c r="C112" s="372">
        <v>105</v>
      </c>
      <c r="D112" s="604"/>
      <c r="E112" s="625">
        <f>SUM(E113:E120)</f>
        <v>0</v>
      </c>
      <c r="F112" s="625">
        <f>SUM(F113:F120)</f>
        <v>0</v>
      </c>
    </row>
    <row r="113" spans="1:6">
      <c r="A113" s="295" t="s">
        <v>1460</v>
      </c>
      <c r="B113" s="620" t="s">
        <v>1360</v>
      </c>
      <c r="C113" s="295">
        <v>106</v>
      </c>
      <c r="D113" s="593">
        <v>0</v>
      </c>
      <c r="E113" s="836">
        <f>i.04155г!X67+i.04155г!Y67+i.04155г!X78+i.04155г!Y78</f>
        <v>0</v>
      </c>
      <c r="F113" s="837">
        <f t="shared" si="2"/>
        <v>0</v>
      </c>
    </row>
    <row r="114" spans="1:6">
      <c r="A114" s="295" t="s">
        <v>1461</v>
      </c>
      <c r="B114" s="620" t="s">
        <v>1361</v>
      </c>
      <c r="C114" s="295">
        <v>107</v>
      </c>
      <c r="D114" s="593">
        <v>0.02</v>
      </c>
      <c r="E114" s="836">
        <f>i.04155г!X68+i.04155г!Y68+i.04155г!X79+i.04155г!Y79</f>
        <v>0</v>
      </c>
      <c r="F114" s="837">
        <f t="shared" si="2"/>
        <v>0</v>
      </c>
    </row>
    <row r="115" spans="1:6">
      <c r="A115" s="295" t="s">
        <v>1462</v>
      </c>
      <c r="B115" s="620" t="s">
        <v>1353</v>
      </c>
      <c r="C115" s="295">
        <v>108</v>
      </c>
      <c r="D115" s="593">
        <v>0.04</v>
      </c>
      <c r="E115" s="836">
        <f>i.04155г!X69+i.04155г!Y69+i.04155г!X80+i.04155г!Y80</f>
        <v>0</v>
      </c>
      <c r="F115" s="837">
        <f t="shared" si="2"/>
        <v>0</v>
      </c>
    </row>
    <row r="116" spans="1:6">
      <c r="A116" s="295" t="s">
        <v>1463</v>
      </c>
      <c r="B116" s="620" t="s">
        <v>1354</v>
      </c>
      <c r="C116" s="295">
        <v>109</v>
      </c>
      <c r="D116" s="593">
        <v>0.08</v>
      </c>
      <c r="E116" s="836">
        <f>i.04155г!X70+i.04155г!Y70+i.04155г!X81+i.04155г!Y81</f>
        <v>0</v>
      </c>
      <c r="F116" s="837">
        <f t="shared" si="2"/>
        <v>0</v>
      </c>
    </row>
    <row r="117" spans="1:6">
      <c r="A117" s="295" t="s">
        <v>1464</v>
      </c>
      <c r="B117" s="620" t="s">
        <v>1355</v>
      </c>
      <c r="C117" s="295">
        <v>110</v>
      </c>
      <c r="D117" s="593">
        <v>0.16</v>
      </c>
      <c r="E117" s="836">
        <f>i.04155г!X71+i.04155г!Y71+i.04155г!X82+i.04155г!Y82</f>
        <v>0</v>
      </c>
      <c r="F117" s="837">
        <f t="shared" si="2"/>
        <v>0</v>
      </c>
    </row>
    <row r="118" spans="1:6">
      <c r="A118" s="295" t="s">
        <v>1465</v>
      </c>
      <c r="B118" s="620" t="s">
        <v>1362</v>
      </c>
      <c r="C118" s="295">
        <v>111</v>
      </c>
      <c r="D118" s="593">
        <v>0.24</v>
      </c>
      <c r="E118" s="836">
        <f>i.04155г!X72+i.04155г!Y72+i.04155г!X83+i.04155г!Y83</f>
        <v>0</v>
      </c>
      <c r="F118" s="837">
        <f t="shared" si="2"/>
        <v>0</v>
      </c>
    </row>
    <row r="119" spans="1:6">
      <c r="A119" s="295" t="s">
        <v>1466</v>
      </c>
      <c r="B119" s="620" t="s">
        <v>1363</v>
      </c>
      <c r="C119" s="295">
        <v>112</v>
      </c>
      <c r="D119" s="593">
        <v>0.5</v>
      </c>
      <c r="E119" s="836">
        <f>i.04155г!X73+i.04155г!Y73+i.04155г!X84+i.04155г!Y84</f>
        <v>0</v>
      </c>
      <c r="F119" s="837">
        <f t="shared" si="2"/>
        <v>0</v>
      </c>
    </row>
    <row r="120" spans="1:6">
      <c r="A120" s="295" t="s">
        <v>1467</v>
      </c>
      <c r="B120" s="620" t="s">
        <v>1364</v>
      </c>
      <c r="C120" s="295">
        <v>113</v>
      </c>
      <c r="D120" s="593">
        <v>1</v>
      </c>
      <c r="E120" s="836">
        <f>i.04155г!X74+i.04155г!Y74+i.04155г!X85+i.04155г!Y85</f>
        <v>0</v>
      </c>
      <c r="F120" s="837">
        <f t="shared" si="2"/>
        <v>0</v>
      </c>
    </row>
    <row r="121" spans="1:6">
      <c r="A121" s="372">
        <v>9.2100000000000009</v>
      </c>
      <c r="B121" s="621" t="s">
        <v>2030</v>
      </c>
      <c r="C121" s="372">
        <v>114</v>
      </c>
      <c r="D121" s="604"/>
      <c r="E121" s="625">
        <f>SUM(E122:E129)</f>
        <v>0</v>
      </c>
      <c r="F121" s="625">
        <f>SUM(F122:F129)</f>
        <v>0</v>
      </c>
    </row>
    <row r="122" spans="1:6">
      <c r="A122" s="295" t="s">
        <v>1468</v>
      </c>
      <c r="B122" s="620" t="s">
        <v>1360</v>
      </c>
      <c r="C122" s="295">
        <v>115</v>
      </c>
      <c r="D122" s="593">
        <v>0.04</v>
      </c>
      <c r="E122" s="836">
        <f>i.04155г!X89+i.04155г!Y89+i.04155г!X100+i.04155г!Y100+i.04155г!X111+i.04155г!Y111</f>
        <v>0</v>
      </c>
      <c r="F122" s="837">
        <f t="shared" si="2"/>
        <v>0</v>
      </c>
    </row>
    <row r="123" spans="1:6">
      <c r="A123" s="295" t="s">
        <v>1469</v>
      </c>
      <c r="B123" s="620" t="s">
        <v>1361</v>
      </c>
      <c r="C123" s="295">
        <v>116</v>
      </c>
      <c r="D123" s="593">
        <v>0.08</v>
      </c>
      <c r="E123" s="836">
        <f>i.04155г!X90+i.04155г!Y90+i.04155г!X101+i.04155г!Y101+i.04155г!X112+i.04155г!Y112</f>
        <v>0</v>
      </c>
      <c r="F123" s="837">
        <f t="shared" si="2"/>
        <v>0</v>
      </c>
    </row>
    <row r="124" spans="1:6">
      <c r="A124" s="295" t="s">
        <v>1470</v>
      </c>
      <c r="B124" s="620" t="s">
        <v>1353</v>
      </c>
      <c r="C124" s="295">
        <v>117</v>
      </c>
      <c r="D124" s="593">
        <v>0.16</v>
      </c>
      <c r="E124" s="836">
        <f>i.04155г!X91+i.04155г!Y91+i.04155г!X102+i.04155г!Y102+i.04155г!X113+i.04155г!Y113</f>
        <v>0</v>
      </c>
      <c r="F124" s="837">
        <f t="shared" si="2"/>
        <v>0</v>
      </c>
    </row>
    <row r="125" spans="1:6">
      <c r="A125" s="295" t="s">
        <v>1471</v>
      </c>
      <c r="B125" s="620" t="s">
        <v>1354</v>
      </c>
      <c r="C125" s="295">
        <v>118</v>
      </c>
      <c r="D125" s="593">
        <v>0.24</v>
      </c>
      <c r="E125" s="836">
        <f>i.04155г!X92+i.04155г!Y92+i.04155г!X103+i.04155г!Y103+i.04155г!X114+i.04155г!Y114</f>
        <v>0</v>
      </c>
      <c r="F125" s="837">
        <f t="shared" si="2"/>
        <v>0</v>
      </c>
    </row>
    <row r="126" spans="1:6">
      <c r="A126" s="295" t="s">
        <v>1472</v>
      </c>
      <c r="B126" s="620" t="s">
        <v>1355</v>
      </c>
      <c r="C126" s="295">
        <v>119</v>
      </c>
      <c r="D126" s="593">
        <v>0.3</v>
      </c>
      <c r="E126" s="836">
        <f>i.04155г!X93+i.04155г!Y93+i.04155г!X104+i.04155г!Y104+i.04155г!X115+i.04155г!Y115</f>
        <v>0</v>
      </c>
      <c r="F126" s="837">
        <f t="shared" si="2"/>
        <v>0</v>
      </c>
    </row>
    <row r="127" spans="1:6">
      <c r="A127" s="295" t="s">
        <v>1473</v>
      </c>
      <c r="B127" s="620" t="s">
        <v>1362</v>
      </c>
      <c r="C127" s="295">
        <v>120</v>
      </c>
      <c r="D127" s="593">
        <v>0.5</v>
      </c>
      <c r="E127" s="836">
        <f>i.04155г!X94+i.04155г!Y94+i.04155г!X105+i.04155г!Y105+i.04155г!X116+i.04155г!Y116</f>
        <v>0</v>
      </c>
      <c r="F127" s="837">
        <f t="shared" si="2"/>
        <v>0</v>
      </c>
    </row>
    <row r="128" spans="1:6">
      <c r="A128" s="295" t="s">
        <v>1474</v>
      </c>
      <c r="B128" s="620" t="s">
        <v>1363</v>
      </c>
      <c r="C128" s="295">
        <v>121</v>
      </c>
      <c r="D128" s="593">
        <v>1</v>
      </c>
      <c r="E128" s="836">
        <f>i.04155г!X95+i.04155г!Y95+i.04155г!X106+i.04155г!Y106+i.04155г!X117+i.04155г!Y117</f>
        <v>0</v>
      </c>
      <c r="F128" s="837">
        <f t="shared" si="2"/>
        <v>0</v>
      </c>
    </row>
    <row r="129" spans="1:6">
      <c r="A129" s="295" t="s">
        <v>1475</v>
      </c>
      <c r="B129" s="620" t="s">
        <v>1364</v>
      </c>
      <c r="C129" s="295">
        <v>122</v>
      </c>
      <c r="D129" s="593">
        <v>1</v>
      </c>
      <c r="E129" s="836">
        <f>i.04155г!X96+i.04155г!Y96+i.04155г!X107+i.04155г!Y107+i.04155г!X118+i.04155г!Y118</f>
        <v>0</v>
      </c>
      <c r="F129" s="837">
        <f t="shared" si="2"/>
        <v>0</v>
      </c>
    </row>
    <row r="130" spans="1:6">
      <c r="A130" s="372">
        <v>9.2200000000000006</v>
      </c>
      <c r="B130" s="621" t="s">
        <v>1366</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21" t="str">
        <f>i.04108!D38</f>
        <v xml:space="preserve">/…............................./   </v>
      </c>
      <c r="D137" s="1521"/>
      <c r="E137" s="933" t="str">
        <f>i.04108!F38</f>
        <v>/................................./</v>
      </c>
    </row>
    <row r="138" spans="1:6">
      <c r="B138" s="932"/>
      <c r="C138" s="932"/>
      <c r="D138" s="932"/>
      <c r="E138" s="933"/>
    </row>
    <row r="139" spans="1:6">
      <c r="B139" s="932" t="str">
        <f>i.04108!C40</f>
        <v xml:space="preserve"> Ерөнхий нягтлан бодогч  </v>
      </c>
      <c r="C139" s="1521" t="str">
        <f>i.04108!D40</f>
        <v>/…........................../</v>
      </c>
      <c r="D139" s="1521"/>
      <c r="E139" s="933" t="str">
        <f>i.04108!F40</f>
        <v>/................................/</v>
      </c>
    </row>
    <row r="140" spans="1:6">
      <c r="B140" s="932"/>
      <c r="C140" s="932"/>
      <c r="D140" s="932"/>
      <c r="E140" s="933"/>
    </row>
    <row r="141" spans="1:6">
      <c r="B141" s="932" t="str">
        <f>i.04108!C42</f>
        <v>...................................................</v>
      </c>
      <c r="C141" s="1521" t="str">
        <f>i.04108!D42</f>
        <v xml:space="preserve">/................................../   </v>
      </c>
      <c r="D141" s="1521"/>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6" t="s">
        <v>2031</v>
      </c>
      <c r="G1" s="1406"/>
      <c r="H1" s="1406"/>
      <c r="I1" s="1406"/>
      <c r="J1" s="1406"/>
      <c r="K1" s="1406"/>
    </row>
    <row r="2" spans="1:11" ht="1.5" customHeight="1">
      <c r="F2" s="1406"/>
      <c r="G2" s="1406"/>
      <c r="H2" s="1406"/>
      <c r="I2" s="1406"/>
      <c r="J2" s="1406"/>
      <c r="K2" s="1406"/>
    </row>
    <row r="3" spans="1:11">
      <c r="F3" s="1406"/>
      <c r="G3" s="1406"/>
      <c r="H3" s="1406"/>
      <c r="I3" s="1406"/>
      <c r="J3" s="1406"/>
      <c r="K3" s="1406"/>
    </row>
    <row r="4" spans="1:11">
      <c r="F4" s="1406"/>
      <c r="G4" s="1406"/>
      <c r="H4" s="1406"/>
      <c r="I4" s="1406"/>
      <c r="J4" s="1406"/>
      <c r="K4" s="1406"/>
    </row>
    <row r="5" spans="1:11" ht="4.5" customHeight="1">
      <c r="F5" s="1406"/>
      <c r="G5" s="1406"/>
      <c r="H5" s="1406"/>
      <c r="I5" s="1406"/>
      <c r="J5" s="1406"/>
      <c r="K5" s="1406"/>
    </row>
    <row r="6" spans="1:11" ht="17.25" customHeight="1">
      <c r="A6" s="1545" t="s">
        <v>1539</v>
      </c>
      <c r="B6" s="1545"/>
      <c r="C6" s="1545"/>
      <c r="D6" s="1545"/>
      <c r="E6" s="1545"/>
      <c r="F6" s="1545"/>
      <c r="G6" s="1545"/>
      <c r="H6" s="1545"/>
    </row>
    <row r="7" spans="1:11" ht="15" customHeight="1">
      <c r="A7" s="1546" t="str">
        <f>i.04158!A4:B4</f>
        <v>Даатгагчийн нэр:</v>
      </c>
      <c r="B7" s="1546"/>
      <c r="C7" s="1546"/>
      <c r="D7" s="1546"/>
      <c r="E7" s="653"/>
      <c r="F7" s="653"/>
      <c r="G7" s="653"/>
      <c r="H7" s="1547" t="str">
        <f>i.04158!F4</f>
        <v>..... оны .... сарын ...-ны өдөр</v>
      </c>
      <c r="I7" s="1547"/>
      <c r="J7" s="1547"/>
      <c r="K7" s="1547"/>
    </row>
    <row r="9" spans="1:11" ht="89.25">
      <c r="A9" s="1548" t="s">
        <v>1634</v>
      </c>
      <c r="B9" s="1548"/>
      <c r="C9" s="60" t="s">
        <v>1540</v>
      </c>
      <c r="D9" s="60" t="s">
        <v>1541</v>
      </c>
      <c r="E9" s="60" t="s">
        <v>1542</v>
      </c>
      <c r="F9" s="60" t="s">
        <v>1543</v>
      </c>
      <c r="G9" s="60" t="s">
        <v>1544</v>
      </c>
      <c r="H9" s="60" t="s">
        <v>1917</v>
      </c>
      <c r="I9" s="60" t="s">
        <v>1918</v>
      </c>
      <c r="J9" s="60" t="s">
        <v>1919</v>
      </c>
      <c r="K9" s="60" t="s">
        <v>1545</v>
      </c>
    </row>
    <row r="10" spans="1:11" ht="15.75" customHeight="1">
      <c r="A10" s="1548"/>
      <c r="B10" s="1548"/>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48"/>
      <c r="B11" s="1548"/>
      <c r="C11" s="1549" t="s">
        <v>1546</v>
      </c>
      <c r="D11" s="1549"/>
      <c r="E11" s="1549"/>
      <c r="F11" s="1549"/>
      <c r="G11" s="1549"/>
      <c r="H11" s="1549"/>
      <c r="I11" s="1549"/>
      <c r="J11" s="1549"/>
      <c r="K11" s="1549"/>
    </row>
    <row r="12" spans="1:11" ht="81" customHeight="1">
      <c r="A12" s="631" t="s">
        <v>1547</v>
      </c>
      <c r="B12" s="842">
        <f>C10</f>
        <v>0</v>
      </c>
      <c r="C12" s="651">
        <v>1</v>
      </c>
      <c r="D12" s="651" t="s">
        <v>1013</v>
      </c>
      <c r="E12" s="651" t="s">
        <v>1013</v>
      </c>
      <c r="F12" s="651" t="s">
        <v>1013</v>
      </c>
      <c r="G12" s="651" t="s">
        <v>1013</v>
      </c>
      <c r="H12" s="651"/>
      <c r="I12" s="651" t="s">
        <v>1013</v>
      </c>
      <c r="J12" s="654"/>
      <c r="K12" s="651" t="s">
        <v>1013</v>
      </c>
    </row>
    <row r="13" spans="1:11" ht="49.5" customHeight="1">
      <c r="A13" s="631" t="s">
        <v>1541</v>
      </c>
      <c r="B13" s="842">
        <f>D10</f>
        <v>0</v>
      </c>
      <c r="C13" s="655" t="s">
        <v>1013</v>
      </c>
      <c r="D13" s="651">
        <v>1</v>
      </c>
      <c r="E13" s="651" t="s">
        <v>1013</v>
      </c>
      <c r="F13" s="651" t="s">
        <v>1013</v>
      </c>
      <c r="G13" s="651"/>
      <c r="H13" s="651"/>
      <c r="I13" s="651" t="s">
        <v>1013</v>
      </c>
      <c r="J13" s="654"/>
      <c r="K13" s="651" t="s">
        <v>1013</v>
      </c>
    </row>
    <row r="14" spans="1:11" ht="53.25" customHeight="1">
      <c r="A14" s="631" t="s">
        <v>1542</v>
      </c>
      <c r="B14" s="842">
        <f>E10</f>
        <v>0</v>
      </c>
      <c r="C14" s="655" t="s">
        <v>1013</v>
      </c>
      <c r="D14" s="655" t="s">
        <v>1013</v>
      </c>
      <c r="E14" s="651">
        <v>1</v>
      </c>
      <c r="F14" s="651" t="s">
        <v>1013</v>
      </c>
      <c r="G14" s="651" t="s">
        <v>1013</v>
      </c>
      <c r="H14" s="651">
        <v>0.5</v>
      </c>
      <c r="I14" s="651">
        <v>0.5</v>
      </c>
      <c r="J14" s="654"/>
      <c r="K14" s="110"/>
    </row>
    <row r="15" spans="1:11" ht="40.5" customHeight="1">
      <c r="A15" s="631" t="s">
        <v>1543</v>
      </c>
      <c r="B15" s="842">
        <f>F10</f>
        <v>0</v>
      </c>
      <c r="C15" s="655" t="s">
        <v>1013</v>
      </c>
      <c r="D15" s="655" t="s">
        <v>1013</v>
      </c>
      <c r="E15" s="655" t="s">
        <v>1013</v>
      </c>
      <c r="F15" s="651">
        <v>1</v>
      </c>
      <c r="G15" s="651" t="s">
        <v>1013</v>
      </c>
      <c r="H15" s="651"/>
      <c r="I15" s="651" t="s">
        <v>1013</v>
      </c>
      <c r="J15" s="654"/>
      <c r="K15" s="651" t="s">
        <v>1013</v>
      </c>
    </row>
    <row r="16" spans="1:11" ht="84.75" customHeight="1">
      <c r="A16" s="631" t="s">
        <v>1544</v>
      </c>
      <c r="B16" s="842">
        <f>G10</f>
        <v>0</v>
      </c>
      <c r="C16" s="655" t="s">
        <v>1013</v>
      </c>
      <c r="D16" s="655" t="s">
        <v>1013</v>
      </c>
      <c r="E16" s="655" t="s">
        <v>1013</v>
      </c>
      <c r="F16" s="655" t="s">
        <v>1013</v>
      </c>
      <c r="G16" s="651">
        <v>1</v>
      </c>
      <c r="H16" s="651"/>
      <c r="I16" s="651" t="s">
        <v>1013</v>
      </c>
      <c r="J16" s="654"/>
      <c r="K16" s="651" t="s">
        <v>1013</v>
      </c>
    </row>
    <row r="17" spans="1:11" ht="58.5" customHeight="1">
      <c r="A17" s="631" t="s">
        <v>1917</v>
      </c>
      <c r="B17" s="842">
        <f>H10</f>
        <v>0</v>
      </c>
      <c r="C17" s="655" t="s">
        <v>1013</v>
      </c>
      <c r="D17" s="655" t="s">
        <v>1013</v>
      </c>
      <c r="E17" s="655">
        <v>0.5</v>
      </c>
      <c r="F17" s="655" t="s">
        <v>1013</v>
      </c>
      <c r="G17" s="655" t="s">
        <v>1013</v>
      </c>
      <c r="H17" s="651">
        <v>1</v>
      </c>
      <c r="I17" s="651">
        <v>0.5</v>
      </c>
      <c r="K17" s="110"/>
    </row>
    <row r="18" spans="1:11" ht="85.5" customHeight="1">
      <c r="A18" s="631" t="s">
        <v>1918</v>
      </c>
      <c r="B18" s="842">
        <f>I10</f>
        <v>0</v>
      </c>
      <c r="C18" s="655" t="s">
        <v>1013</v>
      </c>
      <c r="D18" s="655" t="s">
        <v>1013</v>
      </c>
      <c r="E18" s="655">
        <v>0.5</v>
      </c>
      <c r="F18" s="655" t="s">
        <v>1013</v>
      </c>
      <c r="G18" s="655"/>
      <c r="H18" s="656">
        <v>0.5</v>
      </c>
      <c r="I18" s="651">
        <v>1</v>
      </c>
      <c r="K18" s="651"/>
    </row>
    <row r="19" spans="1:11" ht="70.5" customHeight="1">
      <c r="A19" s="622" t="s">
        <v>1919</v>
      </c>
      <c r="B19" s="842">
        <f>J10</f>
        <v>0</v>
      </c>
      <c r="C19" s="655" t="s">
        <v>1013</v>
      </c>
      <c r="D19" s="655" t="s">
        <v>1013</v>
      </c>
      <c r="E19" s="655" t="s">
        <v>1013</v>
      </c>
      <c r="F19" s="655" t="s">
        <v>1013</v>
      </c>
      <c r="G19" s="655"/>
      <c r="H19" s="655" t="s">
        <v>1013</v>
      </c>
      <c r="I19" s="655"/>
      <c r="J19" s="651">
        <v>1</v>
      </c>
      <c r="K19" s="651"/>
    </row>
    <row r="20" spans="1:11" ht="44.25" customHeight="1">
      <c r="A20" s="622" t="s">
        <v>1545</v>
      </c>
      <c r="B20" s="842">
        <f>K10</f>
        <v>0</v>
      </c>
      <c r="C20" s="655" t="s">
        <v>1013</v>
      </c>
      <c r="D20" s="655" t="s">
        <v>1013</v>
      </c>
      <c r="E20" s="655" t="s">
        <v>1013</v>
      </c>
      <c r="F20" s="655" t="s">
        <v>1013</v>
      </c>
      <c r="G20" s="655"/>
      <c r="H20" s="655" t="s">
        <v>1013</v>
      </c>
      <c r="I20" s="655"/>
      <c r="J20" s="657" t="s">
        <v>1013</v>
      </c>
      <c r="K20" s="651">
        <v>1</v>
      </c>
    </row>
    <row r="21" spans="1:11" ht="29.25" customHeight="1">
      <c r="A21" s="1543" t="s">
        <v>1548</v>
      </c>
      <c r="B21" s="1543"/>
      <c r="C21" s="1544">
        <f>SQRT(SUMPRODUCT(C24:K24,C10:K10))</f>
        <v>0</v>
      </c>
      <c r="D21" s="1544"/>
      <c r="E21" s="1544"/>
      <c r="F21" s="1544"/>
      <c r="G21" s="1544"/>
      <c r="H21" s="1544"/>
      <c r="I21" s="1544"/>
      <c r="J21" s="1544"/>
      <c r="K21" s="1544"/>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18" zoomScaleNormal="100" workbookViewId="0">
      <selection activeCell="F42" sqref="F42"/>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6" t="s">
        <v>2032</v>
      </c>
      <c r="E1" s="1406"/>
      <c r="F1" s="1406"/>
      <c r="G1" s="23"/>
      <c r="H1" s="23"/>
    </row>
    <row r="2" spans="1:8" ht="0.95" customHeight="1">
      <c r="D2" s="1406"/>
      <c r="E2" s="1406"/>
      <c r="F2" s="1406"/>
      <c r="G2" s="23"/>
      <c r="H2" s="23"/>
    </row>
    <row r="3" spans="1:8">
      <c r="D3" s="1406"/>
      <c r="E3" s="1406"/>
      <c r="F3" s="1406"/>
      <c r="G3" s="23"/>
      <c r="H3" s="23"/>
    </row>
    <row r="4" spans="1:8">
      <c r="D4" s="1406"/>
      <c r="E4" s="1406"/>
      <c r="F4" s="1406"/>
      <c r="G4" s="23"/>
      <c r="H4" s="23"/>
    </row>
    <row r="5" spans="1:8" ht="3.95" customHeight="1">
      <c r="D5" s="1406"/>
      <c r="E5" s="1406"/>
      <c r="F5" s="1406"/>
      <c r="G5" s="23"/>
      <c r="H5" s="23"/>
    </row>
    <row r="6" spans="1:8" ht="23.25" customHeight="1">
      <c r="A6" s="1462" t="s">
        <v>2033</v>
      </c>
      <c r="B6" s="1462"/>
      <c r="C6" s="1462"/>
      <c r="D6" s="1462"/>
      <c r="E6" s="1462"/>
      <c r="F6" s="1462"/>
      <c r="G6" s="1462"/>
    </row>
    <row r="7" spans="1:8" ht="25.5" customHeight="1">
      <c r="A7" s="22" t="str">
        <f>i.04158!A4</f>
        <v>Даатгагчийн нэр:</v>
      </c>
      <c r="C7" s="272"/>
      <c r="D7" s="293"/>
      <c r="E7" s="1536" t="str">
        <f>i.04158!F4</f>
        <v>..... оны .... сарын ...-ны өдөр</v>
      </c>
      <c r="F7" s="1536"/>
    </row>
    <row r="9" spans="1:8" ht="25.5">
      <c r="A9" s="60" t="s">
        <v>2</v>
      </c>
      <c r="B9" s="603" t="s">
        <v>627</v>
      </c>
      <c r="C9" s="60" t="s">
        <v>4</v>
      </c>
      <c r="D9" s="603" t="s">
        <v>1549</v>
      </c>
      <c r="E9" s="603" t="s">
        <v>1446</v>
      </c>
      <c r="F9" s="60" t="s">
        <v>1352</v>
      </c>
    </row>
    <row r="10" spans="1:8" s="44" customFormat="1">
      <c r="A10" s="60" t="s">
        <v>6</v>
      </c>
      <c r="B10" s="60" t="s">
        <v>7</v>
      </c>
      <c r="C10" s="60" t="s">
        <v>8</v>
      </c>
      <c r="D10" s="60">
        <v>1</v>
      </c>
      <c r="E10" s="60">
        <v>2</v>
      </c>
      <c r="F10" s="60" t="s">
        <v>1986</v>
      </c>
    </row>
    <row r="11" spans="1:8" s="44" customFormat="1">
      <c r="A11" s="60">
        <v>1</v>
      </c>
      <c r="B11" s="630" t="s">
        <v>2038</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2034</v>
      </c>
      <c r="B18" s="294" t="s">
        <v>2035</v>
      </c>
      <c r="C18" s="295">
        <v>8</v>
      </c>
      <c r="D18" s="658">
        <v>0.2</v>
      </c>
      <c r="E18" s="835">
        <f>i.04110!H21+i.04111!H21-i.04111!L21</f>
        <v>0</v>
      </c>
      <c r="F18" s="625">
        <f t="shared" si="0"/>
        <v>0</v>
      </c>
    </row>
    <row r="19" spans="1:6">
      <c r="A19" s="295" t="s">
        <v>2036</v>
      </c>
      <c r="B19" s="294" t="s">
        <v>2037</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1550</v>
      </c>
      <c r="C26" s="295">
        <v>16</v>
      </c>
      <c r="D26" s="658">
        <v>0.6</v>
      </c>
      <c r="E26" s="835">
        <f>i.04110!H28+i.04111!H28-i.04111!L28</f>
        <v>0</v>
      </c>
      <c r="F26" s="625">
        <f t="shared" si="0"/>
        <v>0</v>
      </c>
    </row>
    <row r="27" spans="1:6" ht="25.5">
      <c r="A27" s="295">
        <v>1.1499999999999999</v>
      </c>
      <c r="B27" s="524" t="s">
        <v>1551</v>
      </c>
      <c r="C27" s="295">
        <v>17</v>
      </c>
      <c r="D27" s="658">
        <v>0.2</v>
      </c>
      <c r="E27" s="835">
        <f>i.04110!H29+i.04111!H29-i.04111!L29</f>
        <v>0</v>
      </c>
      <c r="F27" s="625">
        <f t="shared" si="0"/>
        <v>0</v>
      </c>
    </row>
    <row r="28" spans="1:6" ht="25.5">
      <c r="A28" s="295">
        <v>1.1599999999999999</v>
      </c>
      <c r="B28" s="294" t="s">
        <v>1552</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2042</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2039</v>
      </c>
      <c r="B37" s="294" t="s">
        <v>2035</v>
      </c>
      <c r="C37" s="295">
        <v>27</v>
      </c>
      <c r="D37" s="658">
        <v>0.2</v>
      </c>
      <c r="E37" s="835">
        <f>i.04108!H21-i.04108!L21+i.04109!H21-i.04109!L21</f>
        <v>0</v>
      </c>
      <c r="F37" s="625">
        <f>E37*D37</f>
        <v>0</v>
      </c>
    </row>
    <row r="38" spans="1:6">
      <c r="A38" s="295" t="s">
        <v>2040</v>
      </c>
      <c r="B38" s="294" t="s">
        <v>2041</v>
      </c>
      <c r="C38" s="295">
        <v>28</v>
      </c>
      <c r="D38" s="658">
        <v>0.6</v>
      </c>
      <c r="E38" s="835">
        <f>i.04108!H20-i.04108!H21-i.04108!L20+i.04108!L21+i.04109!H20-i.04109!H21-i.04109!L20+i.04109!L21</f>
        <v>0</v>
      </c>
      <c r="F38" s="625">
        <f>E38*D38</f>
        <v>0</v>
      </c>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1550</v>
      </c>
      <c r="C45" s="295">
        <v>35</v>
      </c>
      <c r="D45" s="658">
        <v>0.6</v>
      </c>
      <c r="E45" s="835">
        <f>i.04108!H28-i.04108!L28+i.04109!H28-i.04109!L28</f>
        <v>0</v>
      </c>
      <c r="F45" s="625">
        <f t="shared" si="1"/>
        <v>0</v>
      </c>
    </row>
    <row r="46" spans="1:6" ht="25.5">
      <c r="A46" s="295">
        <v>2.15</v>
      </c>
      <c r="B46" s="524" t="s">
        <v>1551</v>
      </c>
      <c r="C46" s="295">
        <v>36</v>
      </c>
      <c r="D46" s="658">
        <v>0.6</v>
      </c>
      <c r="E46" s="835">
        <f>i.04108!H29-i.04108!L29+i.04109!H29-i.04109!L29</f>
        <v>0</v>
      </c>
      <c r="F46" s="625">
        <f t="shared" si="1"/>
        <v>0</v>
      </c>
    </row>
    <row r="47" spans="1:6" ht="25.5">
      <c r="A47" s="295">
        <v>2.16</v>
      </c>
      <c r="B47" s="294" t="s">
        <v>1552</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7gsejnash+pYx2BVUtAzQeJmmqQignYJU4jYyE/+556jbatR1Jv1WUwHuVoF6X47Zbt74TOewRNngbwgyvibqQ==" saltValue="mXEvlayyaMl/ppqaKUlXK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6" t="s">
        <v>2043</v>
      </c>
      <c r="D1" s="1516"/>
      <c r="E1" s="23"/>
      <c r="F1" s="23"/>
      <c r="G1" s="23"/>
      <c r="H1" s="23"/>
      <c r="I1" s="23"/>
      <c r="J1" s="23"/>
      <c r="K1" s="23"/>
      <c r="L1" s="23"/>
    </row>
    <row r="2" spans="1:12" ht="6.95" customHeight="1">
      <c r="A2" s="23"/>
      <c r="B2" s="23"/>
      <c r="C2" s="1516"/>
      <c r="D2" s="1516"/>
      <c r="E2" s="23"/>
      <c r="F2" s="23"/>
      <c r="G2" s="23"/>
      <c r="H2" s="23"/>
      <c r="I2" s="23"/>
      <c r="J2" s="23"/>
      <c r="K2" s="23"/>
      <c r="L2" s="23"/>
    </row>
    <row r="3" spans="1:12" ht="17.45" customHeight="1">
      <c r="A3" s="23"/>
      <c r="B3" s="23"/>
      <c r="C3" s="1516"/>
      <c r="D3" s="1516"/>
      <c r="E3" s="23"/>
      <c r="F3" s="23"/>
      <c r="G3" s="23"/>
      <c r="H3" s="23"/>
      <c r="I3" s="23"/>
      <c r="J3" s="23"/>
      <c r="K3" s="23"/>
      <c r="L3" s="23"/>
    </row>
    <row r="4" spans="1:12" ht="9.6" customHeight="1">
      <c r="B4" s="23"/>
      <c r="C4" s="1516"/>
      <c r="D4" s="1516"/>
      <c r="E4" s="23"/>
      <c r="F4" s="23"/>
      <c r="G4" s="23"/>
      <c r="H4" s="23"/>
      <c r="I4" s="23"/>
      <c r="J4" s="23"/>
      <c r="K4" s="23"/>
      <c r="L4" s="23"/>
    </row>
    <row r="5" spans="1:12" ht="28.5" customHeight="1">
      <c r="A5" s="1550" t="s">
        <v>1553</v>
      </c>
      <c r="B5" s="1550"/>
      <c r="C5" s="1550"/>
      <c r="D5" s="1550"/>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51"/>
      <c r="K7" s="1551"/>
      <c r="L7" s="1551"/>
    </row>
    <row r="9" spans="1:12" ht="15.75" customHeight="1">
      <c r="A9" s="1548" t="s">
        <v>1633</v>
      </c>
      <c r="B9" s="1548"/>
      <c r="C9" s="1543" t="s">
        <v>1554</v>
      </c>
      <c r="D9" s="1543" t="s">
        <v>1555</v>
      </c>
    </row>
    <row r="10" spans="1:12" ht="16.5" customHeight="1">
      <c r="A10" s="1548"/>
      <c r="B10" s="1548"/>
      <c r="C10" s="1543"/>
      <c r="D10" s="1543"/>
    </row>
    <row r="11" spans="1:12">
      <c r="A11" s="1548"/>
      <c r="B11" s="1548"/>
      <c r="C11" s="659">
        <f>i.04160!F11</f>
        <v>0</v>
      </c>
      <c r="D11" s="659">
        <f>i.04160!F30</f>
        <v>0</v>
      </c>
    </row>
    <row r="12" spans="1:12">
      <c r="A12" s="1548"/>
      <c r="B12" s="1548"/>
      <c r="C12" s="1552" t="s">
        <v>1556</v>
      </c>
      <c r="D12" s="1552"/>
    </row>
    <row r="13" spans="1:12" ht="25.5">
      <c r="A13" s="631" t="s">
        <v>1554</v>
      </c>
      <c r="B13" s="660">
        <f>C11</f>
        <v>0</v>
      </c>
      <c r="C13" s="642">
        <v>1</v>
      </c>
      <c r="D13" s="642" t="s">
        <v>1013</v>
      </c>
    </row>
    <row r="14" spans="1:12" ht="25.5">
      <c r="A14" s="631" t="s">
        <v>1555</v>
      </c>
      <c r="B14" s="660">
        <f>D11</f>
        <v>0</v>
      </c>
      <c r="C14" s="661" t="s">
        <v>1013</v>
      </c>
      <c r="D14" s="642">
        <v>1</v>
      </c>
    </row>
    <row r="15" spans="1:12" ht="25.5">
      <c r="A15" s="631" t="s">
        <v>1557</v>
      </c>
      <c r="B15" s="1544">
        <f>SQRT(SUMPRODUCT(C17:D17,C11:D11))</f>
        <v>0</v>
      </c>
      <c r="C15" s="1544"/>
      <c r="D15" s="1544"/>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7" t="s">
        <v>2044</v>
      </c>
      <c r="D1" s="1557"/>
      <c r="E1" s="1557"/>
      <c r="F1" s="26"/>
    </row>
    <row r="2" spans="1:6" hidden="1">
      <c r="A2" s="26"/>
      <c r="B2" s="26"/>
      <c r="C2" s="1557"/>
      <c r="D2" s="1557"/>
      <c r="E2" s="1557"/>
      <c r="F2" s="26"/>
    </row>
    <row r="3" spans="1:6">
      <c r="A3" s="26"/>
      <c r="B3" s="26"/>
      <c r="C3" s="1557"/>
      <c r="D3" s="1557"/>
      <c r="E3" s="1557"/>
      <c r="F3" s="26"/>
    </row>
    <row r="4" spans="1:6">
      <c r="A4" s="26"/>
      <c r="B4" s="26"/>
      <c r="C4" s="1557"/>
      <c r="D4" s="1557"/>
      <c r="E4" s="1557"/>
      <c r="F4" s="26"/>
    </row>
    <row r="5" spans="1:6" ht="8.1" customHeight="1">
      <c r="A5" s="26"/>
      <c r="B5" s="26"/>
      <c r="C5" s="1557"/>
      <c r="D5" s="1557"/>
      <c r="E5" s="1557"/>
      <c r="F5" s="26"/>
    </row>
    <row r="6" spans="1:6">
      <c r="A6" s="1553" t="s">
        <v>2045</v>
      </c>
      <c r="B6" s="1553"/>
      <c r="C6" s="1553"/>
      <c r="D6" s="1553"/>
      <c r="E6" s="1553"/>
      <c r="F6" s="26"/>
    </row>
    <row r="7" spans="1:6" ht="24.75" customHeight="1">
      <c r="A7" s="26" t="str">
        <f>i.04161!A7</f>
        <v>Даатгагчийн нэр:</v>
      </c>
      <c r="B7" s="26"/>
      <c r="C7" s="26"/>
      <c r="D7" s="1558" t="str">
        <f>i.04161!D7</f>
        <v>..... оны .... сарын ...-ны өдөр</v>
      </c>
      <c r="E7" s="1558"/>
      <c r="F7" s="26"/>
    </row>
    <row r="8" spans="1:6">
      <c r="A8" s="26"/>
      <c r="B8" s="26"/>
      <c r="C8" s="26"/>
      <c r="D8" s="26"/>
      <c r="E8" s="26"/>
      <c r="F8" s="26"/>
    </row>
    <row r="9" spans="1:6" ht="38.25">
      <c r="A9" s="504" t="s">
        <v>2046</v>
      </c>
      <c r="B9" s="504" t="s">
        <v>1558</v>
      </c>
      <c r="C9" s="504" t="s">
        <v>1351</v>
      </c>
      <c r="D9" s="504" t="s">
        <v>2047</v>
      </c>
      <c r="E9" s="504" t="s">
        <v>1370</v>
      </c>
      <c r="F9" s="26"/>
    </row>
    <row r="10" spans="1:6">
      <c r="A10" s="504" t="s">
        <v>6</v>
      </c>
      <c r="B10" s="504" t="s">
        <v>7</v>
      </c>
      <c r="C10" s="504">
        <v>1</v>
      </c>
      <c r="D10" s="504">
        <v>2</v>
      </c>
      <c r="E10" s="504" t="s">
        <v>1986</v>
      </c>
      <c r="F10" s="26"/>
    </row>
    <row r="11" spans="1:6">
      <c r="A11" s="1554"/>
      <c r="B11" s="663" t="s">
        <v>1371</v>
      </c>
      <c r="C11" s="664">
        <v>0.05</v>
      </c>
      <c r="D11" s="1555">
        <f>i.04101!E84-i.04101!E83+i.04101!E78</f>
        <v>0</v>
      </c>
      <c r="E11" s="1555">
        <f>(_xlfn.IFS(AND(A11&gt;=0, A11&lt;51),C11,AND(A11&gt;=51,A11&lt;71),C12,AND(A11&gt;=71,A11&lt;90),C13,AND(A11&gt;=90,A11&lt;=100),C14))*D11</f>
        <v>0</v>
      </c>
      <c r="F11" s="26"/>
    </row>
    <row r="12" spans="1:6">
      <c r="A12" s="1554"/>
      <c r="B12" s="663" t="s">
        <v>1372</v>
      </c>
      <c r="C12" s="664">
        <v>0.04</v>
      </c>
      <c r="D12" s="1556"/>
      <c r="E12" s="1556"/>
      <c r="F12" s="26"/>
    </row>
    <row r="13" spans="1:6">
      <c r="A13" s="1554"/>
      <c r="B13" s="663" t="s">
        <v>1373</v>
      </c>
      <c r="C13" s="664">
        <v>0.03</v>
      </c>
      <c r="D13" s="1556"/>
      <c r="E13" s="1556"/>
      <c r="F13" s="26"/>
    </row>
    <row r="14" spans="1:6">
      <c r="A14" s="1554"/>
      <c r="B14" s="663" t="s">
        <v>1374</v>
      </c>
      <c r="C14" s="664">
        <v>0.02</v>
      </c>
      <c r="D14" s="1556"/>
      <c r="E14" s="1556"/>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62" t="s">
        <v>2048</v>
      </c>
      <c r="D1" s="1562"/>
      <c r="E1" s="1562"/>
    </row>
    <row r="2" spans="1:5" hidden="1">
      <c r="C2" s="1562"/>
      <c r="D2" s="1562"/>
      <c r="E2" s="1562"/>
    </row>
    <row r="3" spans="1:5">
      <c r="C3" s="1562"/>
      <c r="D3" s="1562"/>
      <c r="E3" s="1562"/>
    </row>
    <row r="4" spans="1:5">
      <c r="C4" s="1562"/>
      <c r="D4" s="1562"/>
      <c r="E4" s="1562"/>
    </row>
    <row r="5" spans="1:5">
      <c r="C5" s="1562"/>
      <c r="D5" s="1562"/>
      <c r="E5" s="1562"/>
    </row>
    <row r="6" spans="1:5" ht="26.25" customHeight="1">
      <c r="A6" s="1559" t="s">
        <v>1559</v>
      </c>
      <c r="B6" s="1559"/>
      <c r="C6" s="1559"/>
      <c r="D6" s="1559"/>
      <c r="E6" s="1559"/>
    </row>
    <row r="7" spans="1:5" ht="22.5" customHeight="1">
      <c r="A7" s="665" t="str">
        <f>i.04164!A7</f>
        <v>Даатгагчийн нэр:</v>
      </c>
      <c r="D7" s="1563" t="str">
        <f>i.04164!D7</f>
        <v>..... оны .... сарын ...-ны өдөр</v>
      </c>
      <c r="E7" s="1563"/>
    </row>
    <row r="9" spans="1:5" ht="38.25">
      <c r="A9" s="1560" t="s">
        <v>1349</v>
      </c>
      <c r="B9" s="1560"/>
      <c r="C9" s="666" t="s">
        <v>1444</v>
      </c>
      <c r="D9" s="666" t="s">
        <v>1560</v>
      </c>
      <c r="E9" s="666" t="s">
        <v>1561</v>
      </c>
    </row>
    <row r="10" spans="1:5">
      <c r="A10" s="1560"/>
      <c r="B10" s="1560"/>
      <c r="C10" s="849">
        <f>i.04157!B13</f>
        <v>0</v>
      </c>
      <c r="D10" s="849">
        <f>i.04159!C21</f>
        <v>0</v>
      </c>
      <c r="E10" s="849">
        <f>i.04161!B15</f>
        <v>0</v>
      </c>
    </row>
    <row r="11" spans="1:5" ht="47.25" customHeight="1">
      <c r="A11" s="667" t="s">
        <v>1444</v>
      </c>
      <c r="B11" s="847">
        <f>C10</f>
        <v>0</v>
      </c>
      <c r="C11" s="848">
        <v>1</v>
      </c>
      <c r="D11" s="845" t="s">
        <v>1013</v>
      </c>
      <c r="E11" s="845" t="s">
        <v>1013</v>
      </c>
    </row>
    <row r="12" spans="1:5" ht="38.25" customHeight="1">
      <c r="A12" s="667" t="s">
        <v>1560</v>
      </c>
      <c r="B12" s="847">
        <f>D10</f>
        <v>0</v>
      </c>
      <c r="C12" s="846" t="s">
        <v>1013</v>
      </c>
      <c r="D12" s="845">
        <v>1</v>
      </c>
      <c r="E12" s="845" t="s">
        <v>1013</v>
      </c>
    </row>
    <row r="13" spans="1:5" ht="42" customHeight="1">
      <c r="A13" s="667" t="s">
        <v>1561</v>
      </c>
      <c r="B13" s="847">
        <f>E10</f>
        <v>0</v>
      </c>
      <c r="C13" s="846"/>
      <c r="D13" s="846" t="s">
        <v>1013</v>
      </c>
      <c r="E13" s="845">
        <v>1</v>
      </c>
    </row>
    <row r="14" spans="1:5" ht="38.25" customHeight="1">
      <c r="A14" s="667" t="s">
        <v>1562</v>
      </c>
      <c r="B14" s="1561">
        <f>SUM(C10:E10)-SQRT(SUMPRODUCT(C16:E16,C10:E10))</f>
        <v>0</v>
      </c>
      <c r="C14" s="1561"/>
      <c r="D14" s="1561"/>
      <c r="E14" s="1561"/>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47" activePane="bottomLeft" state="frozen"/>
      <selection activeCell="O4" sqref="O4"/>
      <selection pane="bottomLeft" activeCell="R26" sqref="R26"/>
    </sheetView>
  </sheetViews>
  <sheetFormatPr defaultColWidth="8.7109375" defaultRowHeight="15" outlineLevelRow="2"/>
  <cols>
    <col min="1" max="1" width="8.42578125" style="1208" customWidth="1"/>
    <col min="2" max="2" width="41.140625" customWidth="1"/>
    <col min="3" max="3" width="7.7109375" bestFit="1" customWidth="1"/>
    <col min="4" max="4" width="26.85546875" customWidth="1"/>
    <col min="5" max="5" width="11.42578125" customWidth="1"/>
    <col min="6" max="6" width="23.85546875" customWidth="1"/>
    <col min="7" max="7" width="26.28515625" style="1063" customWidth="1"/>
  </cols>
  <sheetData>
    <row r="1" spans="1:7" ht="10.15" customHeight="1"/>
    <row r="2" spans="1:7" ht="9.6" customHeight="1"/>
    <row r="3" spans="1:7" ht="24" customHeight="1">
      <c r="A3" s="1564" t="s">
        <v>2049</v>
      </c>
      <c r="B3" s="1564"/>
      <c r="C3" s="1564"/>
      <c r="D3" s="1564"/>
      <c r="E3" s="1564"/>
      <c r="F3" s="1564"/>
    </row>
    <row r="4" spans="1:7" ht="12.6" customHeight="1">
      <c r="A4" s="1237"/>
      <c r="B4" s="1237"/>
      <c r="C4" s="1237"/>
      <c r="D4" s="1237"/>
      <c r="E4" s="1237"/>
      <c r="F4" s="1237"/>
    </row>
    <row r="5" spans="1:7" ht="20.45" customHeight="1">
      <c r="A5" s="1570" t="str">
        <f>i.04165!A7</f>
        <v>Даатгагчийн нэр:</v>
      </c>
      <c r="B5" s="1570"/>
      <c r="C5" s="1570"/>
      <c r="D5" s="236"/>
      <c r="E5" s="236"/>
      <c r="F5" s="1009" t="str">
        <f>i.04165!D7</f>
        <v>..... оны .... сарын ...-ны өдөр</v>
      </c>
    </row>
    <row r="6" spans="1:7">
      <c r="B6" s="303" t="s">
        <v>1723</v>
      </c>
      <c r="F6" s="109" t="s">
        <v>1</v>
      </c>
    </row>
    <row r="7" spans="1:7" ht="51">
      <c r="A7" s="666" t="s">
        <v>2</v>
      </c>
      <c r="B7" s="666" t="s">
        <v>1779</v>
      </c>
      <c r="C7" s="666" t="s">
        <v>4</v>
      </c>
      <c r="D7" s="666" t="s">
        <v>1563</v>
      </c>
      <c r="E7" s="666" t="s">
        <v>735</v>
      </c>
      <c r="F7" s="666" t="s">
        <v>1564</v>
      </c>
    </row>
    <row r="8" spans="1:7" ht="15.75" thickBot="1">
      <c r="A8" s="853" t="s">
        <v>6</v>
      </c>
      <c r="B8" s="853" t="s">
        <v>7</v>
      </c>
      <c r="C8" s="853" t="s">
        <v>8</v>
      </c>
      <c r="D8" s="853">
        <v>1</v>
      </c>
      <c r="E8" s="853">
        <v>2</v>
      </c>
      <c r="F8" s="853">
        <v>3</v>
      </c>
    </row>
    <row r="9" spans="1:7" ht="25.5">
      <c r="A9" s="1217">
        <v>1</v>
      </c>
      <c r="B9" s="854" t="s">
        <v>1565</v>
      </c>
      <c r="C9" s="855">
        <v>1</v>
      </c>
      <c r="D9" s="856">
        <f>SUM(D10:D22)</f>
        <v>0</v>
      </c>
      <c r="E9" s="857">
        <v>0.35</v>
      </c>
      <c r="F9" s="858">
        <f>SUM(F10:F22)</f>
        <v>0</v>
      </c>
    </row>
    <row r="10" spans="1:7" outlineLevel="1">
      <c r="A10" s="1218">
        <v>1.1000000000000001</v>
      </c>
      <c r="B10" s="696" t="str">
        <f>"Ариг банк"</f>
        <v>Ариг банк</v>
      </c>
      <c r="C10" s="850">
        <v>2</v>
      </c>
      <c r="D10" s="937"/>
      <c r="E10" s="859"/>
      <c r="F10" s="860">
        <f>IF(i.04166a!D10&gt;((i.04101!$E$47-i.04101!$E$40-i.04101!$E$41)*i.04166a!E$9),(i.04166a!D10-(i.04101!$E$47-i.04101!$E$40-i.04101!$E$41)*i.04166a!E$9),0)</f>
        <v>0</v>
      </c>
      <c r="G10" s="1063" t="str">
        <f>IF(D10&gt;=i.04155a!N942,"",D10-i.04155a!N942)</f>
        <v/>
      </c>
    </row>
    <row r="11" spans="1:7" outlineLevel="1">
      <c r="A11" s="1218">
        <v>1.2</v>
      </c>
      <c r="B11" s="696" t="str">
        <f>"Богд банк"</f>
        <v>Богд банк</v>
      </c>
      <c r="C11" s="850">
        <v>3</v>
      </c>
      <c r="D11" s="937"/>
      <c r="E11" s="859"/>
      <c r="F11" s="860">
        <f>IF(i.04166a!D11&gt;((i.04101!$E$47-i.04101!$E$40-i.04101!$E$41)*i.04166a!E$9),(i.04166a!D11-(i.04101!$E$47-i.04101!$E$40-i.04101!$E$41)*i.04166a!E$9),0)</f>
        <v>0</v>
      </c>
      <c r="G11" s="1063" t="str">
        <f>IF(D11&gt;=i.04155a!N943,"",D11-i.04155a!N943)</f>
        <v/>
      </c>
    </row>
    <row r="12" spans="1:7" outlineLevel="1">
      <c r="A12" s="1218">
        <v>1.3</v>
      </c>
      <c r="B12" s="696" t="str">
        <f>"Голомт банк"</f>
        <v>Голомт банк</v>
      </c>
      <c r="C12" s="850">
        <v>4</v>
      </c>
      <c r="D12" s="937"/>
      <c r="E12" s="859"/>
      <c r="F12" s="860">
        <f>IF(i.04166a!D12&gt;((i.04101!$E$47-i.04101!$E$40-i.04101!$E$41)*i.04166a!E$9),(i.04166a!D12-(i.04101!$E$47-i.04101!$E$40-i.04101!$E$41)*i.04166a!E$9),0)</f>
        <v>0</v>
      </c>
      <c r="G12" s="1063" t="str">
        <f>IF(D12&gt;=i.04155a!N944,"",D12-i.04155a!N944)</f>
        <v/>
      </c>
    </row>
    <row r="13" spans="1:7" outlineLevel="1">
      <c r="A13" s="1218">
        <v>1.4</v>
      </c>
      <c r="B13" s="696" t="str">
        <f>"Капитрон банк"</f>
        <v>Капитрон банк</v>
      </c>
      <c r="C13" s="850">
        <v>5</v>
      </c>
      <c r="D13" s="937"/>
      <c r="E13" s="859"/>
      <c r="F13" s="860">
        <f>IF(i.04166a!D13&gt;((i.04101!$E$47-i.04101!$E$40-i.04101!$E$41)*i.04166a!E$9),(i.04166a!D13-(i.04101!$E$47-i.04101!$E$40-i.04101!$E$41)*i.04166a!E$9),0)</f>
        <v>0</v>
      </c>
      <c r="G13" s="1063" t="str">
        <f>IF(D13&gt;=i.04155a!N945,"",D13-i.04155a!N945)</f>
        <v/>
      </c>
    </row>
    <row r="14" spans="1:7" outlineLevel="1">
      <c r="A14" s="1218">
        <v>1.5</v>
      </c>
      <c r="B14" s="696" t="str">
        <f>"М банк"</f>
        <v>М банк</v>
      </c>
      <c r="C14" s="850">
        <v>6</v>
      </c>
      <c r="D14" s="937"/>
      <c r="E14" s="859"/>
      <c r="F14" s="860">
        <f>IF(i.04166a!D14&gt;((i.04101!$E$47-i.04101!$E$40-i.04101!$E$41)*i.04166a!E$9),(i.04166a!D14-(i.04101!$E$47-i.04101!$E$40-i.04101!$E$41)*i.04166a!E$9),0)</f>
        <v>0</v>
      </c>
      <c r="G14" s="1063" t="str">
        <f>IF(D14&gt;=i.04155a!N946,"",D14-i.04155a!N946)</f>
        <v/>
      </c>
    </row>
    <row r="15" spans="1:7" outlineLevel="1">
      <c r="A15" s="1218">
        <v>1.6</v>
      </c>
      <c r="B15" s="696" t="str">
        <f>"Төрийн банк"</f>
        <v>Төрийн банк</v>
      </c>
      <c r="C15" s="850">
        <v>7</v>
      </c>
      <c r="D15" s="937"/>
      <c r="E15" s="859"/>
      <c r="F15" s="860">
        <f>IF(i.04166a!D15&gt;((i.04101!$E$47-i.04101!$E$40-i.04101!$E$41)*i.04166a!E$9),(i.04166a!D15-(i.04101!$E$47-i.04101!$E$40-i.04101!$E$41)*i.04166a!E$9),0)</f>
        <v>0</v>
      </c>
      <c r="G15" s="1063" t="str">
        <f>IF(D15&gt;=i.04155a!N947,"",D15-i.04155a!N947)</f>
        <v/>
      </c>
    </row>
    <row r="16" spans="1:7" outlineLevel="1">
      <c r="A16" s="121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63" t="str">
        <f>IF(D16&gt;=i.04155a!N948,"",D16-i.04155a!N948)</f>
        <v/>
      </c>
    </row>
    <row r="17" spans="1:7" outlineLevel="1">
      <c r="A17" s="121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63" t="str">
        <f>IF(D17&gt;=i.04155a!N949,"",D17-i.04155a!N949)</f>
        <v/>
      </c>
    </row>
    <row r="18" spans="1:7" outlineLevel="1">
      <c r="A18" s="1218">
        <v>1.9</v>
      </c>
      <c r="B18" s="696" t="str">
        <f>"Хаан банк"</f>
        <v>Хаан банк</v>
      </c>
      <c r="C18" s="850">
        <v>10</v>
      </c>
      <c r="D18" s="937"/>
      <c r="E18" s="859"/>
      <c r="F18" s="860">
        <f>IF(i.04166a!D18&gt;((i.04101!$E$47-i.04101!$E$40-i.04101!$E$41)*i.04166a!E$9),(i.04166a!D18-(i.04101!$E$47-i.04101!$E$40-i.04101!$E$41)*i.04166a!E$9),0)</f>
        <v>0</v>
      </c>
      <c r="G18" s="1063" t="str">
        <f>IF(D18&gt;=i.04155a!N950,"",D18-i.04155a!N950)</f>
        <v/>
      </c>
    </row>
    <row r="19" spans="1:7" outlineLevel="1">
      <c r="A19" s="1219">
        <v>1.1000000000000001</v>
      </c>
      <c r="B19" s="696" t="str">
        <f>"Хас банк"</f>
        <v>Хас банк</v>
      </c>
      <c r="C19" s="850">
        <v>11</v>
      </c>
      <c r="D19" s="937"/>
      <c r="E19" s="859"/>
      <c r="F19" s="860">
        <f>IF(i.04166a!D19&gt;((i.04101!$E$47-i.04101!$E$40-i.04101!$E$41)*i.04166a!E$9),(i.04166a!D19-(i.04101!$E$47-i.04101!$E$40-i.04101!$E$41)*i.04166a!E$9),0)</f>
        <v>0</v>
      </c>
      <c r="G19" s="1063" t="str">
        <f>IF(D19&gt;=i.04155a!N951,"",D19-i.04155a!N951)</f>
        <v/>
      </c>
    </row>
    <row r="20" spans="1:7" outlineLevel="1">
      <c r="A20" s="121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63" t="str">
        <f>IF(D20&gt;=i.04155a!N952,"",D20-i.04155a!N952)</f>
        <v/>
      </c>
    </row>
    <row r="21" spans="1:7" outlineLevel="1">
      <c r="A21" s="121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63" t="str">
        <f>IF(D21&gt;=i.04155a!N953,"",D21-i.04155a!N953)</f>
        <v/>
      </c>
    </row>
    <row r="22" spans="1:7" ht="15.75" outlineLevel="1" thickBot="1">
      <c r="A22" s="1220">
        <v>1.1299999999999999</v>
      </c>
      <c r="B22" s="852"/>
      <c r="C22" s="850">
        <v>14</v>
      </c>
      <c r="D22" s="937"/>
      <c r="E22" s="861"/>
      <c r="F22" s="862">
        <f>IF(i.04166a!D22&gt;((i.04101!$E$47-i.04101!$E$40-i.04101!$E$41)*i.04166a!E$9),(i.04166a!D22-(i.04101!$E$47-i.04101!$E$40-i.04101!$E$41)*i.04166a!E$9),0)</f>
        <v>0</v>
      </c>
      <c r="G22" s="1063" t="str">
        <f>IF(D22&gt;=i.04155a!N954,"",D22-i.04155a!N954)</f>
        <v/>
      </c>
    </row>
    <row r="23" spans="1:7" ht="25.5">
      <c r="A23" s="1217">
        <v>2</v>
      </c>
      <c r="B23" s="854" t="s">
        <v>1566</v>
      </c>
      <c r="C23" s="884">
        <v>15</v>
      </c>
      <c r="D23" s="856">
        <f>SUM(D24:D34)</f>
        <v>0</v>
      </c>
      <c r="E23" s="857">
        <v>0.01</v>
      </c>
      <c r="F23" s="863">
        <f>SUM(F24:F34)</f>
        <v>0</v>
      </c>
      <c r="G23" s="1063" t="str">
        <f>IF(i.04166a!D23&gt;=(i.04101a!D14+i.04101a!D19+i.04101a!D22+i.04101a!D27+i.04101a!D47),"",i.04166a!D23-(i.04101a!D14+i.04101a!D19+i.04101a!D22+i.04101a!D27+i.04101a!D47))</f>
        <v/>
      </c>
    </row>
    <row r="24" spans="1:7" outlineLevel="2">
      <c r="A24" s="1221">
        <v>2.1</v>
      </c>
      <c r="B24" s="874"/>
      <c r="C24" s="850">
        <v>16</v>
      </c>
      <c r="D24" s="936">
        <v>0</v>
      </c>
      <c r="E24" s="859"/>
      <c r="F24" s="860">
        <f>IF(i.04166a!D24&gt;((i.04101!$E$47-i.04101!$E$40-i.04101!$E$41)*i.04166a!E$23),(i.04166a!D24-(i.04101!$E$47-i.04101!$E$40-i.04101!$E$41)*i.04166a!E$23),0)</f>
        <v>0</v>
      </c>
    </row>
    <row r="25" spans="1:7" outlineLevel="2">
      <c r="A25" s="1221">
        <v>2.2000000000000002</v>
      </c>
      <c r="B25" s="874"/>
      <c r="C25" s="850">
        <v>17</v>
      </c>
      <c r="D25" s="936">
        <v>0</v>
      </c>
      <c r="E25" s="859"/>
      <c r="F25" s="860">
        <f>IF(i.04166a!D25&gt;((i.04101!$E$47-i.04101!$E$40-i.04101!$E$41)*i.04166a!E$23),(i.04166a!D25-(i.04101!$E$47-i.04101!$E$40-i.04101!$E$41)*i.04166a!E$23),0)</f>
        <v>0</v>
      </c>
    </row>
    <row r="26" spans="1:7" outlineLevel="2">
      <c r="A26" s="1221">
        <v>2.2999999999999998</v>
      </c>
      <c r="B26" s="874"/>
      <c r="C26" s="850">
        <v>18</v>
      </c>
      <c r="D26" s="936">
        <v>0</v>
      </c>
      <c r="E26" s="859"/>
      <c r="F26" s="860">
        <f>IF(i.04166a!D26&gt;((i.04101!$E$47-i.04101!$E$40-i.04101!$E$41)*i.04166a!E$23),(i.04166a!D26-(i.04101!$E$47-i.04101!$E$40-i.04101!$E$41)*i.04166a!E$23),0)</f>
        <v>0</v>
      </c>
    </row>
    <row r="27" spans="1:7" outlineLevel="2">
      <c r="A27" s="1221">
        <v>2.4</v>
      </c>
      <c r="B27" s="874"/>
      <c r="C27" s="850">
        <v>19</v>
      </c>
      <c r="D27" s="936">
        <v>0</v>
      </c>
      <c r="E27" s="859"/>
      <c r="F27" s="860">
        <f>IF(i.04166a!D27&gt;((i.04101!$E$47-i.04101!$E$40-i.04101!$E$41)*i.04166a!E$23),(i.04166a!D27-(i.04101!$E$47-i.04101!$E$40-i.04101!$E$41)*i.04166a!E$23),0)</f>
        <v>0</v>
      </c>
    </row>
    <row r="28" spans="1:7" outlineLevel="2">
      <c r="A28" s="1221">
        <v>2.5</v>
      </c>
      <c r="B28" s="874"/>
      <c r="C28" s="850">
        <v>20</v>
      </c>
      <c r="D28" s="936">
        <v>0</v>
      </c>
      <c r="E28" s="859"/>
      <c r="F28" s="860">
        <f>IF(i.04166a!D28&gt;((i.04101!$E$47-i.04101!$E$40-i.04101!$E$41)*i.04166a!E$23),(i.04166a!D28-(i.04101!$E$47-i.04101!$E$40-i.04101!$E$41)*i.04166a!E$23),0)</f>
        <v>0</v>
      </c>
    </row>
    <row r="29" spans="1:7" outlineLevel="2">
      <c r="A29" s="1221">
        <v>2.6</v>
      </c>
      <c r="B29" s="874"/>
      <c r="C29" s="850">
        <v>21</v>
      </c>
      <c r="D29" s="936">
        <v>0</v>
      </c>
      <c r="E29" s="859"/>
      <c r="F29" s="860">
        <f>IF(i.04166a!D29&gt;((i.04101!$E$47-i.04101!$E$40-i.04101!$E$41)*i.04166a!E$23),(i.04166a!D29-(i.04101!$E$47-i.04101!$E$40-i.04101!$E$41)*i.04166a!E$23),0)</f>
        <v>0</v>
      </c>
    </row>
    <row r="30" spans="1:7" outlineLevel="2">
      <c r="A30" s="1221">
        <v>2.7</v>
      </c>
      <c r="B30" s="874"/>
      <c r="C30" s="850">
        <v>22</v>
      </c>
      <c r="D30" s="936">
        <v>0</v>
      </c>
      <c r="E30" s="859"/>
      <c r="F30" s="860">
        <f>IF(i.04166a!D30&gt;((i.04101!$E$47-i.04101!$E$40-i.04101!$E$41)*i.04166a!E$23),(i.04166a!D30-(i.04101!$E$47-i.04101!$E$40-i.04101!$E$41)*i.04166a!E$23),0)</f>
        <v>0</v>
      </c>
    </row>
    <row r="31" spans="1:7" outlineLevel="2">
      <c r="A31" s="1221">
        <v>2.8</v>
      </c>
      <c r="B31" s="874"/>
      <c r="C31" s="850">
        <v>23</v>
      </c>
      <c r="D31" s="936">
        <v>0</v>
      </c>
      <c r="E31" s="859"/>
      <c r="F31" s="860">
        <f>IF(i.04166a!D31&gt;((i.04101!$E$47-i.04101!$E$40-i.04101!$E$41)*i.04166a!E$23),(i.04166a!D31-(i.04101!$E$47-i.04101!$E$40-i.04101!$E$41)*i.04166a!E$23),0)</f>
        <v>0</v>
      </c>
    </row>
    <row r="32" spans="1:7" outlineLevel="2">
      <c r="A32" s="1221">
        <v>2.9</v>
      </c>
      <c r="B32" s="874"/>
      <c r="C32" s="850">
        <v>24</v>
      </c>
      <c r="D32" s="936">
        <v>0</v>
      </c>
      <c r="E32" s="859"/>
      <c r="F32" s="860">
        <f>IF(i.04166a!D32&gt;((i.04101!$E$47-i.04101!$E$40-i.04101!$E$41)*i.04166a!E$23),(i.04166a!D32-(i.04101!$E$47-i.04101!$E$40-i.04101!$E$41)*i.04166a!E$23),0)</f>
        <v>0</v>
      </c>
    </row>
    <row r="33" spans="1:7" outlineLevel="2">
      <c r="A33" s="1221" t="s">
        <v>540</v>
      </c>
      <c r="B33" s="874"/>
      <c r="C33" s="850">
        <v>25</v>
      </c>
      <c r="D33" s="936">
        <v>0</v>
      </c>
      <c r="E33" s="859"/>
      <c r="F33" s="860">
        <f>IF(i.04166a!D33&gt;((i.04101!$E$47-i.04101!$E$40-i.04101!$E$41)*i.04166a!E$23),(i.04166a!D33-(i.04101!$E$47-i.04101!$E$40-i.04101!$E$41)*i.04166a!E$23),0)</f>
        <v>0</v>
      </c>
    </row>
    <row r="34" spans="1:7" ht="15.75" outlineLevel="2" thickBot="1">
      <c r="A34" s="1222" t="s">
        <v>541</v>
      </c>
      <c r="B34" s="864" t="s">
        <v>1532</v>
      </c>
      <c r="C34" s="850">
        <v>26</v>
      </c>
      <c r="D34" s="938">
        <v>0</v>
      </c>
      <c r="E34" s="861"/>
      <c r="F34" s="875"/>
    </row>
    <row r="35" spans="1:7" ht="25.5">
      <c r="A35" s="1217">
        <v>3</v>
      </c>
      <c r="B35" s="854" t="s">
        <v>1567</v>
      </c>
      <c r="C35" s="884">
        <v>27</v>
      </c>
      <c r="D35" s="856">
        <f>SUM(D36:D56)</f>
        <v>0</v>
      </c>
      <c r="E35" s="857">
        <v>0.15</v>
      </c>
      <c r="F35" s="858">
        <f>SUM(F36:F56)</f>
        <v>0</v>
      </c>
      <c r="G35" s="1063" t="str">
        <f>IF(D35=(i.04155б!K10+i.04155б!K31),"",D35-(i.04155б!K10+i.04155б!K31))</f>
        <v/>
      </c>
    </row>
    <row r="36" spans="1:7" outlineLevel="1">
      <c r="A36" s="1223">
        <v>3.1</v>
      </c>
      <c r="B36" s="874"/>
      <c r="C36" s="850">
        <v>28</v>
      </c>
      <c r="D36" s="936">
        <v>0</v>
      </c>
      <c r="E36" s="859"/>
      <c r="F36" s="860">
        <f>IF(i.04166a!D36&gt;((i.04101!$E$47-i.04101!$E$40-i.04101!$E$41)*i.04166a!E$35),(i.04166a!D36-(i.04101!$E$47-i.04101!$E$40-i.04101!$E$41)*i.04166a!E$35),0)</f>
        <v>0</v>
      </c>
    </row>
    <row r="37" spans="1:7" outlineLevel="1">
      <c r="A37" s="1223">
        <v>3.2</v>
      </c>
      <c r="B37" s="874"/>
      <c r="C37" s="850">
        <v>29</v>
      </c>
      <c r="D37" s="936">
        <v>0</v>
      </c>
      <c r="E37" s="859"/>
      <c r="F37" s="860">
        <f>IF(i.04166a!D37&gt;((i.04101!$E$47-i.04101!$E$40-i.04101!$E$41)*i.04166a!E$35),(i.04166a!D37-(i.04101!$E$47-i.04101!$E$40-i.04101!$E$41)*i.04166a!E$35),0)</f>
        <v>0</v>
      </c>
    </row>
    <row r="38" spans="1:7" outlineLevel="1">
      <c r="A38" s="1223">
        <v>3.3</v>
      </c>
      <c r="B38" s="874"/>
      <c r="C38" s="850">
        <v>30</v>
      </c>
      <c r="D38" s="936">
        <v>0</v>
      </c>
      <c r="E38" s="859"/>
      <c r="F38" s="860">
        <f>IF(i.04166a!D38&gt;((i.04101!$E$47-i.04101!$E$40-i.04101!$E$41)*i.04166a!E$35),(i.04166a!D38-(i.04101!$E$47-i.04101!$E$40-i.04101!$E$41)*i.04166a!E$35),0)</f>
        <v>0</v>
      </c>
    </row>
    <row r="39" spans="1:7" outlineLevel="1">
      <c r="A39" s="1223">
        <v>3.4</v>
      </c>
      <c r="B39" s="874"/>
      <c r="C39" s="850">
        <v>31</v>
      </c>
      <c r="D39" s="936">
        <v>0</v>
      </c>
      <c r="E39" s="859"/>
      <c r="F39" s="860">
        <f>IF(i.04166a!D39&gt;((i.04101!$E$47-i.04101!$E$40-i.04101!$E$41)*i.04166a!E$35),(i.04166a!D39-(i.04101!$E$47-i.04101!$E$40-i.04101!$E$41)*i.04166a!E$35),0)</f>
        <v>0</v>
      </c>
    </row>
    <row r="40" spans="1:7" outlineLevel="1">
      <c r="A40" s="1223">
        <v>3.5</v>
      </c>
      <c r="B40" s="874"/>
      <c r="C40" s="850">
        <v>32</v>
      </c>
      <c r="D40" s="936">
        <v>0</v>
      </c>
      <c r="E40" s="859"/>
      <c r="F40" s="860">
        <f>IF(i.04166a!D40&gt;((i.04101!$E$47-i.04101!$E$40-i.04101!$E$41)*i.04166a!E$35),(i.04166a!D40-(i.04101!$E$47-i.04101!$E$40-i.04101!$E$41)*i.04166a!E$35),0)</f>
        <v>0</v>
      </c>
    </row>
    <row r="41" spans="1:7" outlineLevel="1">
      <c r="A41" s="1223">
        <v>3.6</v>
      </c>
      <c r="B41" s="874"/>
      <c r="C41" s="850">
        <v>33</v>
      </c>
      <c r="D41" s="936">
        <v>0</v>
      </c>
      <c r="E41" s="859"/>
      <c r="F41" s="860">
        <f>IF(i.04166a!D41&gt;((i.04101!$E$47-i.04101!$E$40-i.04101!$E$41)*i.04166a!E$35),(i.04166a!D41-(i.04101!$E$47-i.04101!$E$40-i.04101!$E$41)*i.04166a!E$35),0)</f>
        <v>0</v>
      </c>
    </row>
    <row r="42" spans="1:7" outlineLevel="1">
      <c r="A42" s="1223">
        <v>3.7</v>
      </c>
      <c r="B42" s="874"/>
      <c r="C42" s="850">
        <v>34</v>
      </c>
      <c r="D42" s="936">
        <v>0</v>
      </c>
      <c r="E42" s="859"/>
      <c r="F42" s="860">
        <f>IF(i.04166a!D42&gt;((i.04101!$E$47-i.04101!$E$40-i.04101!$E$41)*i.04166a!E$35),(i.04166a!D42-(i.04101!$E$47-i.04101!$E$40-i.04101!$E$41)*i.04166a!E$35),0)</f>
        <v>0</v>
      </c>
    </row>
    <row r="43" spans="1:7" outlineLevel="1">
      <c r="A43" s="1223">
        <v>3.8</v>
      </c>
      <c r="B43" s="874"/>
      <c r="C43" s="850">
        <v>35</v>
      </c>
      <c r="D43" s="936">
        <v>0</v>
      </c>
      <c r="E43" s="859"/>
      <c r="F43" s="860">
        <f>IF(i.04166a!D43&gt;((i.04101!$E$47-i.04101!$E$40-i.04101!$E$41)*i.04166a!E$35),(i.04166a!D43-(i.04101!$E$47-i.04101!$E$40-i.04101!$E$41)*i.04166a!E$35),0)</f>
        <v>0</v>
      </c>
    </row>
    <row r="44" spans="1:7" outlineLevel="1">
      <c r="A44" s="1221">
        <v>3.9</v>
      </c>
      <c r="B44" s="874"/>
      <c r="C44" s="850">
        <v>36</v>
      </c>
      <c r="D44" s="936">
        <v>0</v>
      </c>
      <c r="E44" s="859"/>
      <c r="F44" s="860">
        <f>IF(i.04166a!D44&gt;((i.04101!$E$47-i.04101!$E$40-i.04101!$E$41)*i.04166a!E$35),(i.04166a!D44-(i.04101!$E$47-i.04101!$E$40-i.04101!$E$41)*i.04166a!E$35),0)</f>
        <v>0</v>
      </c>
    </row>
    <row r="45" spans="1:7" outlineLevel="1">
      <c r="A45" s="1221" t="s">
        <v>550</v>
      </c>
      <c r="B45" s="874"/>
      <c r="C45" s="850">
        <v>37</v>
      </c>
      <c r="D45" s="936">
        <v>0</v>
      </c>
      <c r="E45" s="859"/>
      <c r="F45" s="860">
        <f>IF(i.04166a!D45&gt;((i.04101!$E$47-i.04101!$E$40-i.04101!$E$41)*i.04166a!E$35),(i.04166a!D45-(i.04101!$E$47-i.04101!$E$40-i.04101!$E$41)*i.04166a!E$35),0)</f>
        <v>0</v>
      </c>
    </row>
    <row r="46" spans="1:7" outlineLevel="1">
      <c r="A46" s="1221" t="s">
        <v>551</v>
      </c>
      <c r="B46" s="874"/>
      <c r="C46" s="850">
        <v>38</v>
      </c>
      <c r="D46" s="936">
        <v>0</v>
      </c>
      <c r="E46" s="859"/>
      <c r="F46" s="860">
        <f>IF(i.04166a!D46&gt;((i.04101!$E$47-i.04101!$E$40-i.04101!$E$41)*i.04166a!E$35),(i.04166a!D46-(i.04101!$E$47-i.04101!$E$40-i.04101!$E$41)*i.04166a!E$35),0)</f>
        <v>0</v>
      </c>
    </row>
    <row r="47" spans="1:7" outlineLevel="1">
      <c r="A47" s="1221" t="s">
        <v>552</v>
      </c>
      <c r="B47" s="874"/>
      <c r="C47" s="850">
        <v>39</v>
      </c>
      <c r="D47" s="936">
        <v>0</v>
      </c>
      <c r="E47" s="859"/>
      <c r="F47" s="860">
        <f>IF(i.04166a!D47&gt;((i.04101!$E$47-i.04101!$E$40-i.04101!$E$41)*i.04166a!E$35),(i.04166a!D47-(i.04101!$E$47-i.04101!$E$40-i.04101!$E$41)*i.04166a!E$35),0)</f>
        <v>0</v>
      </c>
    </row>
    <row r="48" spans="1:7" outlineLevel="1">
      <c r="A48" s="1221" t="s">
        <v>553</v>
      </c>
      <c r="B48" s="874"/>
      <c r="C48" s="850">
        <v>40</v>
      </c>
      <c r="D48" s="936">
        <v>0</v>
      </c>
      <c r="E48" s="859"/>
      <c r="F48" s="860">
        <f>IF(i.04166a!D48&gt;((i.04101!$E$47-i.04101!$E$40-i.04101!$E$41)*i.04166a!E$35),(i.04166a!D48-(i.04101!$E$47-i.04101!$E$40-i.04101!$E$41)*i.04166a!E$35),0)</f>
        <v>0</v>
      </c>
    </row>
    <row r="49" spans="1:7" outlineLevel="1">
      <c r="A49" s="1221" t="s">
        <v>1635</v>
      </c>
      <c r="B49" s="874"/>
      <c r="C49" s="850">
        <v>41</v>
      </c>
      <c r="D49" s="936">
        <v>0</v>
      </c>
      <c r="E49" s="859"/>
      <c r="F49" s="860">
        <f>IF(i.04166a!D49&gt;((i.04101!$E$47-i.04101!$E$40-i.04101!$E$41)*i.04166a!E$35),(i.04166a!D49-(i.04101!$E$47-i.04101!$E$40-i.04101!$E$41)*i.04166a!E$35),0)</f>
        <v>0</v>
      </c>
    </row>
    <row r="50" spans="1:7" outlineLevel="1">
      <c r="A50" s="1221" t="s">
        <v>1636</v>
      </c>
      <c r="B50" s="874"/>
      <c r="C50" s="850">
        <v>42</v>
      </c>
      <c r="D50" s="936">
        <v>0</v>
      </c>
      <c r="E50" s="859"/>
      <c r="F50" s="860">
        <f>IF(i.04166a!D50&gt;((i.04101!$E$47-i.04101!$E$40-i.04101!$E$41)*i.04166a!E$35),(i.04166a!D50-(i.04101!$E$47-i.04101!$E$40-i.04101!$E$41)*i.04166a!E$35),0)</f>
        <v>0</v>
      </c>
    </row>
    <row r="51" spans="1:7" outlineLevel="1">
      <c r="A51" s="1221" t="s">
        <v>1637</v>
      </c>
      <c r="B51" s="874"/>
      <c r="C51" s="850">
        <v>43</v>
      </c>
      <c r="D51" s="936">
        <v>0</v>
      </c>
      <c r="E51" s="859"/>
      <c r="F51" s="860">
        <f>IF(i.04166a!D51&gt;((i.04101!$E$47-i.04101!$E$40-i.04101!$E$41)*i.04166a!E$35),(i.04166a!D51-(i.04101!$E$47-i.04101!$E$40-i.04101!$E$41)*i.04166a!E$35),0)</f>
        <v>0</v>
      </c>
    </row>
    <row r="52" spans="1:7" outlineLevel="1">
      <c r="A52" s="1221" t="s">
        <v>1638</v>
      </c>
      <c r="B52" s="874"/>
      <c r="C52" s="850">
        <v>44</v>
      </c>
      <c r="D52" s="936">
        <v>0</v>
      </c>
      <c r="E52" s="859"/>
      <c r="F52" s="860">
        <f>IF(i.04166a!D52&gt;((i.04101!$E$47-i.04101!$E$40-i.04101!$E$41)*i.04166a!E$35),(i.04166a!D52-(i.04101!$E$47-i.04101!$E$40-i.04101!$E$41)*i.04166a!E$35),0)</f>
        <v>0</v>
      </c>
    </row>
    <row r="53" spans="1:7" outlineLevel="1">
      <c r="A53" s="1221" t="s">
        <v>1639</v>
      </c>
      <c r="B53" s="874"/>
      <c r="C53" s="850">
        <v>45</v>
      </c>
      <c r="D53" s="936">
        <v>0</v>
      </c>
      <c r="E53" s="859"/>
      <c r="F53" s="860">
        <f>IF(i.04166a!D53&gt;((i.04101!$E$47-i.04101!$E$40-i.04101!$E$41)*i.04166a!E$35),(i.04166a!D53-(i.04101!$E$47-i.04101!$E$40-i.04101!$E$41)*i.04166a!E$35),0)</f>
        <v>0</v>
      </c>
    </row>
    <row r="54" spans="1:7" outlineLevel="1">
      <c r="A54" s="1221" t="s">
        <v>1640</v>
      </c>
      <c r="B54" s="874"/>
      <c r="C54" s="850">
        <v>46</v>
      </c>
      <c r="D54" s="936">
        <v>0</v>
      </c>
      <c r="E54" s="859"/>
      <c r="F54" s="860">
        <f>IF(i.04166a!D54&gt;((i.04101!$E$47-i.04101!$E$40-i.04101!$E$41)*i.04166a!E$35),(i.04166a!D54-(i.04101!$E$47-i.04101!$E$40-i.04101!$E$41)*i.04166a!E$35),0)</f>
        <v>0</v>
      </c>
    </row>
    <row r="55" spans="1:7" outlineLevel="1">
      <c r="A55" s="1221" t="s">
        <v>1641</v>
      </c>
      <c r="B55" s="874"/>
      <c r="C55" s="850">
        <v>47</v>
      </c>
      <c r="D55" s="936">
        <v>0</v>
      </c>
      <c r="E55" s="859"/>
      <c r="F55" s="860">
        <f>IF(i.04166a!D55&gt;((i.04101!$E$47-i.04101!$E$40-i.04101!$E$41)*i.04166a!E$35),(i.04166a!D55-(i.04101!$E$47-i.04101!$E$40-i.04101!$E$41)*i.04166a!E$35),0)</f>
        <v>0</v>
      </c>
    </row>
    <row r="56" spans="1:7" ht="15.75" outlineLevel="1" thickBot="1">
      <c r="A56" s="1230" t="s">
        <v>1642</v>
      </c>
      <c r="B56" s="864" t="s">
        <v>1532</v>
      </c>
      <c r="C56" s="850">
        <v>48</v>
      </c>
      <c r="D56" s="938">
        <v>0</v>
      </c>
      <c r="E56" s="861"/>
      <c r="F56" s="875"/>
    </row>
    <row r="57" spans="1:7" ht="25.5">
      <c r="A57" s="1217">
        <v>4</v>
      </c>
      <c r="B57" s="854" t="s">
        <v>1708</v>
      </c>
      <c r="C57" s="884">
        <v>49</v>
      </c>
      <c r="D57" s="856">
        <f>SUM(D58:D68)</f>
        <v>0</v>
      </c>
      <c r="E57" s="857">
        <v>0.02</v>
      </c>
      <c r="F57" s="858">
        <f>SUM(F58:F68)</f>
        <v>0</v>
      </c>
      <c r="G57" s="1063" t="str">
        <f>IF(D57=i.04155б!K52,"",D57-i.04155б!K52)</f>
        <v/>
      </c>
    </row>
    <row r="58" spans="1:7" outlineLevel="1">
      <c r="A58" s="1218">
        <v>4.0999999999999996</v>
      </c>
      <c r="B58" s="874"/>
      <c r="C58" s="850">
        <v>50</v>
      </c>
      <c r="D58" s="936">
        <v>0</v>
      </c>
      <c r="E58" s="859"/>
      <c r="F58" s="860">
        <f>IF(i.04166a!D58&gt;((i.04101!$E$47-i.04101!$E$40-i.04101!$E$41)*i.04166a!E$57),(i.04166a!D58-(i.04101!$E$47-i.04101!$E$40-i.04101!$E$41)*i.04166a!E$57),0)</f>
        <v>0</v>
      </c>
    </row>
    <row r="59" spans="1:7" outlineLevel="1">
      <c r="A59" s="1218">
        <v>4.2</v>
      </c>
      <c r="B59" s="874"/>
      <c r="C59" s="850">
        <v>51</v>
      </c>
      <c r="D59" s="936">
        <v>0</v>
      </c>
      <c r="E59" s="859"/>
      <c r="F59" s="860">
        <f>IF(i.04166a!D59&gt;((i.04101!$E$47-i.04101!$E$40-i.04101!$E$41)*i.04166a!E$57),(i.04166a!D59-(i.04101!$E$47-i.04101!$E$40-i.04101!$E$41)*i.04166a!E$57),0)</f>
        <v>0</v>
      </c>
    </row>
    <row r="60" spans="1:7" outlineLevel="1">
      <c r="A60" s="1218">
        <v>4.3</v>
      </c>
      <c r="B60" s="874"/>
      <c r="C60" s="850">
        <v>52</v>
      </c>
      <c r="D60" s="936">
        <v>0</v>
      </c>
      <c r="E60" s="859"/>
      <c r="F60" s="860">
        <f>IF(i.04166a!D60&gt;((i.04101!$E$47-i.04101!$E$40-i.04101!$E$41)*i.04166a!E$57),(i.04166a!D60-(i.04101!$E$47-i.04101!$E$40-i.04101!$E$41)*i.04166a!E$57),0)</f>
        <v>0</v>
      </c>
    </row>
    <row r="61" spans="1:7" outlineLevel="1">
      <c r="A61" s="1218">
        <v>4.4000000000000004</v>
      </c>
      <c r="B61" s="874"/>
      <c r="C61" s="850">
        <v>53</v>
      </c>
      <c r="D61" s="936">
        <v>0</v>
      </c>
      <c r="E61" s="859"/>
      <c r="F61" s="860">
        <f>IF(i.04166a!D61&gt;((i.04101!$E$47-i.04101!$E$40-i.04101!$E$41)*i.04166a!E$57),(i.04166a!D61-(i.04101!$E$47-i.04101!$E$40-i.04101!$E$41)*i.04166a!E$57),0)</f>
        <v>0</v>
      </c>
    </row>
    <row r="62" spans="1:7" outlineLevel="1">
      <c r="A62" s="1218">
        <v>4.5</v>
      </c>
      <c r="B62" s="874"/>
      <c r="C62" s="850">
        <v>54</v>
      </c>
      <c r="D62" s="936">
        <v>0</v>
      </c>
      <c r="E62" s="859"/>
      <c r="F62" s="860">
        <f>IF(i.04166a!D62&gt;((i.04101!$E$47-i.04101!$E$40-i.04101!$E$41)*i.04166a!E$57),(i.04166a!D62-(i.04101!$E$47-i.04101!$E$40-i.04101!$E$41)*i.04166a!E$57),0)</f>
        <v>0</v>
      </c>
    </row>
    <row r="63" spans="1:7" outlineLevel="1">
      <c r="A63" s="1218">
        <v>4.5999999999999996</v>
      </c>
      <c r="B63" s="874"/>
      <c r="C63" s="850">
        <v>55</v>
      </c>
      <c r="D63" s="936">
        <v>0</v>
      </c>
      <c r="E63" s="859"/>
      <c r="F63" s="860">
        <f>IF(i.04166a!D63&gt;((i.04101!$E$47-i.04101!$E$40-i.04101!$E$41)*i.04166a!E$57),(i.04166a!D63-(i.04101!$E$47-i.04101!$E$40-i.04101!$E$41)*i.04166a!E$57),0)</f>
        <v>0</v>
      </c>
    </row>
    <row r="64" spans="1:7" outlineLevel="1">
      <c r="A64" s="1218">
        <v>4.7</v>
      </c>
      <c r="B64" s="874"/>
      <c r="C64" s="850">
        <v>56</v>
      </c>
      <c r="D64" s="936">
        <v>0</v>
      </c>
      <c r="E64" s="859"/>
      <c r="F64" s="860">
        <f>IF(i.04166a!D64&gt;((i.04101!$E$47-i.04101!$E$40-i.04101!$E$41)*i.04166a!E$57),(i.04166a!D64-(i.04101!$E$47-i.04101!$E$40-i.04101!$E$41)*i.04166a!E$57),0)</f>
        <v>0</v>
      </c>
    </row>
    <row r="65" spans="1:7" outlineLevel="1">
      <c r="A65" s="1218">
        <v>4.8</v>
      </c>
      <c r="B65" s="874"/>
      <c r="C65" s="850">
        <v>57</v>
      </c>
      <c r="D65" s="936">
        <v>0</v>
      </c>
      <c r="E65" s="859"/>
      <c r="F65" s="860">
        <f>IF(i.04166a!D65&gt;((i.04101!$E$47-i.04101!$E$40-i.04101!$E$41)*i.04166a!E$57),(i.04166a!D65-(i.04101!$E$47-i.04101!$E$40-i.04101!$E$41)*i.04166a!E$57),0)</f>
        <v>0</v>
      </c>
    </row>
    <row r="66" spans="1:7" outlineLevel="1">
      <c r="A66" s="1218">
        <v>4.9000000000000004</v>
      </c>
      <c r="B66" s="874"/>
      <c r="C66" s="850">
        <v>58</v>
      </c>
      <c r="D66" s="936">
        <v>0</v>
      </c>
      <c r="E66" s="859"/>
      <c r="F66" s="860">
        <f>IF(i.04166a!D66&gt;((i.04101!$E$47-i.04101!$E$40-i.04101!$E$41)*i.04166a!E$57),(i.04166a!D66-(i.04101!$E$47-i.04101!$E$40-i.04101!$E$41)*i.04166a!E$57),0)</f>
        <v>0</v>
      </c>
    </row>
    <row r="67" spans="1:7" outlineLevel="1">
      <c r="A67" s="1224" t="s">
        <v>560</v>
      </c>
      <c r="B67" s="876"/>
      <c r="C67" s="850">
        <v>59</v>
      </c>
      <c r="D67" s="939">
        <v>0</v>
      </c>
      <c r="E67" s="859"/>
      <c r="F67" s="860">
        <f>IF(i.04166a!D67&gt;((i.04101!$E$47-i.04101!$E$40-i.04101!$E$41)*i.04166a!E$57),(i.04166a!D67-(i.04101!$E$47-i.04101!$E$40-i.04101!$E$41)*i.04166a!E$57),0)</f>
        <v>0</v>
      </c>
    </row>
    <row r="68" spans="1:7" ht="15.75" outlineLevel="1" thickBot="1">
      <c r="A68" s="1222" t="s">
        <v>561</v>
      </c>
      <c r="B68" s="864" t="s">
        <v>1532</v>
      </c>
      <c r="C68" s="850">
        <v>60</v>
      </c>
      <c r="D68" s="938">
        <v>0</v>
      </c>
      <c r="E68" s="861"/>
      <c r="F68" s="875"/>
    </row>
    <row r="69" spans="1:7" ht="15.75" thickBot="1">
      <c r="A69" s="1225">
        <v>5</v>
      </c>
      <c r="B69" s="865" t="s">
        <v>14</v>
      </c>
      <c r="C69" s="884">
        <v>61</v>
      </c>
      <c r="D69" s="931">
        <f>i.04101!E12</f>
        <v>0</v>
      </c>
      <c r="E69" s="866">
        <v>0.02</v>
      </c>
      <c r="F69" s="867">
        <f>IF(i.04166a!D69&gt;((i.04101!$E$47-i.04101!$E$40-i.04101!$E$41)*i.04166a!E$69),(i.04166a!D69-(i.04101!$E$47-i.04101!$E$40-i.04101!$E$41)*i.04166a!E$69),0)</f>
        <v>0</v>
      </c>
    </row>
    <row r="70" spans="1:7">
      <c r="A70" s="1217">
        <v>6</v>
      </c>
      <c r="B70" s="854" t="s">
        <v>1709</v>
      </c>
      <c r="C70" s="884">
        <v>62</v>
      </c>
      <c r="D70" s="856">
        <f>SUM(D71:D101)</f>
        <v>0</v>
      </c>
      <c r="E70" s="857">
        <v>0.2</v>
      </c>
      <c r="F70" s="858">
        <f>SUM(F71:F101)</f>
        <v>0</v>
      </c>
      <c r="G70" s="1063" t="str">
        <f>IF(D70=(i.04101!E15+i.04101!E21+i.04101!E23+i.04101!E26+i.04101!E27+i.04101a!D58),"",D70-(i.04101!E15+i.04101!E21+i.04101!E23+i.04101!E26+i.04101!E27+i.04101a!D58))</f>
        <v/>
      </c>
    </row>
    <row r="71" spans="1:7" outlineLevel="1">
      <c r="A71" s="1221" t="s">
        <v>372</v>
      </c>
      <c r="B71" s="874"/>
      <c r="C71" s="850">
        <v>63</v>
      </c>
      <c r="D71" s="936"/>
      <c r="E71" s="859"/>
      <c r="F71" s="860">
        <f>IF(i.04166a!D71&gt;((i.04101!$E$47-i.04101!$E$40-i.04101!$E$41)*i.04166a!E$70),(i.04166a!D71-(i.04101!$E$47-i.04101!$E$40-i.04101!$E$41)*i.04166a!E$70),0)</f>
        <v>0</v>
      </c>
    </row>
    <row r="72" spans="1:7" outlineLevel="1">
      <c r="A72" s="1221" t="s">
        <v>373</v>
      </c>
      <c r="B72" s="874"/>
      <c r="C72" s="850">
        <v>64</v>
      </c>
      <c r="D72" s="936"/>
      <c r="E72" s="859"/>
      <c r="F72" s="860">
        <f>IF(i.04166a!D72&gt;((i.04101!$E$47-i.04101!$E$40-i.04101!$E$41)*i.04166a!E$70),(i.04166a!D72-(i.04101!$E$47-i.04101!$E$40-i.04101!$E$41)*i.04166a!E$70),0)</f>
        <v>0</v>
      </c>
    </row>
    <row r="73" spans="1:7" outlineLevel="1">
      <c r="A73" s="1221" t="s">
        <v>375</v>
      </c>
      <c r="B73" s="874"/>
      <c r="C73" s="850">
        <v>65</v>
      </c>
      <c r="D73" s="936"/>
      <c r="E73" s="859"/>
      <c r="F73" s="860">
        <f>IF(i.04166a!D73&gt;((i.04101!$E$47-i.04101!$E$40-i.04101!$E$41)*i.04166a!E$70),(i.04166a!D73-(i.04101!$E$47-i.04101!$E$40-i.04101!$E$41)*i.04166a!E$70),0)</f>
        <v>0</v>
      </c>
    </row>
    <row r="74" spans="1:7" outlineLevel="1">
      <c r="A74" s="1221" t="s">
        <v>377</v>
      </c>
      <c r="B74" s="874"/>
      <c r="C74" s="850">
        <v>66</v>
      </c>
      <c r="D74" s="936"/>
      <c r="E74" s="859"/>
      <c r="F74" s="860">
        <f>IF(i.04166a!D74&gt;((i.04101!$E$47-i.04101!$E$40-i.04101!$E$41)*i.04166a!E$70),(i.04166a!D74-(i.04101!$E$47-i.04101!$E$40-i.04101!$E$41)*i.04166a!E$70),0)</f>
        <v>0</v>
      </c>
    </row>
    <row r="75" spans="1:7" outlineLevel="1">
      <c r="A75" s="1221" t="s">
        <v>379</v>
      </c>
      <c r="B75" s="874"/>
      <c r="C75" s="850">
        <v>67</v>
      </c>
      <c r="D75" s="936"/>
      <c r="E75" s="859"/>
      <c r="F75" s="860">
        <f>IF(i.04166a!D75&gt;((i.04101!$E$47-i.04101!$E$40-i.04101!$E$41)*i.04166a!E$70),(i.04166a!D75-(i.04101!$E$47-i.04101!$E$40-i.04101!$E$41)*i.04166a!E$70),0)</f>
        <v>0</v>
      </c>
    </row>
    <row r="76" spans="1:7" outlineLevel="1">
      <c r="A76" s="1221" t="s">
        <v>381</v>
      </c>
      <c r="B76" s="874"/>
      <c r="C76" s="850">
        <v>68</v>
      </c>
      <c r="D76" s="936"/>
      <c r="E76" s="859"/>
      <c r="F76" s="860">
        <f>IF(i.04166a!D76&gt;((i.04101!$E$47-i.04101!$E$40-i.04101!$E$41)*i.04166a!E$70),(i.04166a!D76-(i.04101!$E$47-i.04101!$E$40-i.04101!$E$41)*i.04166a!E$70),0)</f>
        <v>0</v>
      </c>
    </row>
    <row r="77" spans="1:7" outlineLevel="1">
      <c r="A77" s="1221" t="s">
        <v>383</v>
      </c>
      <c r="B77" s="874"/>
      <c r="C77" s="850">
        <v>69</v>
      </c>
      <c r="D77" s="936"/>
      <c r="E77" s="859"/>
      <c r="F77" s="860">
        <f>IF(i.04166a!D77&gt;((i.04101!$E$47-i.04101!$E$40-i.04101!$E$41)*i.04166a!E$70),(i.04166a!D77-(i.04101!$E$47-i.04101!$E$40-i.04101!$E$41)*i.04166a!E$70),0)</f>
        <v>0</v>
      </c>
    </row>
    <row r="78" spans="1:7" outlineLevel="1">
      <c r="A78" s="1221" t="s">
        <v>385</v>
      </c>
      <c r="B78" s="874"/>
      <c r="C78" s="850">
        <v>70</v>
      </c>
      <c r="D78" s="936"/>
      <c r="E78" s="859"/>
      <c r="F78" s="860">
        <f>IF(i.04166a!D78&gt;((i.04101!$E$47-i.04101!$E$40-i.04101!$E$41)*i.04166a!E$70),(i.04166a!D78-(i.04101!$E$47-i.04101!$E$40-i.04101!$E$41)*i.04166a!E$70),0)</f>
        <v>0</v>
      </c>
    </row>
    <row r="79" spans="1:7" outlineLevel="1">
      <c r="A79" s="1221" t="s">
        <v>387</v>
      </c>
      <c r="B79" s="874"/>
      <c r="C79" s="850">
        <v>71</v>
      </c>
      <c r="D79" s="936"/>
      <c r="E79" s="859"/>
      <c r="F79" s="860">
        <f>IF(i.04166a!D79&gt;((i.04101!$E$47-i.04101!$E$40-i.04101!$E$41)*i.04166a!E$70),(i.04166a!D79-(i.04101!$E$47-i.04101!$E$40-i.04101!$E$41)*i.04166a!E$70),0)</f>
        <v>0</v>
      </c>
    </row>
    <row r="80" spans="1:7" outlineLevel="1">
      <c r="A80" s="1221" t="s">
        <v>1643</v>
      </c>
      <c r="B80" s="874"/>
      <c r="C80" s="850">
        <v>72</v>
      </c>
      <c r="D80" s="936"/>
      <c r="E80" s="859"/>
      <c r="F80" s="860">
        <f>IF(i.04166a!D80&gt;((i.04101!$E$47-i.04101!$E$40-i.04101!$E$41)*i.04166a!E$70),(i.04166a!D80-(i.04101!$E$47-i.04101!$E$40-i.04101!$E$41)*i.04166a!E$70),0)</f>
        <v>0</v>
      </c>
    </row>
    <row r="81" spans="1:23" outlineLevel="1">
      <c r="A81" s="1221" t="s">
        <v>1644</v>
      </c>
      <c r="B81" s="874"/>
      <c r="C81" s="850">
        <v>73</v>
      </c>
      <c r="D81" s="936"/>
      <c r="E81" s="859"/>
      <c r="F81" s="860">
        <f>IF(i.04166a!D81&gt;((i.04101!$E$47-i.04101!$E$40-i.04101!$E$41)*i.04166a!E$70),(i.04166a!D81-(i.04101!$E$47-i.04101!$E$40-i.04101!$E$41)*i.04166a!E$70),0)</f>
        <v>0</v>
      </c>
    </row>
    <row r="82" spans="1:23" outlineLevel="1">
      <c r="A82" s="1221" t="s">
        <v>1645</v>
      </c>
      <c r="B82" s="874"/>
      <c r="C82" s="850">
        <v>74</v>
      </c>
      <c r="D82" s="936"/>
      <c r="E82" s="859"/>
      <c r="F82" s="860">
        <f>IF(i.04166a!D82&gt;((i.04101!$E$47-i.04101!$E$40-i.04101!$E$41)*i.04166a!E$70),(i.04166a!D82-(i.04101!$E$47-i.04101!$E$40-i.04101!$E$41)*i.04166a!E$70),0)</f>
        <v>0</v>
      </c>
    </row>
    <row r="83" spans="1:23" outlineLevel="1">
      <c r="A83" s="1221" t="s">
        <v>1646</v>
      </c>
      <c r="B83" s="874"/>
      <c r="C83" s="850">
        <v>75</v>
      </c>
      <c r="D83" s="936"/>
      <c r="E83" s="859"/>
      <c r="F83" s="860">
        <f>IF(i.04166a!D83&gt;((i.04101!$E$47-i.04101!$E$40-i.04101!$E$41)*i.04166a!E$70),(i.04166a!D83-(i.04101!$E$47-i.04101!$E$40-i.04101!$E$41)*i.04166a!E$70),0)</f>
        <v>0</v>
      </c>
    </row>
    <row r="84" spans="1:23" outlineLevel="1">
      <c r="A84" s="1221" t="s">
        <v>1647</v>
      </c>
      <c r="B84" s="874"/>
      <c r="C84" s="850">
        <v>76</v>
      </c>
      <c r="D84" s="936"/>
      <c r="E84" s="859"/>
      <c r="F84" s="860">
        <f>IF(i.04166a!D84&gt;((i.04101!$E$47-i.04101!$E$40-i.04101!$E$41)*i.04166a!E$70),(i.04166a!D84-(i.04101!$E$47-i.04101!$E$40-i.04101!$E$41)*i.04166a!E$70),0)</f>
        <v>0</v>
      </c>
    </row>
    <row r="85" spans="1:23" outlineLevel="1">
      <c r="A85" s="1221" t="s">
        <v>1648</v>
      </c>
      <c r="B85" s="874"/>
      <c r="C85" s="850">
        <v>77</v>
      </c>
      <c r="D85" s="936"/>
      <c r="E85" s="859"/>
      <c r="F85" s="860">
        <f>IF(i.04166a!D85&gt;((i.04101!$E$47-i.04101!$E$40-i.04101!$E$41)*i.04166a!E$70),(i.04166a!D85-(i.04101!$E$47-i.04101!$E$40-i.04101!$E$41)*i.04166a!E$70),0)</f>
        <v>0</v>
      </c>
    </row>
    <row r="86" spans="1:23" outlineLevel="1">
      <c r="A86" s="1221" t="s">
        <v>1649</v>
      </c>
      <c r="B86" s="874"/>
      <c r="C86" s="850">
        <v>78</v>
      </c>
      <c r="D86" s="936"/>
      <c r="E86" s="859"/>
      <c r="F86" s="860">
        <f>IF(i.04166a!D86&gt;((i.04101!$E$47-i.04101!$E$40-i.04101!$E$41)*i.04166a!E$70),(i.04166a!D86-(i.04101!$E$47-i.04101!$E$40-i.04101!$E$41)*i.04166a!E$70),0)</f>
        <v>0</v>
      </c>
    </row>
    <row r="87" spans="1:23" outlineLevel="1">
      <c r="A87" s="1221" t="s">
        <v>1650</v>
      </c>
      <c r="B87" s="874"/>
      <c r="C87" s="850">
        <v>79</v>
      </c>
      <c r="D87" s="936"/>
      <c r="E87" s="859"/>
      <c r="F87" s="860">
        <f>IF(i.04166a!D87&gt;((i.04101!$E$47-i.04101!$E$40-i.04101!$E$41)*i.04166a!E$70),(i.04166a!D87-(i.04101!$E$47-i.04101!$E$40-i.04101!$E$41)*i.04166a!E$70),0)</f>
        <v>0</v>
      </c>
    </row>
    <row r="88" spans="1:23" outlineLevel="1">
      <c r="A88" s="1221" t="s">
        <v>1651</v>
      </c>
      <c r="B88" s="874"/>
      <c r="C88" s="850">
        <v>80</v>
      </c>
      <c r="D88" s="936"/>
      <c r="E88" s="859"/>
      <c r="F88" s="860">
        <f>IF(i.04166a!D88&gt;((i.04101!$E$47-i.04101!$E$40-i.04101!$E$41)*i.04166a!E$70),(i.04166a!D88-(i.04101!$E$47-i.04101!$E$40-i.04101!$E$41)*i.04166a!E$70),0)</f>
        <v>0</v>
      </c>
    </row>
    <row r="89" spans="1:23" outlineLevel="1">
      <c r="A89" s="1221" t="s">
        <v>1652</v>
      </c>
      <c r="B89" s="874"/>
      <c r="C89" s="850">
        <v>81</v>
      </c>
      <c r="D89" s="936"/>
      <c r="E89" s="859"/>
      <c r="F89" s="860">
        <f>IF(i.04166a!D89&gt;((i.04101!$E$47-i.04101!$E$40-i.04101!$E$41)*i.04166a!E$70),(i.04166a!D89-(i.04101!$E$47-i.04101!$E$40-i.04101!$E$41)*i.04166a!E$70),0)</f>
        <v>0</v>
      </c>
    </row>
    <row r="90" spans="1:23" outlineLevel="1">
      <c r="A90" s="1221" t="s">
        <v>1653</v>
      </c>
      <c r="B90" s="874"/>
      <c r="C90" s="850">
        <v>82</v>
      </c>
      <c r="D90" s="936"/>
      <c r="E90" s="859"/>
      <c r="F90" s="860">
        <f>IF(i.04166a!D90&gt;((i.04101!$E$47-i.04101!$E$40-i.04101!$E$41)*i.04166a!E$70),(i.04166a!D90-(i.04101!$E$47-i.04101!$E$40-i.04101!$E$41)*i.04166a!E$70),0)</f>
        <v>0</v>
      </c>
      <c r="W90" s="393"/>
    </row>
    <row r="91" spans="1:23" outlineLevel="1">
      <c r="A91" s="1221" t="s">
        <v>1654</v>
      </c>
      <c r="B91" s="874"/>
      <c r="C91" s="850">
        <v>83</v>
      </c>
      <c r="D91" s="936"/>
      <c r="E91" s="859"/>
      <c r="F91" s="860">
        <f>IF(i.04166a!D91&gt;((i.04101!$E$47-i.04101!$E$40-i.04101!$E$41)*i.04166a!E$70),(i.04166a!D91-(i.04101!$E$47-i.04101!$E$40-i.04101!$E$41)*i.04166a!E$70),0)</f>
        <v>0</v>
      </c>
    </row>
    <row r="92" spans="1:23" outlineLevel="1">
      <c r="A92" s="1221" t="s">
        <v>1655</v>
      </c>
      <c r="B92" s="874"/>
      <c r="C92" s="850">
        <v>84</v>
      </c>
      <c r="D92" s="936"/>
      <c r="E92" s="859"/>
      <c r="F92" s="860">
        <f>IF(i.04166a!D92&gt;((i.04101!$E$47-i.04101!$E$40-i.04101!$E$41)*i.04166a!E$70),(i.04166a!D92-(i.04101!$E$47-i.04101!$E$40-i.04101!$E$41)*i.04166a!E$70),0)</f>
        <v>0</v>
      </c>
    </row>
    <row r="93" spans="1:23" outlineLevel="1">
      <c r="A93" s="1221" t="s">
        <v>1656</v>
      </c>
      <c r="B93" s="874"/>
      <c r="C93" s="850">
        <v>85</v>
      </c>
      <c r="D93" s="936"/>
      <c r="E93" s="859"/>
      <c r="F93" s="860">
        <f>IF(i.04166a!D93&gt;((i.04101!$E$47-i.04101!$E$40-i.04101!$E$41)*i.04166a!E$70),(i.04166a!D93-(i.04101!$E$47-i.04101!$E$40-i.04101!$E$41)*i.04166a!E$70),0)</f>
        <v>0</v>
      </c>
    </row>
    <row r="94" spans="1:23" outlineLevel="1">
      <c r="A94" s="1221" t="s">
        <v>1657</v>
      </c>
      <c r="B94" s="874"/>
      <c r="C94" s="850">
        <v>86</v>
      </c>
      <c r="D94" s="936"/>
      <c r="E94" s="859"/>
      <c r="F94" s="860">
        <f>IF(i.04166a!D94&gt;((i.04101!$E$47-i.04101!$E$40-i.04101!$E$41)*i.04166a!E$70),(i.04166a!D94-(i.04101!$E$47-i.04101!$E$40-i.04101!$E$41)*i.04166a!E$70),0)</f>
        <v>0</v>
      </c>
    </row>
    <row r="95" spans="1:23" outlineLevel="1">
      <c r="A95" s="1221" t="s">
        <v>1658</v>
      </c>
      <c r="B95" s="874"/>
      <c r="C95" s="850">
        <v>87</v>
      </c>
      <c r="D95" s="936"/>
      <c r="E95" s="859"/>
      <c r="F95" s="860">
        <f>IF(i.04166a!D95&gt;((i.04101!$E$47-i.04101!$E$40-i.04101!$E$41)*i.04166a!E$70),(i.04166a!D95-(i.04101!$E$47-i.04101!$E$40-i.04101!$E$41)*i.04166a!E$70),0)</f>
        <v>0</v>
      </c>
    </row>
    <row r="96" spans="1:23" outlineLevel="1">
      <c r="A96" s="1221" t="s">
        <v>1659</v>
      </c>
      <c r="B96" s="874"/>
      <c r="C96" s="850">
        <v>88</v>
      </c>
      <c r="D96" s="936"/>
      <c r="E96" s="859"/>
      <c r="F96" s="860">
        <f>IF(i.04166a!D96&gt;((i.04101!$E$47-i.04101!$E$40-i.04101!$E$41)*i.04166a!E$70),(i.04166a!D96-(i.04101!$E$47-i.04101!$E$40-i.04101!$E$41)*i.04166a!E$70),0)</f>
        <v>0</v>
      </c>
    </row>
    <row r="97" spans="1:7" outlineLevel="1">
      <c r="A97" s="1221" t="s">
        <v>1660</v>
      </c>
      <c r="B97" s="874"/>
      <c r="C97" s="850">
        <v>89</v>
      </c>
      <c r="D97" s="936"/>
      <c r="E97" s="859"/>
      <c r="F97" s="860">
        <f>IF(i.04166a!D97&gt;((i.04101!$E$47-i.04101!$E$40-i.04101!$E$41)*i.04166a!E$70),(i.04166a!D97-(i.04101!$E$47-i.04101!$E$40-i.04101!$E$41)*i.04166a!E$70),0)</f>
        <v>0</v>
      </c>
    </row>
    <row r="98" spans="1:7" outlineLevel="1">
      <c r="A98" s="1221" t="s">
        <v>1661</v>
      </c>
      <c r="B98" s="874"/>
      <c r="C98" s="850">
        <v>90</v>
      </c>
      <c r="D98" s="936"/>
      <c r="E98" s="859"/>
      <c r="F98" s="860">
        <f>IF(i.04166a!D98&gt;((i.04101!$E$47-i.04101!$E$40-i.04101!$E$41)*i.04166a!E$70),(i.04166a!D98-(i.04101!$E$47-i.04101!$E$40-i.04101!$E$41)*i.04166a!E$70),0)</f>
        <v>0</v>
      </c>
    </row>
    <row r="99" spans="1:7" outlineLevel="1">
      <c r="A99" s="1221" t="s">
        <v>1662</v>
      </c>
      <c r="B99" s="874"/>
      <c r="C99" s="850">
        <v>91</v>
      </c>
      <c r="D99" s="936"/>
      <c r="E99" s="859"/>
      <c r="F99" s="860">
        <f>IF(i.04166a!D99&gt;((i.04101!$E$47-i.04101!$E$40-i.04101!$E$41)*i.04166a!E$70),(i.04166a!D99-(i.04101!$E$47-i.04101!$E$40-i.04101!$E$41)*i.04166a!E$70),0)</f>
        <v>0</v>
      </c>
    </row>
    <row r="100" spans="1:7" outlineLevel="1">
      <c r="A100" s="1221" t="s">
        <v>1663</v>
      </c>
      <c r="B100" s="874"/>
      <c r="C100" s="850">
        <v>92</v>
      </c>
      <c r="D100" s="936"/>
      <c r="E100" s="859"/>
      <c r="F100" s="860">
        <f>IF(i.04166a!D100&gt;((i.04101!$E$47-i.04101!$E$40-i.04101!$E$41)*i.04166a!E$70),(i.04166a!D100-(i.04101!$E$47-i.04101!$E$40-i.04101!$E$41)*i.04166a!E$70),0)</f>
        <v>0</v>
      </c>
    </row>
    <row r="101" spans="1:7" ht="15.75" outlineLevel="1" thickBot="1">
      <c r="A101" s="1222" t="s">
        <v>1664</v>
      </c>
      <c r="B101" s="864" t="s">
        <v>280</v>
      </c>
      <c r="C101" s="850">
        <v>93</v>
      </c>
      <c r="D101" s="938"/>
      <c r="E101" s="861"/>
      <c r="F101" s="875"/>
    </row>
    <row r="102" spans="1:7" ht="15.75" thickBot="1">
      <c r="A102" s="1226">
        <v>7</v>
      </c>
      <c r="B102" s="868" t="s">
        <v>1356</v>
      </c>
      <c r="C102" s="884">
        <v>94</v>
      </c>
      <c r="D102" s="888">
        <f>i.04155в!N10</f>
        <v>0</v>
      </c>
      <c r="E102" s="869">
        <v>1</v>
      </c>
      <c r="F102" s="870">
        <v>0</v>
      </c>
    </row>
    <row r="103" spans="1:7" ht="15.75" thickBot="1">
      <c r="A103" s="1226">
        <v>8</v>
      </c>
      <c r="B103" s="868" t="s">
        <v>1448</v>
      </c>
      <c r="C103" s="884">
        <v>95</v>
      </c>
      <c r="D103" s="888">
        <f>i.04155в!N31</f>
        <v>0</v>
      </c>
      <c r="E103" s="869">
        <v>0.05</v>
      </c>
      <c r="F103" s="870">
        <f>IF(i.04166a!D103&gt;((i.04101!$E$47-i.04101!$E$40-i.04101!$E$41)*i.04166a!E$103),(i.04166a!D103-(i.04101!$E$47-i.04101!$E$40-i.04101!$E$41)*i.04166a!E$103),0)</f>
        <v>0</v>
      </c>
    </row>
    <row r="104" spans="1:7">
      <c r="A104" s="1227" t="s">
        <v>395</v>
      </c>
      <c r="B104" s="854" t="s">
        <v>1358</v>
      </c>
      <c r="C104" s="884">
        <v>96</v>
      </c>
      <c r="D104" s="856">
        <f>SUM(D105:D120)</f>
        <v>0</v>
      </c>
      <c r="E104" s="857">
        <v>0.15</v>
      </c>
      <c r="F104" s="858">
        <f>SUM(F105:F120)</f>
        <v>0</v>
      </c>
      <c r="G104" s="1063" t="str">
        <f>IF(D104=(i.04155в!N94+i.04155в!N115),"",D104-(i.04155в!N94+i.04155в!N115))</f>
        <v/>
      </c>
    </row>
    <row r="105" spans="1:7" outlineLevel="1">
      <c r="A105" s="1221" t="s">
        <v>397</v>
      </c>
      <c r="B105" s="874"/>
      <c r="C105" s="850">
        <v>97</v>
      </c>
      <c r="D105" s="936">
        <v>0</v>
      </c>
      <c r="E105" s="859"/>
      <c r="F105" s="860">
        <f>IF(i.04166a!D105&gt;((i.04101!$E$47-i.04101!$E$40-i.04101!$E$41)*i.04166a!E$104),(i.04166a!D105-(i.04101!$E$47-i.04101!$E$40-i.04101!$E$41)*i.04166a!E$104),0)</f>
        <v>0</v>
      </c>
    </row>
    <row r="106" spans="1:7" outlineLevel="1">
      <c r="A106" s="1218">
        <v>9.1999999999999993</v>
      </c>
      <c r="B106" s="874"/>
      <c r="C106" s="850">
        <v>98</v>
      </c>
      <c r="D106" s="936">
        <v>0</v>
      </c>
      <c r="E106" s="859"/>
      <c r="F106" s="860">
        <f>IF(i.04166a!D106&gt;((i.04101!$E$47-i.04101!$E$40-i.04101!$E$41)*i.04166a!E$104),(i.04166a!D106-(i.04101!$E$47-i.04101!$E$40-i.04101!$E$41)*i.04166a!E$104),0)</f>
        <v>0</v>
      </c>
    </row>
    <row r="107" spans="1:7" outlineLevel="1">
      <c r="A107" s="1221" t="s">
        <v>2050</v>
      </c>
      <c r="B107" s="874"/>
      <c r="C107" s="850">
        <v>99</v>
      </c>
      <c r="D107" s="936">
        <v>0</v>
      </c>
      <c r="E107" s="859"/>
      <c r="F107" s="860">
        <f>IF(i.04166a!D107&gt;((i.04101!$E$47-i.04101!$E$40-i.04101!$E$41)*i.04166a!E$104),(i.04166a!D107-(i.04101!$E$47-i.04101!$E$40-i.04101!$E$41)*i.04166a!E$104),0)</f>
        <v>0</v>
      </c>
    </row>
    <row r="108" spans="1:7" outlineLevel="1">
      <c r="A108" s="1221" t="s">
        <v>2051</v>
      </c>
      <c r="B108" s="874"/>
      <c r="C108" s="850">
        <v>100</v>
      </c>
      <c r="D108" s="936">
        <v>0</v>
      </c>
      <c r="E108" s="859"/>
      <c r="F108" s="860">
        <f>IF(i.04166a!D108&gt;((i.04101!$E$47-i.04101!$E$40-i.04101!$E$41)*i.04166a!E$104),(i.04166a!D108-(i.04101!$E$47-i.04101!$E$40-i.04101!$E$41)*i.04166a!E$104),0)</f>
        <v>0</v>
      </c>
    </row>
    <row r="109" spans="1:7" outlineLevel="1">
      <c r="A109" s="1221" t="s">
        <v>2052</v>
      </c>
      <c r="B109" s="874"/>
      <c r="C109" s="850">
        <v>101</v>
      </c>
      <c r="D109" s="936">
        <v>0</v>
      </c>
      <c r="E109" s="859"/>
      <c r="F109" s="860">
        <f>IF(i.04166a!D109&gt;((i.04101!$E$47-i.04101!$E$40-i.04101!$E$41)*i.04166a!E$104),(i.04166a!D109-(i.04101!$E$47-i.04101!$E$40-i.04101!$E$41)*i.04166a!E$104),0)</f>
        <v>0</v>
      </c>
    </row>
    <row r="110" spans="1:7" outlineLevel="1">
      <c r="A110" s="1221" t="s">
        <v>2053</v>
      </c>
      <c r="B110" s="874"/>
      <c r="C110" s="850">
        <v>102</v>
      </c>
      <c r="D110" s="936">
        <v>0</v>
      </c>
      <c r="E110" s="859"/>
      <c r="F110" s="860">
        <f>IF(i.04166a!D110&gt;((i.04101!$E$47-i.04101!$E$40-i.04101!$E$41)*i.04166a!E$104),(i.04166a!D110-(i.04101!$E$47-i.04101!$E$40-i.04101!$E$41)*i.04166a!E$104),0)</f>
        <v>0</v>
      </c>
    </row>
    <row r="111" spans="1:7" outlineLevel="1">
      <c r="A111" s="1221" t="s">
        <v>2054</v>
      </c>
      <c r="B111" s="874"/>
      <c r="C111" s="850">
        <v>103</v>
      </c>
      <c r="D111" s="936">
        <v>0</v>
      </c>
      <c r="E111" s="859"/>
      <c r="F111" s="860">
        <f>IF(i.04166a!D111&gt;((i.04101!$E$47-i.04101!$E$40-i.04101!$E$41)*i.04166a!E$104),(i.04166a!D111-(i.04101!$E$47-i.04101!$E$40-i.04101!$E$41)*i.04166a!E$104),0)</f>
        <v>0</v>
      </c>
    </row>
    <row r="112" spans="1:7" outlineLevel="1">
      <c r="A112" s="1221" t="s">
        <v>2055</v>
      </c>
      <c r="B112" s="874"/>
      <c r="C112" s="850">
        <v>104</v>
      </c>
      <c r="D112" s="936">
        <v>0</v>
      </c>
      <c r="E112" s="859"/>
      <c r="F112" s="860">
        <f>IF(i.04166a!D112&gt;((i.04101!$E$47-i.04101!$E$40-i.04101!$E$41)*i.04166a!E$104),(i.04166a!D112-(i.04101!$E$47-i.04101!$E$40-i.04101!$E$41)*i.04166a!E$104),0)</f>
        <v>0</v>
      </c>
    </row>
    <row r="113" spans="1:7" outlineLevel="1">
      <c r="A113" s="1221" t="s">
        <v>2056</v>
      </c>
      <c r="B113" s="874"/>
      <c r="C113" s="850">
        <v>105</v>
      </c>
      <c r="D113" s="936">
        <v>0</v>
      </c>
      <c r="E113" s="859"/>
      <c r="F113" s="860">
        <f>IF(i.04166a!D113&gt;((i.04101!$E$47-i.04101!$E$40-i.04101!$E$41)*i.04166a!E$104),(i.04166a!D113-(i.04101!$E$47-i.04101!$E$40-i.04101!$E$41)*i.04166a!E$104),0)</f>
        <v>0</v>
      </c>
    </row>
    <row r="114" spans="1:7" outlineLevel="1">
      <c r="A114" s="1221" t="s">
        <v>2057</v>
      </c>
      <c r="B114" s="874"/>
      <c r="C114" s="850">
        <v>106</v>
      </c>
      <c r="D114" s="936">
        <v>0</v>
      </c>
      <c r="E114" s="859"/>
      <c r="F114" s="860">
        <f>IF(i.04166a!D114&gt;((i.04101!$E$47-i.04101!$E$40-i.04101!$E$41)*i.04166a!E$104),(i.04166a!D114-(i.04101!$E$47-i.04101!$E$40-i.04101!$E$41)*i.04166a!E$104),0)</f>
        <v>0</v>
      </c>
    </row>
    <row r="115" spans="1:7" outlineLevel="1">
      <c r="A115" s="1221" t="s">
        <v>2058</v>
      </c>
      <c r="B115" s="874"/>
      <c r="C115" s="850">
        <v>107</v>
      </c>
      <c r="D115" s="936">
        <v>0</v>
      </c>
      <c r="E115" s="859"/>
      <c r="F115" s="860">
        <f>IF(i.04166a!D115&gt;((i.04101!$E$47-i.04101!$E$40-i.04101!$E$41)*i.04166a!E$104),(i.04166a!D115-(i.04101!$E$47-i.04101!$E$40-i.04101!$E$41)*i.04166a!E$104),0)</f>
        <v>0</v>
      </c>
    </row>
    <row r="116" spans="1:7" outlineLevel="1">
      <c r="A116" s="1221" t="s">
        <v>2059</v>
      </c>
      <c r="B116" s="874"/>
      <c r="C116" s="850">
        <v>108</v>
      </c>
      <c r="D116" s="936">
        <v>0</v>
      </c>
      <c r="E116" s="859"/>
      <c r="F116" s="860">
        <f>IF(i.04166a!D116&gt;((i.04101!$E$47-i.04101!$E$40-i.04101!$E$41)*i.04166a!E$104),(i.04166a!D116-(i.04101!$E$47-i.04101!$E$40-i.04101!$E$41)*i.04166a!E$104),0)</f>
        <v>0</v>
      </c>
    </row>
    <row r="117" spans="1:7" outlineLevel="1">
      <c r="A117" s="1221" t="s">
        <v>2060</v>
      </c>
      <c r="B117" s="874"/>
      <c r="C117" s="850">
        <v>109</v>
      </c>
      <c r="D117" s="936">
        <v>0</v>
      </c>
      <c r="E117" s="859"/>
      <c r="F117" s="860">
        <f>IF(i.04166a!D117&gt;((i.04101!$E$47-i.04101!$E$40-i.04101!$E$41)*i.04166a!E$104),(i.04166a!D117-(i.04101!$E$47-i.04101!$E$40-i.04101!$E$41)*i.04166a!E$104),0)</f>
        <v>0</v>
      </c>
    </row>
    <row r="118" spans="1:7" outlineLevel="1">
      <c r="A118" s="1221" t="s">
        <v>2061</v>
      </c>
      <c r="B118" s="874"/>
      <c r="C118" s="850">
        <v>110</v>
      </c>
      <c r="D118" s="936">
        <v>0</v>
      </c>
      <c r="E118" s="859"/>
      <c r="F118" s="860">
        <f>IF(i.04166a!D118&gt;((i.04101!$E$47-i.04101!$E$40-i.04101!$E$41)*i.04166a!E$104),(i.04166a!D118-(i.04101!$E$47-i.04101!$E$40-i.04101!$E$41)*i.04166a!E$104),0)</f>
        <v>0</v>
      </c>
    </row>
    <row r="119" spans="1:7" outlineLevel="1">
      <c r="A119" s="1221" t="s">
        <v>2062</v>
      </c>
      <c r="B119" s="874"/>
      <c r="C119" s="850">
        <v>111</v>
      </c>
      <c r="D119" s="936">
        <v>0</v>
      </c>
      <c r="E119" s="859"/>
      <c r="F119" s="860">
        <f>IF(i.04166a!D119&gt;((i.04101!$E$47-i.04101!$E$40-i.04101!$E$41)*i.04166a!E$104),(i.04166a!D119-(i.04101!$E$47-i.04101!$E$40-i.04101!$E$41)*i.04166a!E$104),0)</f>
        <v>0</v>
      </c>
    </row>
    <row r="120" spans="1:7" ht="15.75" outlineLevel="1" thickBot="1">
      <c r="A120" s="1221" t="s">
        <v>2063</v>
      </c>
      <c r="B120" s="864" t="s">
        <v>280</v>
      </c>
      <c r="C120" s="850">
        <v>112</v>
      </c>
      <c r="D120" s="938">
        <v>0</v>
      </c>
      <c r="E120" s="861"/>
      <c r="F120" s="877"/>
    </row>
    <row r="121" spans="1:7">
      <c r="A121" s="1217">
        <v>10</v>
      </c>
      <c r="B121" s="854" t="s">
        <v>1376</v>
      </c>
      <c r="C121" s="884">
        <v>113</v>
      </c>
      <c r="D121" s="856">
        <f>SUM(D122:D137)</f>
        <v>0</v>
      </c>
      <c r="E121" s="857">
        <v>0.05</v>
      </c>
      <c r="F121" s="858">
        <f>SUM(F122:F137)</f>
        <v>0</v>
      </c>
      <c r="G121" s="1063" t="str">
        <f>IF(D121=i.04155в!N52,"",D121-i.04155в!N52)</f>
        <v/>
      </c>
    </row>
    <row r="122" spans="1:7" outlineLevel="1">
      <c r="A122" s="1221" t="s">
        <v>401</v>
      </c>
      <c r="B122" s="874"/>
      <c r="C122" s="850">
        <v>114</v>
      </c>
      <c r="D122" s="936">
        <v>0</v>
      </c>
      <c r="E122" s="871"/>
      <c r="F122" s="860">
        <f>IF(i.04166a!D122&gt;((i.04101!$E$47-i.04101!$E$40-i.04101!$E$41)*i.04166a!E$121),(i.04166a!D122-(i.04101!$E$47-i.04101!$E$40-i.04101!$E$41)*i.04166a!E$121),0)</f>
        <v>0</v>
      </c>
    </row>
    <row r="123" spans="1:7" outlineLevel="1">
      <c r="A123" s="1221" t="s">
        <v>403</v>
      </c>
      <c r="B123" s="874"/>
      <c r="C123" s="850">
        <v>115</v>
      </c>
      <c r="D123" s="936">
        <v>0</v>
      </c>
      <c r="E123" s="871"/>
      <c r="F123" s="860">
        <f>IF(i.04166a!D123&gt;((i.04101!$E$47-i.04101!$E$40-i.04101!$E$41)*i.04166a!E$121),(i.04166a!D123-(i.04101!$E$47-i.04101!$E$40-i.04101!$E$41)*i.04166a!E$121),0)</f>
        <v>0</v>
      </c>
    </row>
    <row r="124" spans="1:7" outlineLevel="1">
      <c r="A124" s="1221" t="s">
        <v>405</v>
      </c>
      <c r="B124" s="874"/>
      <c r="C124" s="850">
        <v>116</v>
      </c>
      <c r="D124" s="936">
        <v>0</v>
      </c>
      <c r="E124" s="871"/>
      <c r="F124" s="860">
        <f>IF(i.04166a!D124&gt;((i.04101!$E$47-i.04101!$E$40-i.04101!$E$41)*i.04166a!E$121),(i.04166a!D124-(i.04101!$E$47-i.04101!$E$40-i.04101!$E$41)*i.04166a!E$121),0)</f>
        <v>0</v>
      </c>
    </row>
    <row r="125" spans="1:7" outlineLevel="1">
      <c r="A125" s="1221" t="s">
        <v>574</v>
      </c>
      <c r="B125" s="874"/>
      <c r="C125" s="850">
        <v>117</v>
      </c>
      <c r="D125" s="936">
        <v>0</v>
      </c>
      <c r="E125" s="871"/>
      <c r="F125" s="860">
        <f>IF(i.04166a!D125&gt;((i.04101!$E$47-i.04101!$E$40-i.04101!$E$41)*i.04166a!E$121),(i.04166a!D125-(i.04101!$E$47-i.04101!$E$40-i.04101!$E$41)*i.04166a!E$121),0)</f>
        <v>0</v>
      </c>
    </row>
    <row r="126" spans="1:7" outlineLevel="1">
      <c r="A126" s="1221" t="s">
        <v>575</v>
      </c>
      <c r="B126" s="874"/>
      <c r="C126" s="850">
        <v>118</v>
      </c>
      <c r="D126" s="936">
        <v>0</v>
      </c>
      <c r="E126" s="871"/>
      <c r="F126" s="860">
        <f>IF(i.04166a!D126&gt;((i.04101!$E$47-i.04101!$E$40-i.04101!$E$41)*i.04166a!E$121),(i.04166a!D126-(i.04101!$E$47-i.04101!$E$40-i.04101!$E$41)*i.04166a!E$121),0)</f>
        <v>0</v>
      </c>
    </row>
    <row r="127" spans="1:7" outlineLevel="1">
      <c r="A127" s="1221" t="s">
        <v>576</v>
      </c>
      <c r="B127" s="874"/>
      <c r="C127" s="850">
        <v>119</v>
      </c>
      <c r="D127" s="936">
        <v>0</v>
      </c>
      <c r="E127" s="871"/>
      <c r="F127" s="860">
        <f>IF(i.04166a!D127&gt;((i.04101!$E$47-i.04101!$E$40-i.04101!$E$41)*i.04166a!E$121),(i.04166a!D127-(i.04101!$E$47-i.04101!$E$40-i.04101!$E$41)*i.04166a!E$121),0)</f>
        <v>0</v>
      </c>
    </row>
    <row r="128" spans="1:7" outlineLevel="1">
      <c r="A128" s="1221" t="s">
        <v>577</v>
      </c>
      <c r="B128" s="874"/>
      <c r="C128" s="850">
        <v>120</v>
      </c>
      <c r="D128" s="936">
        <v>0</v>
      </c>
      <c r="E128" s="871"/>
      <c r="F128" s="860">
        <f>IF(i.04166a!D128&gt;((i.04101!$E$47-i.04101!$E$40-i.04101!$E$41)*i.04166a!E$121),(i.04166a!D128-(i.04101!$E$47-i.04101!$E$40-i.04101!$E$41)*i.04166a!E$121),0)</f>
        <v>0</v>
      </c>
    </row>
    <row r="129" spans="1:7" outlineLevel="1">
      <c r="A129" s="1221" t="s">
        <v>578</v>
      </c>
      <c r="B129" s="874"/>
      <c r="C129" s="850">
        <v>121</v>
      </c>
      <c r="D129" s="936">
        <v>0</v>
      </c>
      <c r="E129" s="871"/>
      <c r="F129" s="860">
        <f>IF(i.04166a!D129&gt;((i.04101!$E$47-i.04101!$E$40-i.04101!$E$41)*i.04166a!E$121),(i.04166a!D129-(i.04101!$E$47-i.04101!$E$40-i.04101!$E$41)*i.04166a!E$121),0)</f>
        <v>0</v>
      </c>
    </row>
    <row r="130" spans="1:7" outlineLevel="1">
      <c r="A130" s="1221" t="s">
        <v>579</v>
      </c>
      <c r="B130" s="874"/>
      <c r="C130" s="850">
        <v>122</v>
      </c>
      <c r="D130" s="936">
        <v>0</v>
      </c>
      <c r="E130" s="871"/>
      <c r="F130" s="860">
        <f>IF(i.04166a!D130&gt;((i.04101!$E$47-i.04101!$E$40-i.04101!$E$41)*i.04166a!E$121),(i.04166a!D130-(i.04101!$E$47-i.04101!$E$40-i.04101!$E$41)*i.04166a!E$121),0)</f>
        <v>0</v>
      </c>
    </row>
    <row r="131" spans="1:7" outlineLevel="1">
      <c r="A131" s="1221" t="s">
        <v>580</v>
      </c>
      <c r="B131" s="874"/>
      <c r="C131" s="850">
        <v>123</v>
      </c>
      <c r="D131" s="936">
        <v>0</v>
      </c>
      <c r="E131" s="871"/>
      <c r="F131" s="860">
        <f>IF(i.04166a!D131&gt;((i.04101!$E$47-i.04101!$E$40-i.04101!$E$41)*i.04166a!E$121),(i.04166a!D131-(i.04101!$E$47-i.04101!$E$40-i.04101!$E$41)*i.04166a!E$121),0)</f>
        <v>0</v>
      </c>
    </row>
    <row r="132" spans="1:7" outlineLevel="1">
      <c r="A132" s="1221" t="s">
        <v>1665</v>
      </c>
      <c r="B132" s="874"/>
      <c r="C132" s="850">
        <v>124</v>
      </c>
      <c r="D132" s="936">
        <v>0</v>
      </c>
      <c r="E132" s="871"/>
      <c r="F132" s="860">
        <f>IF(i.04166a!D132&gt;((i.04101!$E$47-i.04101!$E$40-i.04101!$E$41)*i.04166a!E$121),(i.04166a!D132-(i.04101!$E$47-i.04101!$E$40-i.04101!$E$41)*i.04166a!E$121),0)</f>
        <v>0</v>
      </c>
    </row>
    <row r="133" spans="1:7" outlineLevel="1">
      <c r="A133" s="1221" t="s">
        <v>1666</v>
      </c>
      <c r="B133" s="874"/>
      <c r="C133" s="850">
        <v>125</v>
      </c>
      <c r="D133" s="936">
        <v>0</v>
      </c>
      <c r="E133" s="871"/>
      <c r="F133" s="860">
        <f>IF(i.04166a!D133&gt;((i.04101!$E$47-i.04101!$E$40-i.04101!$E$41)*i.04166a!E$121),(i.04166a!D133-(i.04101!$E$47-i.04101!$E$40-i.04101!$E$41)*i.04166a!E$121),0)</f>
        <v>0</v>
      </c>
    </row>
    <row r="134" spans="1:7" outlineLevel="1">
      <c r="A134" s="1221" t="s">
        <v>1667</v>
      </c>
      <c r="B134" s="874"/>
      <c r="C134" s="850">
        <v>126</v>
      </c>
      <c r="D134" s="936">
        <v>0</v>
      </c>
      <c r="E134" s="871"/>
      <c r="F134" s="860">
        <f>IF(i.04166a!D134&gt;((i.04101!$E$47-i.04101!$E$40-i.04101!$E$41)*i.04166a!E$121),(i.04166a!D134-(i.04101!$E$47-i.04101!$E$40-i.04101!$E$41)*i.04166a!E$121),0)</f>
        <v>0</v>
      </c>
    </row>
    <row r="135" spans="1:7" outlineLevel="1">
      <c r="A135" s="1221" t="s">
        <v>1668</v>
      </c>
      <c r="B135" s="874"/>
      <c r="C135" s="850">
        <v>127</v>
      </c>
      <c r="D135" s="936">
        <v>0</v>
      </c>
      <c r="E135" s="871"/>
      <c r="F135" s="860">
        <f>IF(i.04166a!D135&gt;((i.04101!$E$47-i.04101!$E$40-i.04101!$E$41)*i.04166a!E$121),(i.04166a!D135-(i.04101!$E$47-i.04101!$E$40-i.04101!$E$41)*i.04166a!E$121),0)</f>
        <v>0</v>
      </c>
    </row>
    <row r="136" spans="1:7" outlineLevel="1">
      <c r="A136" s="1221" t="s">
        <v>1669</v>
      </c>
      <c r="B136" s="874"/>
      <c r="C136" s="850">
        <v>128</v>
      </c>
      <c r="D136" s="936">
        <v>0</v>
      </c>
      <c r="E136" s="871"/>
      <c r="F136" s="860">
        <f>IF(i.04166a!D136&gt;((i.04101!$E$47-i.04101!$E$40-i.04101!$E$41)*i.04166a!E$121),(i.04166a!D136-(i.04101!$E$47-i.04101!$E$40-i.04101!$E$41)*i.04166a!E$121),0)</f>
        <v>0</v>
      </c>
    </row>
    <row r="137" spans="1:7" ht="15.75" outlineLevel="1" thickBot="1">
      <c r="A137" s="1221" t="s">
        <v>1670</v>
      </c>
      <c r="B137" s="864" t="s">
        <v>280</v>
      </c>
      <c r="C137" s="850">
        <v>129</v>
      </c>
      <c r="D137" s="938">
        <v>0</v>
      </c>
      <c r="E137" s="872"/>
      <c r="F137" s="877"/>
    </row>
    <row r="138" spans="1:7">
      <c r="A138" s="1217">
        <v>11</v>
      </c>
      <c r="B138" s="854" t="s">
        <v>1377</v>
      </c>
      <c r="C138" s="884">
        <v>130</v>
      </c>
      <c r="D138" s="856">
        <f>SUM(D139:D159)</f>
        <v>0</v>
      </c>
      <c r="E138" s="857">
        <v>0.1</v>
      </c>
      <c r="F138" s="858">
        <f>SUM(F139:F159)</f>
        <v>0</v>
      </c>
      <c r="G138" s="1063" t="str">
        <f>IF(D138=(i.04155в!N136+i.04155в!N157+i.04155в!N178+i.04155в!N199+i.04155в!N73),"",D138-(i.04155в!N136+i.04155в!N157+i.04155в!N178+i.04155в!N199+i.04155в!N73))</f>
        <v/>
      </c>
    </row>
    <row r="139" spans="1:7" outlineLevel="1">
      <c r="A139" s="1228" t="s">
        <v>408</v>
      </c>
      <c r="B139" s="878"/>
      <c r="C139" s="850">
        <v>131</v>
      </c>
      <c r="D139" s="879">
        <v>0</v>
      </c>
      <c r="E139" s="859"/>
      <c r="F139" s="860">
        <f>IF(i.04166a!D139&gt;((i.04101!$E$47-i.04101!$E$40-i.04101!$E$41)*i.04166a!E$138),(i.04166a!D139-(i.04101!$E$47-i.04101!$E$40-i.04101!$E$41)*i.04166a!E$138),0)</f>
        <v>0</v>
      </c>
    </row>
    <row r="140" spans="1:7" outlineLevel="1">
      <c r="A140" s="1228" t="s">
        <v>523</v>
      </c>
      <c r="B140" s="878"/>
      <c r="C140" s="850">
        <v>132</v>
      </c>
      <c r="D140" s="879">
        <v>0</v>
      </c>
      <c r="E140" s="859"/>
      <c r="F140" s="860">
        <f>IF(i.04166a!D140&gt;((i.04101!$E$47-i.04101!$E$40-i.04101!$E$41)*i.04166a!E$138),(i.04166a!D140-(i.04101!$E$47-i.04101!$E$40-i.04101!$E$41)*i.04166a!E$138),0)</f>
        <v>0</v>
      </c>
    </row>
    <row r="141" spans="1:7" outlineLevel="1">
      <c r="A141" s="1228" t="s">
        <v>1677</v>
      </c>
      <c r="B141" s="878"/>
      <c r="C141" s="850">
        <v>133</v>
      </c>
      <c r="D141" s="879">
        <v>0</v>
      </c>
      <c r="E141" s="859"/>
      <c r="F141" s="860">
        <f>IF(i.04166a!D141&gt;((i.04101!$E$47-i.04101!$E$40-i.04101!$E$41)*i.04166a!E$138),(i.04166a!D141-(i.04101!$E$47-i.04101!$E$40-i.04101!$E$41)*i.04166a!E$138),0)</f>
        <v>0</v>
      </c>
    </row>
    <row r="142" spans="1:7" outlineLevel="1">
      <c r="A142" s="1228" t="s">
        <v>1678</v>
      </c>
      <c r="B142" s="878"/>
      <c r="C142" s="850">
        <v>134</v>
      </c>
      <c r="D142" s="879">
        <v>0</v>
      </c>
      <c r="E142" s="859"/>
      <c r="F142" s="860">
        <f>IF(i.04166a!D142&gt;((i.04101!$E$47-i.04101!$E$40-i.04101!$E$41)*i.04166a!E$138),(i.04166a!D142-(i.04101!$E$47-i.04101!$E$40-i.04101!$E$41)*i.04166a!E$138),0)</f>
        <v>0</v>
      </c>
    </row>
    <row r="143" spans="1:7" outlineLevel="1">
      <c r="A143" s="1228" t="s">
        <v>1679</v>
      </c>
      <c r="B143" s="878"/>
      <c r="C143" s="850">
        <v>135</v>
      </c>
      <c r="D143" s="879">
        <v>0</v>
      </c>
      <c r="E143" s="859"/>
      <c r="F143" s="860">
        <f>IF(i.04166a!D143&gt;((i.04101!$E$47-i.04101!$E$40-i.04101!$E$41)*i.04166a!E$138),(i.04166a!D143-(i.04101!$E$47-i.04101!$E$40-i.04101!$E$41)*i.04166a!E$138),0)</f>
        <v>0</v>
      </c>
    </row>
    <row r="144" spans="1:7" outlineLevel="1">
      <c r="A144" s="1228" t="s">
        <v>1680</v>
      </c>
      <c r="B144" s="878"/>
      <c r="C144" s="850">
        <v>136</v>
      </c>
      <c r="D144" s="879">
        <v>0</v>
      </c>
      <c r="E144" s="859"/>
      <c r="F144" s="860">
        <f>IF(i.04166a!D144&gt;((i.04101!$E$47-i.04101!$E$40-i.04101!$E$41)*i.04166a!E$138),(i.04166a!D144-(i.04101!$E$47-i.04101!$E$40-i.04101!$E$41)*i.04166a!E$138),0)</f>
        <v>0</v>
      </c>
    </row>
    <row r="145" spans="1:7" outlineLevel="1">
      <c r="A145" s="1228" t="s">
        <v>1681</v>
      </c>
      <c r="B145" s="878"/>
      <c r="C145" s="850">
        <v>137</v>
      </c>
      <c r="D145" s="879">
        <v>0</v>
      </c>
      <c r="E145" s="859"/>
      <c r="F145" s="860">
        <f>IF(i.04166a!D145&gt;((i.04101!$E$47-i.04101!$E$40-i.04101!$E$41)*i.04166a!E$138),(i.04166a!D145-(i.04101!$E$47-i.04101!$E$40-i.04101!$E$41)*i.04166a!E$138),0)</f>
        <v>0</v>
      </c>
    </row>
    <row r="146" spans="1:7" outlineLevel="1">
      <c r="A146" s="1228" t="s">
        <v>1682</v>
      </c>
      <c r="B146" s="878"/>
      <c r="C146" s="850">
        <v>138</v>
      </c>
      <c r="D146" s="879">
        <v>0</v>
      </c>
      <c r="E146" s="859"/>
      <c r="F146" s="860">
        <f>IF(i.04166a!D146&gt;((i.04101!$E$47-i.04101!$E$40-i.04101!$E$41)*i.04166a!E$138),(i.04166a!D146-(i.04101!$E$47-i.04101!$E$40-i.04101!$E$41)*i.04166a!E$138),0)</f>
        <v>0</v>
      </c>
    </row>
    <row r="147" spans="1:7" outlineLevel="1">
      <c r="A147" s="1228" t="s">
        <v>1683</v>
      </c>
      <c r="B147" s="878"/>
      <c r="C147" s="850">
        <v>139</v>
      </c>
      <c r="D147" s="879">
        <v>0</v>
      </c>
      <c r="E147" s="859"/>
      <c r="F147" s="860">
        <f>IF(i.04166a!D147&gt;((i.04101!$E$47-i.04101!$E$40-i.04101!$E$41)*i.04166a!E$138),(i.04166a!D147-(i.04101!$E$47-i.04101!$E$40-i.04101!$E$41)*i.04166a!E$138),0)</f>
        <v>0</v>
      </c>
    </row>
    <row r="148" spans="1:7" outlineLevel="1">
      <c r="A148" s="1228" t="s">
        <v>1684</v>
      </c>
      <c r="B148" s="878"/>
      <c r="C148" s="850">
        <v>140</v>
      </c>
      <c r="D148" s="879">
        <v>0</v>
      </c>
      <c r="E148" s="859"/>
      <c r="F148" s="860">
        <f>IF(i.04166a!D148&gt;((i.04101!$E$47-i.04101!$E$40-i.04101!$E$41)*i.04166a!E$138),(i.04166a!D148-(i.04101!$E$47-i.04101!$E$40-i.04101!$E$41)*i.04166a!E$138),0)</f>
        <v>0</v>
      </c>
    </row>
    <row r="149" spans="1:7" outlineLevel="1">
      <c r="A149" s="1228" t="s">
        <v>1671</v>
      </c>
      <c r="B149" s="878"/>
      <c r="C149" s="850">
        <v>141</v>
      </c>
      <c r="D149" s="879">
        <v>0</v>
      </c>
      <c r="E149" s="859"/>
      <c r="F149" s="860">
        <f>IF(i.04166a!D149&gt;((i.04101!$E$47-i.04101!$E$40-i.04101!$E$41)*i.04166a!E$138),(i.04166a!D149-(i.04101!$E$47-i.04101!$E$40-i.04101!$E$41)*i.04166a!E$138),0)</f>
        <v>0</v>
      </c>
    </row>
    <row r="150" spans="1:7" outlineLevel="1">
      <c r="A150" s="1228" t="s">
        <v>1672</v>
      </c>
      <c r="B150" s="878"/>
      <c r="C150" s="850">
        <v>142</v>
      </c>
      <c r="D150" s="879">
        <v>0</v>
      </c>
      <c r="E150" s="859"/>
      <c r="F150" s="860">
        <f>IF(i.04166a!D150&gt;((i.04101!$E$47-i.04101!$E$40-i.04101!$E$41)*i.04166a!E$138),(i.04166a!D150-(i.04101!$E$47-i.04101!$E$40-i.04101!$E$41)*i.04166a!E$138),0)</f>
        <v>0</v>
      </c>
    </row>
    <row r="151" spans="1:7" outlineLevel="1">
      <c r="A151" s="1228" t="s">
        <v>1673</v>
      </c>
      <c r="B151" s="878"/>
      <c r="C151" s="850">
        <v>143</v>
      </c>
      <c r="D151" s="879">
        <v>0</v>
      </c>
      <c r="E151" s="859"/>
      <c r="F151" s="860">
        <f>IF(i.04166a!D151&gt;((i.04101!$E$47-i.04101!$E$40-i.04101!$E$41)*i.04166a!E$138),(i.04166a!D151-(i.04101!$E$47-i.04101!$E$40-i.04101!$E$41)*i.04166a!E$138),0)</f>
        <v>0</v>
      </c>
    </row>
    <row r="152" spans="1:7" outlineLevel="1">
      <c r="A152" s="1228" t="s">
        <v>1674</v>
      </c>
      <c r="B152" s="878"/>
      <c r="C152" s="850">
        <v>144</v>
      </c>
      <c r="D152" s="879">
        <v>0</v>
      </c>
      <c r="E152" s="859"/>
      <c r="F152" s="860">
        <f>IF(i.04166a!D152&gt;((i.04101!$E$47-i.04101!$E$40-i.04101!$E$41)*i.04166a!E$138),(i.04166a!D152-(i.04101!$E$47-i.04101!$E$40-i.04101!$E$41)*i.04166a!E$138),0)</f>
        <v>0</v>
      </c>
    </row>
    <row r="153" spans="1:7" outlineLevel="1">
      <c r="A153" s="1228" t="s">
        <v>1675</v>
      </c>
      <c r="B153" s="878"/>
      <c r="C153" s="850">
        <v>145</v>
      </c>
      <c r="D153" s="879">
        <v>0</v>
      </c>
      <c r="E153" s="859"/>
      <c r="F153" s="860">
        <f>IF(i.04166a!D153&gt;((i.04101!$E$47-i.04101!$E$40-i.04101!$E$41)*i.04166a!E$138),(i.04166a!D153-(i.04101!$E$47-i.04101!$E$40-i.04101!$E$41)*i.04166a!E$138),0)</f>
        <v>0</v>
      </c>
    </row>
    <row r="154" spans="1:7" outlineLevel="1">
      <c r="A154" s="1228" t="s">
        <v>1676</v>
      </c>
      <c r="B154" s="874"/>
      <c r="C154" s="850">
        <v>146</v>
      </c>
      <c r="D154" s="936">
        <v>0</v>
      </c>
      <c r="E154" s="859"/>
      <c r="F154" s="860">
        <f>IF(i.04166a!D154&gt;((i.04101!$E$47-i.04101!$E$40-i.04101!$E$41)*i.04166a!E$138),(i.04166a!D154-(i.04101!$E$47-i.04101!$E$40-i.04101!$E$41)*i.04166a!E$138),0)</f>
        <v>0</v>
      </c>
    </row>
    <row r="155" spans="1:7" outlineLevel="1">
      <c r="A155" s="1228" t="s">
        <v>2064</v>
      </c>
      <c r="B155" s="874"/>
      <c r="C155" s="850">
        <v>147</v>
      </c>
      <c r="D155" s="936">
        <v>0</v>
      </c>
      <c r="E155" s="859"/>
      <c r="F155" s="860">
        <f>IF(i.04166a!D155&gt;((i.04101!$E$47-i.04101!$E$40-i.04101!$E$41)*i.04166a!E$138),(i.04166a!D155-(i.04101!$E$47-i.04101!$E$40-i.04101!$E$41)*i.04166a!E$138),0)</f>
        <v>0</v>
      </c>
    </row>
    <row r="156" spans="1:7" outlineLevel="1">
      <c r="A156" s="1228" t="s">
        <v>2065</v>
      </c>
      <c r="B156" s="874"/>
      <c r="C156" s="850">
        <v>148</v>
      </c>
      <c r="D156" s="936">
        <v>0</v>
      </c>
      <c r="E156" s="859"/>
      <c r="F156" s="860">
        <f>IF(i.04166a!D156&gt;((i.04101!$E$47-i.04101!$E$40-i.04101!$E$41)*i.04166a!E$138),(i.04166a!D156-(i.04101!$E$47-i.04101!$E$40-i.04101!$E$41)*i.04166a!E$138),0)</f>
        <v>0</v>
      </c>
    </row>
    <row r="157" spans="1:7" outlineLevel="1">
      <c r="A157" s="1228" t="s">
        <v>2066</v>
      </c>
      <c r="B157" s="874"/>
      <c r="C157" s="850">
        <v>149</v>
      </c>
      <c r="D157" s="936">
        <v>0</v>
      </c>
      <c r="E157" s="859"/>
      <c r="F157" s="860">
        <f>IF(i.04166a!D157&gt;((i.04101!$E$47-i.04101!$E$40-i.04101!$E$41)*i.04166a!E$138),(i.04166a!D157-(i.04101!$E$47-i.04101!$E$40-i.04101!$E$41)*i.04166a!E$138),0)</f>
        <v>0</v>
      </c>
    </row>
    <row r="158" spans="1:7" outlineLevel="1">
      <c r="A158" s="1228" t="s">
        <v>2067</v>
      </c>
      <c r="B158" s="874"/>
      <c r="C158" s="850">
        <v>150</v>
      </c>
      <c r="D158" s="936">
        <v>0</v>
      </c>
      <c r="E158" s="859"/>
      <c r="F158" s="860">
        <f>IF(i.04166a!D158&gt;((i.04101!$E$47-i.04101!$E$40-i.04101!$E$41)*i.04166a!E$138),(i.04166a!D158-(i.04101!$E$47-i.04101!$E$40-i.04101!$E$41)*i.04166a!E$138),0)</f>
        <v>0</v>
      </c>
    </row>
    <row r="159" spans="1:7" ht="15.75" outlineLevel="1" thickBot="1">
      <c r="A159" s="1228" t="s">
        <v>2068</v>
      </c>
      <c r="B159" s="864" t="s">
        <v>280</v>
      </c>
      <c r="C159" s="850">
        <v>151</v>
      </c>
      <c r="D159" s="938">
        <v>0</v>
      </c>
      <c r="E159" s="861"/>
      <c r="F159" s="877"/>
    </row>
    <row r="160" spans="1:7">
      <c r="A160" s="1217">
        <v>12</v>
      </c>
      <c r="B160" s="854" t="s">
        <v>1570</v>
      </c>
      <c r="C160" s="884">
        <v>152</v>
      </c>
      <c r="D160" s="856">
        <f>SUM(D161:D182)</f>
        <v>0</v>
      </c>
      <c r="E160" s="857">
        <v>0.05</v>
      </c>
      <c r="F160" s="858">
        <f>SUM(F161:F182)</f>
        <v>0</v>
      </c>
      <c r="G160" s="1063" t="str">
        <f>IF(D160=(i.04155в!N304+i.04155в!N325+i.04155в!N346+i.04155в!N367+i.04155в!N388),"",D160-(i.04155в!N304+i.04155в!N325+i.04155в!N346+i.04155в!N367+i.04155в!N388))</f>
        <v/>
      </c>
    </row>
    <row r="161" spans="1:6" outlineLevel="1">
      <c r="A161" s="1221" t="s">
        <v>524</v>
      </c>
      <c r="B161" s="874"/>
      <c r="C161" s="850">
        <v>153</v>
      </c>
      <c r="D161" s="937">
        <v>0</v>
      </c>
      <c r="E161" s="859"/>
      <c r="F161" s="860">
        <f>IF(i.04166a!D161&gt;((i.04101!$E$47-i.04101!$E$40-i.04101!$E$41)*i.04166a!E$160),(i.04166a!D161-(i.04101!$E$47-i.04101!$E$40-i.04101!$E$41)*i.04166a!E$160),0)</f>
        <v>0</v>
      </c>
    </row>
    <row r="162" spans="1:6" outlineLevel="1">
      <c r="A162" s="1221" t="s">
        <v>525</v>
      </c>
      <c r="B162" s="874"/>
      <c r="C162" s="850">
        <v>154</v>
      </c>
      <c r="D162" s="937">
        <v>0</v>
      </c>
      <c r="E162" s="859"/>
      <c r="F162" s="860">
        <f>IF(i.04166a!D162&gt;((i.04101!$E$47-i.04101!$E$40-i.04101!$E$41)*i.04166a!E$160),(i.04166a!D162-(i.04101!$E$47-i.04101!$E$40-i.04101!$E$41)*i.04166a!E$160),0)</f>
        <v>0</v>
      </c>
    </row>
    <row r="163" spans="1:6" outlineLevel="1">
      <c r="A163" s="1221" t="s">
        <v>526</v>
      </c>
      <c r="B163" s="874"/>
      <c r="C163" s="850">
        <v>155</v>
      </c>
      <c r="D163" s="937">
        <v>0</v>
      </c>
      <c r="E163" s="859"/>
      <c r="F163" s="860">
        <f>IF(i.04166a!D163&gt;((i.04101!$E$47-i.04101!$E$40-i.04101!$E$41)*i.04166a!E$160),(i.04166a!D163-(i.04101!$E$47-i.04101!$E$40-i.04101!$E$41)*i.04166a!E$160),0)</f>
        <v>0</v>
      </c>
    </row>
    <row r="164" spans="1:6" outlineLevel="1">
      <c r="A164" s="1221" t="s">
        <v>527</v>
      </c>
      <c r="B164" s="874"/>
      <c r="C164" s="850">
        <v>156</v>
      </c>
      <c r="D164" s="937">
        <v>0</v>
      </c>
      <c r="E164" s="859"/>
      <c r="F164" s="860">
        <f>IF(i.04166a!D164&gt;((i.04101!$E$47-i.04101!$E$40-i.04101!$E$41)*i.04166a!E$160),(i.04166a!D164-(i.04101!$E$47-i.04101!$E$40-i.04101!$E$41)*i.04166a!E$160),0)</f>
        <v>0</v>
      </c>
    </row>
    <row r="165" spans="1:6" outlineLevel="1">
      <c r="A165" s="1221" t="s">
        <v>528</v>
      </c>
      <c r="B165" s="874"/>
      <c r="C165" s="850">
        <v>157</v>
      </c>
      <c r="D165" s="937">
        <v>0</v>
      </c>
      <c r="E165" s="859"/>
      <c r="F165" s="860">
        <f>IF(i.04166a!D165&gt;((i.04101!$E$47-i.04101!$E$40-i.04101!$E$41)*i.04166a!E$160),(i.04166a!D165-(i.04101!$E$47-i.04101!$E$40-i.04101!$E$41)*i.04166a!E$160),0)</f>
        <v>0</v>
      </c>
    </row>
    <row r="166" spans="1:6" outlineLevel="1">
      <c r="A166" s="1221" t="s">
        <v>2069</v>
      </c>
      <c r="B166" s="874"/>
      <c r="C166" s="850">
        <v>158</v>
      </c>
      <c r="D166" s="937">
        <v>0</v>
      </c>
      <c r="E166" s="859"/>
      <c r="F166" s="860">
        <f>IF(i.04166a!D166&gt;((i.04101!$E$47-i.04101!$E$40-i.04101!$E$41)*i.04166a!E$160),(i.04166a!D166-(i.04101!$E$47-i.04101!$E$40-i.04101!$E$41)*i.04166a!E$160),0)</f>
        <v>0</v>
      </c>
    </row>
    <row r="167" spans="1:6" outlineLevel="1">
      <c r="A167" s="1221" t="s">
        <v>2070</v>
      </c>
      <c r="B167" s="874"/>
      <c r="C167" s="850">
        <v>159</v>
      </c>
      <c r="D167" s="937">
        <v>0</v>
      </c>
      <c r="E167" s="859"/>
      <c r="F167" s="860">
        <f>IF(i.04166a!D167&gt;((i.04101!$E$47-i.04101!$E$40-i.04101!$E$41)*i.04166a!E$160),(i.04166a!D167-(i.04101!$E$47-i.04101!$E$40-i.04101!$E$41)*i.04166a!E$160),0)</f>
        <v>0</v>
      </c>
    </row>
    <row r="168" spans="1:6" outlineLevel="1">
      <c r="A168" s="1221" t="s">
        <v>2071</v>
      </c>
      <c r="B168" s="874"/>
      <c r="C168" s="850">
        <v>160</v>
      </c>
      <c r="D168" s="937">
        <v>0</v>
      </c>
      <c r="E168" s="859"/>
      <c r="F168" s="860">
        <f>IF(i.04166a!D168&gt;((i.04101!$E$47-i.04101!$E$40-i.04101!$E$41)*i.04166a!E$160),(i.04166a!D168-(i.04101!$E$47-i.04101!$E$40-i.04101!$E$41)*i.04166a!E$160),0)</f>
        <v>0</v>
      </c>
    </row>
    <row r="169" spans="1:6" outlineLevel="1">
      <c r="A169" s="1221" t="s">
        <v>2072</v>
      </c>
      <c r="B169" s="874"/>
      <c r="C169" s="850">
        <v>161</v>
      </c>
      <c r="D169" s="937">
        <v>0</v>
      </c>
      <c r="E169" s="859"/>
      <c r="F169" s="860">
        <f>IF(i.04166a!D169&gt;((i.04101!$E$47-i.04101!$E$40-i.04101!$E$41)*i.04166a!E$160),(i.04166a!D169-(i.04101!$E$47-i.04101!$E$40-i.04101!$E$41)*i.04166a!E$160),0)</f>
        <v>0</v>
      </c>
    </row>
    <row r="170" spans="1:6" outlineLevel="1">
      <c r="A170" s="1221" t="s">
        <v>1685</v>
      </c>
      <c r="B170" s="874"/>
      <c r="C170" s="850">
        <v>162</v>
      </c>
      <c r="D170" s="937">
        <v>0</v>
      </c>
      <c r="E170" s="859"/>
      <c r="F170" s="860">
        <f>IF(i.04166a!D170&gt;((i.04101!$E$47-i.04101!$E$40-i.04101!$E$41)*i.04166a!E$160),(i.04166a!D170-(i.04101!$E$47-i.04101!$E$40-i.04101!$E$41)*i.04166a!E$160),0)</f>
        <v>0</v>
      </c>
    </row>
    <row r="171" spans="1:6" outlineLevel="1">
      <c r="A171" s="1221" t="s">
        <v>1686</v>
      </c>
      <c r="B171" s="874"/>
      <c r="C171" s="850">
        <v>163</v>
      </c>
      <c r="D171" s="937">
        <v>0</v>
      </c>
      <c r="E171" s="859"/>
      <c r="F171" s="860">
        <f>IF(i.04166a!D171&gt;((i.04101!$E$47-i.04101!$E$40-i.04101!$E$41)*i.04166a!E$160),(i.04166a!D171-(i.04101!$E$47-i.04101!$E$40-i.04101!$E$41)*i.04166a!E$160),0)</f>
        <v>0</v>
      </c>
    </row>
    <row r="172" spans="1:6" outlineLevel="1">
      <c r="A172" s="1221" t="s">
        <v>1687</v>
      </c>
      <c r="B172" s="874"/>
      <c r="C172" s="850">
        <v>164</v>
      </c>
      <c r="D172" s="937">
        <v>0</v>
      </c>
      <c r="E172" s="859"/>
      <c r="F172" s="860">
        <f>IF(i.04166a!D172&gt;((i.04101!$E$47-i.04101!$E$40-i.04101!$E$41)*i.04166a!E$160),(i.04166a!D172-(i.04101!$E$47-i.04101!$E$40-i.04101!$E$41)*i.04166a!E$160),0)</f>
        <v>0</v>
      </c>
    </row>
    <row r="173" spans="1:6" outlineLevel="1">
      <c r="A173" s="1221" t="s">
        <v>1688</v>
      </c>
      <c r="B173" s="874"/>
      <c r="C173" s="850">
        <v>165</v>
      </c>
      <c r="D173" s="937">
        <v>0</v>
      </c>
      <c r="E173" s="859"/>
      <c r="F173" s="860">
        <f>IF(i.04166a!D173&gt;((i.04101!$E$47-i.04101!$E$40-i.04101!$E$41)*i.04166a!E$160),(i.04166a!D173-(i.04101!$E$47-i.04101!$E$40-i.04101!$E$41)*i.04166a!E$160),0)</f>
        <v>0</v>
      </c>
    </row>
    <row r="174" spans="1:6" outlineLevel="1">
      <c r="A174" s="1221" t="s">
        <v>1689</v>
      </c>
      <c r="B174" s="874"/>
      <c r="C174" s="850">
        <v>166</v>
      </c>
      <c r="D174" s="937">
        <v>0</v>
      </c>
      <c r="E174" s="859"/>
      <c r="F174" s="860">
        <f>IF(i.04166a!D174&gt;((i.04101!$E$47-i.04101!$E$40-i.04101!$E$41)*i.04166a!E$160),(i.04166a!D174-(i.04101!$E$47-i.04101!$E$40-i.04101!$E$41)*i.04166a!E$160),0)</f>
        <v>0</v>
      </c>
    </row>
    <row r="175" spans="1:6" outlineLevel="1">
      <c r="A175" s="1221" t="s">
        <v>1690</v>
      </c>
      <c r="B175" s="874"/>
      <c r="C175" s="850">
        <v>167</v>
      </c>
      <c r="D175" s="937">
        <v>0</v>
      </c>
      <c r="E175" s="859"/>
      <c r="F175" s="860">
        <f>IF(i.04166a!D175&gt;((i.04101!$E$47-i.04101!$E$40-i.04101!$E$41)*i.04166a!E$160),(i.04166a!D175-(i.04101!$E$47-i.04101!$E$40-i.04101!$E$41)*i.04166a!E$160),0)</f>
        <v>0</v>
      </c>
    </row>
    <row r="176" spans="1:6" outlineLevel="1">
      <c r="A176" s="1221" t="s">
        <v>1691</v>
      </c>
      <c r="B176" s="874"/>
      <c r="C176" s="850">
        <v>168</v>
      </c>
      <c r="D176" s="937">
        <v>0</v>
      </c>
      <c r="E176" s="859"/>
      <c r="F176" s="860">
        <f>IF(i.04166a!D176&gt;((i.04101!$E$47-i.04101!$E$40-i.04101!$E$41)*i.04166a!E$160),(i.04166a!D176-(i.04101!$E$47-i.04101!$E$40-i.04101!$E$41)*i.04166a!E$160),0)</f>
        <v>0</v>
      </c>
    </row>
    <row r="177" spans="1:7" outlineLevel="1">
      <c r="A177" s="1221" t="s">
        <v>1692</v>
      </c>
      <c r="B177" s="874"/>
      <c r="C177" s="850">
        <v>169</v>
      </c>
      <c r="D177" s="937">
        <v>0</v>
      </c>
      <c r="E177" s="859"/>
      <c r="F177" s="860">
        <f>IF(i.04166a!D177&gt;((i.04101!$E$47-i.04101!$E$40-i.04101!$E$41)*i.04166a!E$160),(i.04166a!D177-(i.04101!$E$47-i.04101!$E$40-i.04101!$E$41)*i.04166a!E$160),0)</f>
        <v>0</v>
      </c>
    </row>
    <row r="178" spans="1:7" outlineLevel="1">
      <c r="A178" s="1221" t="s">
        <v>1693</v>
      </c>
      <c r="B178" s="874"/>
      <c r="C178" s="850">
        <v>170</v>
      </c>
      <c r="D178" s="937">
        <v>0</v>
      </c>
      <c r="E178" s="859"/>
      <c r="F178" s="860">
        <f>IF(i.04166a!D178&gt;((i.04101!$E$47-i.04101!$E$40-i.04101!$E$41)*i.04166a!E$160),(i.04166a!D178-(i.04101!$E$47-i.04101!$E$40-i.04101!$E$41)*i.04166a!E$160),0)</f>
        <v>0</v>
      </c>
    </row>
    <row r="179" spans="1:7" outlineLevel="1">
      <c r="A179" s="1221" t="s">
        <v>1694</v>
      </c>
      <c r="B179" s="874"/>
      <c r="C179" s="850">
        <v>171</v>
      </c>
      <c r="D179" s="937">
        <v>0</v>
      </c>
      <c r="E179" s="859"/>
      <c r="F179" s="860">
        <f>IF(i.04166a!D179&gt;((i.04101!$E$47-i.04101!$E$40-i.04101!$E$41)*i.04166a!E$160),(i.04166a!D179-(i.04101!$E$47-i.04101!$E$40-i.04101!$E$41)*i.04166a!E$160),0)</f>
        <v>0</v>
      </c>
    </row>
    <row r="180" spans="1:7" outlineLevel="1">
      <c r="A180" s="1221" t="s">
        <v>1695</v>
      </c>
      <c r="B180" s="874"/>
      <c r="C180" s="850">
        <v>172</v>
      </c>
      <c r="D180" s="937">
        <v>0</v>
      </c>
      <c r="E180" s="859"/>
      <c r="F180" s="860">
        <f>IF(i.04166a!D180&gt;((i.04101!$E$47-i.04101!$E$40-i.04101!$E$41)*i.04166a!E$160),(i.04166a!D180-(i.04101!$E$47-i.04101!$E$40-i.04101!$E$41)*i.04166a!E$160),0)</f>
        <v>0</v>
      </c>
    </row>
    <row r="181" spans="1:7" outlineLevel="1">
      <c r="A181" s="1221" t="s">
        <v>1696</v>
      </c>
      <c r="B181" s="874"/>
      <c r="C181" s="850">
        <v>173</v>
      </c>
      <c r="D181" s="937">
        <v>0</v>
      </c>
      <c r="E181" s="859"/>
      <c r="F181" s="860">
        <f>IF(i.04166a!D181&gt;((i.04101!$E$47-i.04101!$E$40-i.04101!$E$41)*i.04166a!E$160),(i.04166a!D181-(i.04101!$E$47-i.04101!$E$40-i.04101!$E$41)*i.04166a!E$160),0)</f>
        <v>0</v>
      </c>
    </row>
    <row r="182" spans="1:7" ht="15.75" outlineLevel="1" thickBot="1">
      <c r="A182" s="1221" t="s">
        <v>2073</v>
      </c>
      <c r="B182" s="880" t="s">
        <v>280</v>
      </c>
      <c r="C182" s="850">
        <v>174</v>
      </c>
      <c r="D182" s="940">
        <v>0</v>
      </c>
      <c r="E182" s="859"/>
      <c r="F182" s="881"/>
    </row>
    <row r="183" spans="1:7">
      <c r="A183" s="1227" t="s">
        <v>866</v>
      </c>
      <c r="B183" s="854" t="s">
        <v>1571</v>
      </c>
      <c r="C183" s="884">
        <v>175</v>
      </c>
      <c r="D183" s="856">
        <f>SUM(D184:D201)</f>
        <v>0</v>
      </c>
      <c r="E183" s="886">
        <v>0.1</v>
      </c>
      <c r="F183" s="858">
        <f>SUM(F184:F201)</f>
        <v>0</v>
      </c>
      <c r="G183" s="1063" t="str">
        <f>IF(D183=(i.04155в!N283+i.04155в!N262+i.04155в!N241+i.04155в!N220),"",D183-(i.04155в!N283+i.04155в!N262+i.04155в!N241+i.04155в!N220))</f>
        <v/>
      </c>
    </row>
    <row r="184" spans="1:7" outlineLevel="1">
      <c r="A184" s="1221" t="s">
        <v>1697</v>
      </c>
      <c r="B184" s="874"/>
      <c r="C184" s="850">
        <v>176</v>
      </c>
      <c r="D184" s="936">
        <v>0</v>
      </c>
      <c r="E184" s="885"/>
      <c r="F184" s="860">
        <f>IF(i.04166a!D184&gt;((i.04101!$E$47-i.04101!$E$40-i.04101!$E$41)*i.04166a!E$183),(i.04166a!D184-(i.04101!$E$47-i.04101!$E$40-i.04101!$E$41)*i.04166a!E$183),0)</f>
        <v>0</v>
      </c>
    </row>
    <row r="185" spans="1:7" outlineLevel="1">
      <c r="A185" s="1221" t="s">
        <v>1698</v>
      </c>
      <c r="B185" s="874"/>
      <c r="C185" s="850">
        <v>177</v>
      </c>
      <c r="D185" s="936">
        <v>0</v>
      </c>
      <c r="E185" s="885"/>
      <c r="F185" s="860">
        <f>IF(i.04166a!D185&gt;((i.04101!$E$47-i.04101!$E$40-i.04101!$E$41)*i.04166a!E$183),(i.04166a!D185-(i.04101!$E$47-i.04101!$E$40-i.04101!$E$41)*i.04166a!E$183),0)</f>
        <v>0</v>
      </c>
    </row>
    <row r="186" spans="1:7" outlineLevel="1">
      <c r="A186" s="1221" t="s">
        <v>2074</v>
      </c>
      <c r="B186" s="878"/>
      <c r="C186" s="850">
        <v>178</v>
      </c>
      <c r="D186" s="941">
        <v>0</v>
      </c>
      <c r="E186" s="859"/>
      <c r="F186" s="882">
        <f>IF(i.04166a!D186&gt;((i.04101!$E$47-i.04101!$E$40-i.04101!$E$41)*i.04166a!E$183),(i.04166a!D186-(i.04101!$E$47-i.04101!$E$40-i.04101!$E$41)*i.04166a!E$183),0)</f>
        <v>0</v>
      </c>
    </row>
    <row r="187" spans="1:7" outlineLevel="1">
      <c r="A187" s="1221" t="s">
        <v>1812</v>
      </c>
      <c r="B187" s="874"/>
      <c r="C187" s="850">
        <v>179</v>
      </c>
      <c r="D187" s="936">
        <v>0</v>
      </c>
      <c r="E187" s="859"/>
      <c r="F187" s="860">
        <f>IF(i.04166a!D187&gt;((i.04101!$E$47-i.04101!$E$40-i.04101!$E$41)*i.04166a!E$183),(i.04166a!D187-(i.04101!$E$47-i.04101!$E$40-i.04101!$E$41)*i.04166a!E$183),0)</f>
        <v>0</v>
      </c>
    </row>
    <row r="188" spans="1:7" outlineLevel="1">
      <c r="A188" s="1221" t="s">
        <v>1813</v>
      </c>
      <c r="B188" s="874"/>
      <c r="C188" s="850">
        <v>180</v>
      </c>
      <c r="D188" s="936">
        <v>0</v>
      </c>
      <c r="E188" s="859"/>
      <c r="F188" s="860">
        <f>IF(i.04166a!D188&gt;((i.04101!$E$47-i.04101!$E$40-i.04101!$E$41)*i.04166a!E$183),(i.04166a!D188-(i.04101!$E$47-i.04101!$E$40-i.04101!$E$41)*i.04166a!E$183),0)</f>
        <v>0</v>
      </c>
    </row>
    <row r="189" spans="1:7" outlineLevel="1">
      <c r="A189" s="1221" t="s">
        <v>2075</v>
      </c>
      <c r="B189" s="874"/>
      <c r="C189" s="850">
        <v>181</v>
      </c>
      <c r="D189" s="936">
        <v>0</v>
      </c>
      <c r="E189" s="859"/>
      <c r="F189" s="860">
        <f>IF(i.04166a!D189&gt;((i.04101!$E$47-i.04101!$E$40-i.04101!$E$41)*i.04166a!E$183),(i.04166a!D189-(i.04101!$E$47-i.04101!$E$40-i.04101!$E$41)*i.04166a!E$183),0)</f>
        <v>0</v>
      </c>
    </row>
    <row r="190" spans="1:7" outlineLevel="1">
      <c r="A190" s="1221" t="s">
        <v>2076</v>
      </c>
      <c r="B190" s="874"/>
      <c r="C190" s="850">
        <v>182</v>
      </c>
      <c r="D190" s="936">
        <v>0</v>
      </c>
      <c r="E190" s="859"/>
      <c r="F190" s="860">
        <f>IF(i.04166a!D190&gt;((i.04101!$E$47-i.04101!$E$40-i.04101!$E$41)*i.04166a!E$183),(i.04166a!D190-(i.04101!$E$47-i.04101!$E$40-i.04101!$E$41)*i.04166a!E$183),0)</f>
        <v>0</v>
      </c>
    </row>
    <row r="191" spans="1:7" outlineLevel="1">
      <c r="A191" s="1221" t="s">
        <v>2077</v>
      </c>
      <c r="B191" s="874"/>
      <c r="C191" s="850">
        <v>183</v>
      </c>
      <c r="D191" s="936">
        <v>0</v>
      </c>
      <c r="E191" s="859"/>
      <c r="F191" s="860">
        <f>IF(i.04166a!D191&gt;((i.04101!$E$47-i.04101!$E$40-i.04101!$E$41)*i.04166a!E$183),(i.04166a!D191-(i.04101!$E$47-i.04101!$E$40-i.04101!$E$41)*i.04166a!E$183),0)</f>
        <v>0</v>
      </c>
    </row>
    <row r="192" spans="1:7" outlineLevel="1">
      <c r="A192" s="1221" t="s">
        <v>2078</v>
      </c>
      <c r="B192" s="874"/>
      <c r="C192" s="850">
        <v>184</v>
      </c>
      <c r="D192" s="936">
        <v>0</v>
      </c>
      <c r="E192" s="859"/>
      <c r="F192" s="860">
        <f>IF(i.04166a!D192&gt;((i.04101!$E$47-i.04101!$E$40-i.04101!$E$41)*i.04166a!E$183),(i.04166a!D192-(i.04101!$E$47-i.04101!$E$40-i.04101!$E$41)*i.04166a!E$183),0)</f>
        <v>0</v>
      </c>
    </row>
    <row r="193" spans="1:7" outlineLevel="1">
      <c r="A193" s="1221" t="s">
        <v>1699</v>
      </c>
      <c r="B193" s="874"/>
      <c r="C193" s="850">
        <v>185</v>
      </c>
      <c r="D193" s="936">
        <v>0</v>
      </c>
      <c r="E193" s="859"/>
      <c r="F193" s="860">
        <f>IF(i.04166a!D193&gt;((i.04101!$E$47-i.04101!$E$40-i.04101!$E$41)*i.04166a!E$183),(i.04166a!D193-(i.04101!$E$47-i.04101!$E$40-i.04101!$E$41)*i.04166a!E$183),0)</f>
        <v>0</v>
      </c>
    </row>
    <row r="194" spans="1:7" outlineLevel="1">
      <c r="A194" s="1221" t="s">
        <v>1700</v>
      </c>
      <c r="B194" s="874"/>
      <c r="C194" s="850">
        <v>186</v>
      </c>
      <c r="D194" s="936">
        <v>0</v>
      </c>
      <c r="E194" s="859"/>
      <c r="F194" s="860">
        <f>IF(i.04166a!D194&gt;((i.04101!$E$47-i.04101!$E$40-i.04101!$E$41)*i.04166a!E$183),(i.04166a!D194-(i.04101!$E$47-i.04101!$E$40-i.04101!$E$41)*i.04166a!E$183),0)</f>
        <v>0</v>
      </c>
    </row>
    <row r="195" spans="1:7" outlineLevel="1">
      <c r="A195" s="1221" t="s">
        <v>1701</v>
      </c>
      <c r="B195" s="874"/>
      <c r="C195" s="850">
        <v>187</v>
      </c>
      <c r="D195" s="936">
        <v>0</v>
      </c>
      <c r="E195" s="859"/>
      <c r="F195" s="860">
        <f>IF(i.04166a!D195&gt;((i.04101!$E$47-i.04101!$E$40-i.04101!$E$41)*i.04166a!E$183),(i.04166a!D195-(i.04101!$E$47-i.04101!$E$40-i.04101!$E$41)*i.04166a!E$183),0)</f>
        <v>0</v>
      </c>
    </row>
    <row r="196" spans="1:7" outlineLevel="1">
      <c r="A196" s="1221" t="s">
        <v>1702</v>
      </c>
      <c r="B196" s="874"/>
      <c r="C196" s="850">
        <v>188</v>
      </c>
      <c r="D196" s="936">
        <v>0</v>
      </c>
      <c r="E196" s="859"/>
      <c r="F196" s="860">
        <f>IF(i.04166a!D196&gt;((i.04101!$E$47-i.04101!$E$40-i.04101!$E$41)*i.04166a!E$183),(i.04166a!D196-(i.04101!$E$47-i.04101!$E$40-i.04101!$E$41)*i.04166a!E$183),0)</f>
        <v>0</v>
      </c>
    </row>
    <row r="197" spans="1:7" outlineLevel="1">
      <c r="A197" s="1221" t="s">
        <v>1703</v>
      </c>
      <c r="B197" s="874"/>
      <c r="C197" s="850">
        <v>189</v>
      </c>
      <c r="D197" s="936">
        <v>0</v>
      </c>
      <c r="E197" s="859"/>
      <c r="F197" s="860">
        <f>IF(i.04166a!D197&gt;((i.04101!$E$47-i.04101!$E$40-i.04101!$E$41)*i.04166a!E$183),(i.04166a!D197-(i.04101!$E$47-i.04101!$E$40-i.04101!$E$41)*i.04166a!E$183),0)</f>
        <v>0</v>
      </c>
    </row>
    <row r="198" spans="1:7" outlineLevel="1">
      <c r="A198" s="1221" t="s">
        <v>1704</v>
      </c>
      <c r="B198" s="874"/>
      <c r="C198" s="850">
        <v>190</v>
      </c>
      <c r="D198" s="936">
        <v>0</v>
      </c>
      <c r="E198" s="859"/>
      <c r="F198" s="860">
        <f>IF(i.04166a!D198&gt;((i.04101!$E$47-i.04101!$E$40-i.04101!$E$41)*i.04166a!E$183),(i.04166a!D198-(i.04101!$E$47-i.04101!$E$40-i.04101!$E$41)*i.04166a!E$183),0)</f>
        <v>0</v>
      </c>
    </row>
    <row r="199" spans="1:7" outlineLevel="1">
      <c r="A199" s="1221" t="s">
        <v>1705</v>
      </c>
      <c r="B199" s="874"/>
      <c r="C199" s="850">
        <v>191</v>
      </c>
      <c r="D199" s="936">
        <v>0</v>
      </c>
      <c r="E199" s="859"/>
      <c r="F199" s="860">
        <f>IF(i.04166a!D199&gt;((i.04101!$E$47-i.04101!$E$40-i.04101!$E$41)*i.04166a!E$183),(i.04166a!D199-(i.04101!$E$47-i.04101!$E$40-i.04101!$E$41)*i.04166a!E$183),0)</f>
        <v>0</v>
      </c>
    </row>
    <row r="200" spans="1:7" outlineLevel="1">
      <c r="A200" s="1221" t="s">
        <v>1706</v>
      </c>
      <c r="B200" s="874"/>
      <c r="C200" s="850">
        <v>192</v>
      </c>
      <c r="D200" s="936">
        <v>0</v>
      </c>
      <c r="E200" s="859"/>
      <c r="F200" s="860">
        <f>IF(i.04166a!D200&gt;((i.04101!$E$47-i.04101!$E$40-i.04101!$E$41)*i.04166a!E$183),(i.04166a!D200-(i.04101!$E$47-i.04101!$E$40-i.04101!$E$41)*i.04166a!E$183),0)</f>
        <v>0</v>
      </c>
    </row>
    <row r="201" spans="1:7" ht="15.75" outlineLevel="1" thickBot="1">
      <c r="A201" s="1221" t="s">
        <v>1707</v>
      </c>
      <c r="B201" s="864" t="s">
        <v>280</v>
      </c>
      <c r="C201" s="850">
        <v>193</v>
      </c>
      <c r="D201" s="938">
        <v>0</v>
      </c>
      <c r="E201" s="861"/>
      <c r="F201" s="875"/>
    </row>
    <row r="202" spans="1:7" ht="25.5">
      <c r="A202" s="1217">
        <v>14</v>
      </c>
      <c r="B202" s="854" t="s">
        <v>1378</v>
      </c>
      <c r="C202" s="884">
        <v>194</v>
      </c>
      <c r="D202" s="856">
        <f>SUM(D203:D208)</f>
        <v>0</v>
      </c>
      <c r="E202" s="857">
        <v>0.01</v>
      </c>
      <c r="F202" s="858">
        <f>SUM(F203:F208)</f>
        <v>0</v>
      </c>
      <c r="G202" s="1063" t="str">
        <f>IF(D202=i.04155г!N54,"",D202-i.04155г!N54)</f>
        <v/>
      </c>
    </row>
    <row r="203" spans="1:7" outlineLevel="1">
      <c r="A203" s="1218">
        <v>14.1</v>
      </c>
      <c r="B203" s="874"/>
      <c r="C203" s="850">
        <v>195</v>
      </c>
      <c r="D203" s="936">
        <v>0</v>
      </c>
      <c r="E203" s="859"/>
      <c r="F203" s="860">
        <f>IF(i.04166a!D203&gt;((i.04101!$E$47-i.04101!$E$40-i.04101!$E$41)*i.04166a!E$202),(i.04166a!D203-(i.04101!$E$47-i.04101!$E$40-i.04101!$E$41)*i.04166a!E$202),0)</f>
        <v>0</v>
      </c>
    </row>
    <row r="204" spans="1:7" outlineLevel="1">
      <c r="A204" s="1218">
        <v>14.2</v>
      </c>
      <c r="B204" s="874"/>
      <c r="C204" s="850">
        <v>196</v>
      </c>
      <c r="D204" s="936">
        <v>0</v>
      </c>
      <c r="E204" s="859"/>
      <c r="F204" s="860">
        <f>IF(i.04166a!D204&gt;((i.04101!$E$47-i.04101!$E$40-i.04101!$E$41)*i.04166a!E$202),(i.04166a!D204-(i.04101!$E$47-i.04101!$E$40-i.04101!$E$41)*i.04166a!E$202),0)</f>
        <v>0</v>
      </c>
    </row>
    <row r="205" spans="1:7" outlineLevel="1">
      <c r="A205" s="1218">
        <v>14.3</v>
      </c>
      <c r="B205" s="874"/>
      <c r="C205" s="850">
        <v>197</v>
      </c>
      <c r="D205" s="936">
        <v>0</v>
      </c>
      <c r="E205" s="859"/>
      <c r="F205" s="860">
        <f>IF(i.04166a!D205&gt;((i.04101!$E$47-i.04101!$E$40-i.04101!$E$41)*i.04166a!E$202),(i.04166a!D205-(i.04101!$E$47-i.04101!$E$40-i.04101!$E$41)*i.04166a!E$202),0)</f>
        <v>0</v>
      </c>
    </row>
    <row r="206" spans="1:7" outlineLevel="1">
      <c r="A206" s="1218">
        <v>14.4</v>
      </c>
      <c r="B206" s="874"/>
      <c r="C206" s="850">
        <v>198</v>
      </c>
      <c r="D206" s="936">
        <v>0</v>
      </c>
      <c r="E206" s="859"/>
      <c r="F206" s="860">
        <f>IF(i.04166a!D206&gt;((i.04101!$E$47-i.04101!$E$40-i.04101!$E$41)*i.04166a!E$202),(i.04166a!D206-(i.04101!$E$47-i.04101!$E$40-i.04101!$E$41)*i.04166a!E$202),0)</f>
        <v>0</v>
      </c>
    </row>
    <row r="207" spans="1:7" outlineLevel="1">
      <c r="A207" s="1218">
        <v>14.5</v>
      </c>
      <c r="B207" s="874"/>
      <c r="C207" s="850">
        <v>199</v>
      </c>
      <c r="D207" s="936">
        <v>0</v>
      </c>
      <c r="E207" s="859"/>
      <c r="F207" s="860">
        <f>IF(i.04166a!D207&gt;((i.04101!$E$47-i.04101!$E$40-i.04101!$E$41)*i.04166a!E$202),(i.04166a!D207-(i.04101!$E$47-i.04101!$E$40-i.04101!$E$41)*i.04166a!E$202),0)</f>
        <v>0</v>
      </c>
    </row>
    <row r="208" spans="1:7" ht="15.75" outlineLevel="1" thickBot="1">
      <c r="A208" s="1218">
        <v>14.6</v>
      </c>
      <c r="B208" s="864" t="s">
        <v>280</v>
      </c>
      <c r="C208" s="850">
        <v>200</v>
      </c>
      <c r="D208" s="938">
        <v>0</v>
      </c>
      <c r="E208" s="861"/>
      <c r="F208" s="875"/>
    </row>
    <row r="209" spans="1:7">
      <c r="A209" s="1217">
        <v>15</v>
      </c>
      <c r="B209" s="854" t="s">
        <v>1379</v>
      </c>
      <c r="C209" s="884">
        <v>201</v>
      </c>
      <c r="D209" s="856">
        <f>SUM(D210:D215)</f>
        <v>0</v>
      </c>
      <c r="E209" s="857">
        <v>5.0000000000000001E-3</v>
      </c>
      <c r="F209" s="858">
        <f>SUM(F210:F215)</f>
        <v>0</v>
      </c>
      <c r="G209" s="1063" t="str">
        <f>IF(D209=i.04155г!N65,"",D209-i.04155г!N65)</f>
        <v/>
      </c>
    </row>
    <row r="210" spans="1:7" outlineLevel="1">
      <c r="A210" s="1218">
        <v>15.1</v>
      </c>
      <c r="B210" s="874"/>
      <c r="C210" s="850">
        <v>202</v>
      </c>
      <c r="D210" s="936">
        <v>0</v>
      </c>
      <c r="E210" s="859"/>
      <c r="F210" s="860">
        <f>IF(i.04166a!D210&gt;((i.04101!$E$47-i.04101!$E$40-i.04101!$E$41)*i.04166a!E$209),(i.04166a!D210-(i.04101!$E$47-i.04101!$E$40-i.04101!$E$41)*i.04166a!E$209),0)</f>
        <v>0</v>
      </c>
    </row>
    <row r="211" spans="1:7" outlineLevel="1">
      <c r="A211" s="1218">
        <v>15.2</v>
      </c>
      <c r="B211" s="874"/>
      <c r="C211" s="850">
        <v>203</v>
      </c>
      <c r="D211" s="936">
        <v>0</v>
      </c>
      <c r="E211" s="859"/>
      <c r="F211" s="860">
        <f>IF(i.04166a!D211&gt;((i.04101!$E$47-i.04101!$E$40-i.04101!$E$41)*i.04166a!E$209),(i.04166a!D211-(i.04101!$E$47-i.04101!$E$40-i.04101!$E$41)*i.04166a!E$209),0)</f>
        <v>0</v>
      </c>
    </row>
    <row r="212" spans="1:7" outlineLevel="1">
      <c r="A212" s="1218">
        <v>15.3</v>
      </c>
      <c r="B212" s="874"/>
      <c r="C212" s="850">
        <v>204</v>
      </c>
      <c r="D212" s="936">
        <v>0</v>
      </c>
      <c r="E212" s="859"/>
      <c r="F212" s="860">
        <f>IF(i.04166a!D212&gt;((i.04101!$E$47-i.04101!$E$40-i.04101!$E$41)*i.04166a!E$209),(i.04166a!D212-(i.04101!$E$47-i.04101!$E$40-i.04101!$E$41)*i.04166a!E$209),0)</f>
        <v>0</v>
      </c>
    </row>
    <row r="213" spans="1:7" outlineLevel="1">
      <c r="A213" s="1218">
        <v>15.4</v>
      </c>
      <c r="B213" s="874"/>
      <c r="C213" s="850">
        <v>205</v>
      </c>
      <c r="D213" s="936">
        <v>0</v>
      </c>
      <c r="E213" s="859"/>
      <c r="F213" s="860">
        <f>IF(i.04166a!D213&gt;((i.04101!$E$47-i.04101!$E$40-i.04101!$E$41)*i.04166a!E$209),(i.04166a!D213-(i.04101!$E$47-i.04101!$E$40-i.04101!$E$41)*i.04166a!E$209),0)</f>
        <v>0</v>
      </c>
    </row>
    <row r="214" spans="1:7" outlineLevel="1">
      <c r="A214" s="1218">
        <v>15.5</v>
      </c>
      <c r="B214" s="874"/>
      <c r="C214" s="850">
        <v>206</v>
      </c>
      <c r="D214" s="936">
        <v>0</v>
      </c>
      <c r="E214" s="859"/>
      <c r="F214" s="860">
        <f>IF(i.04166a!D214&gt;((i.04101!$E$47-i.04101!$E$40-i.04101!$E$41)*i.04166a!E$209),(i.04166a!D214-(i.04101!$E$47-i.04101!$E$40-i.04101!$E$41)*i.04166a!E$209),0)</f>
        <v>0</v>
      </c>
    </row>
    <row r="215" spans="1:7" ht="15.75" outlineLevel="1" thickBot="1">
      <c r="A215" s="1218">
        <v>15.6</v>
      </c>
      <c r="B215" s="864" t="s">
        <v>280</v>
      </c>
      <c r="C215" s="850">
        <v>207</v>
      </c>
      <c r="D215" s="938">
        <v>0</v>
      </c>
      <c r="E215" s="861"/>
      <c r="F215" s="875"/>
    </row>
    <row r="216" spans="1:7">
      <c r="A216" s="1217">
        <v>16</v>
      </c>
      <c r="B216" s="854" t="s">
        <v>1365</v>
      </c>
      <c r="C216" s="884">
        <v>208</v>
      </c>
      <c r="D216" s="856">
        <f>SUM(D217:D222)</f>
        <v>0</v>
      </c>
      <c r="E216" s="857">
        <v>5.0000000000000001E-3</v>
      </c>
      <c r="F216" s="858">
        <f>SUM(F217:F222)</f>
        <v>0</v>
      </c>
      <c r="G216" s="1063" t="str">
        <f>IF(D216=(i.04155г!N87+i.04155г!N98+i.04155г!N109),"",D216-(i.04155г!N87+i.04155г!N98+i.04155г!N109))</f>
        <v/>
      </c>
    </row>
    <row r="217" spans="1:7" outlineLevel="1">
      <c r="A217" s="1229">
        <v>16.100000000000001</v>
      </c>
      <c r="B217" s="874"/>
      <c r="C217" s="850">
        <v>209</v>
      </c>
      <c r="D217" s="936">
        <v>0</v>
      </c>
      <c r="E217" s="859"/>
      <c r="F217" s="860">
        <f>IF(i.04166a!D217&gt;((i.04101!$E$47-i.04101!$E$40-i.04101!$E$41)*i.04166a!E$209),(i.04166a!D217-(i.04101!$E$47-i.04101!$E$40-i.04101!$E$41)*i.04166a!E$209),0)</f>
        <v>0</v>
      </c>
    </row>
    <row r="218" spans="1:7" outlineLevel="1">
      <c r="A218" s="1229">
        <v>16.2</v>
      </c>
      <c r="B218" s="874"/>
      <c r="C218" s="850">
        <v>210</v>
      </c>
      <c r="D218" s="936">
        <v>0</v>
      </c>
      <c r="E218" s="859"/>
      <c r="F218" s="860">
        <f>IF(i.04166a!D218&gt;((i.04101!$E$47-i.04101!$E$40-i.04101!$E$41)*i.04166a!E$209),(i.04166a!D218-(i.04101!$E$47-i.04101!$E$40-i.04101!$E$41)*i.04166a!E$209),0)</f>
        <v>0</v>
      </c>
    </row>
    <row r="219" spans="1:7" outlineLevel="1">
      <c r="A219" s="1229">
        <v>16.3</v>
      </c>
      <c r="B219" s="874"/>
      <c r="C219" s="850">
        <v>211</v>
      </c>
      <c r="D219" s="936">
        <v>0</v>
      </c>
      <c r="E219" s="859"/>
      <c r="F219" s="860">
        <f>IF(i.04166a!D219&gt;((i.04101!$E$47-i.04101!$E$40-i.04101!$E$41)*i.04166a!E$209),(i.04166a!D219-(i.04101!$E$47-i.04101!$E$40-i.04101!$E$41)*i.04166a!E$209),0)</f>
        <v>0</v>
      </c>
    </row>
    <row r="220" spans="1:7" outlineLevel="1">
      <c r="A220" s="1229">
        <v>16.399999999999999</v>
      </c>
      <c r="B220" s="874"/>
      <c r="C220" s="850">
        <v>212</v>
      </c>
      <c r="D220" s="936">
        <v>0</v>
      </c>
      <c r="E220" s="859"/>
      <c r="F220" s="860">
        <f>IF(i.04166a!D220&gt;((i.04101!$E$47-i.04101!$E$40-i.04101!$E$41)*i.04166a!E$209),(i.04166a!D220-(i.04101!$E$47-i.04101!$E$40-i.04101!$E$41)*i.04166a!E$209),0)</f>
        <v>0</v>
      </c>
    </row>
    <row r="221" spans="1:7" outlineLevel="1">
      <c r="A221" s="1229">
        <v>16.5</v>
      </c>
      <c r="B221" s="874"/>
      <c r="C221" s="850">
        <v>213</v>
      </c>
      <c r="D221" s="936">
        <v>0</v>
      </c>
      <c r="E221" s="859"/>
      <c r="F221" s="860">
        <f>IF(i.04166a!D221&gt;((i.04101!$E$47-i.04101!$E$40-i.04101!$E$41)*i.04166a!E$209),(i.04166a!D221-(i.04101!$E$47-i.04101!$E$40-i.04101!$E$41)*i.04166a!E$209),0)</f>
        <v>0</v>
      </c>
    </row>
    <row r="222" spans="1:7" ht="15.75" outlineLevel="1" thickBot="1">
      <c r="A222" s="1229">
        <v>16.600000000000001</v>
      </c>
      <c r="B222" s="864" t="s">
        <v>280</v>
      </c>
      <c r="C222" s="850">
        <v>214</v>
      </c>
      <c r="D222" s="938">
        <v>0</v>
      </c>
      <c r="E222" s="861"/>
      <c r="F222" s="875"/>
    </row>
    <row r="223" spans="1:7">
      <c r="A223" s="1217">
        <v>17</v>
      </c>
      <c r="B223" s="854" t="s">
        <v>1380</v>
      </c>
      <c r="C223" s="884">
        <v>215</v>
      </c>
      <c r="D223" s="856">
        <f>SUM(D224:D234)</f>
        <v>0</v>
      </c>
      <c r="E223" s="857">
        <v>2.5000000000000001E-2</v>
      </c>
      <c r="F223" s="858">
        <f>SUM(F224:F234)</f>
        <v>0</v>
      </c>
      <c r="G223" s="1063" t="str">
        <f>IF(D223=i.04101!E37,"",D223-i.04101!E37)</f>
        <v/>
      </c>
    </row>
    <row r="224" spans="1:7" outlineLevel="1">
      <c r="A224" s="1218">
        <v>17.100000000000001</v>
      </c>
      <c r="B224" s="874"/>
      <c r="C224" s="850">
        <v>216</v>
      </c>
      <c r="D224" s="936">
        <v>0</v>
      </c>
      <c r="E224" s="859"/>
      <c r="F224" s="860">
        <f>IF(i.04166a!D224&gt;((i.04101!$E$47-i.04101!$E$40-i.04101!$E$41)*i.04166a!E$223),(i.04166a!D224-(i.04101!$E$47-i.04101!$E$40-i.04101!$E$41)*i.04166a!E$223),0)</f>
        <v>0</v>
      </c>
    </row>
    <row r="225" spans="1:7" outlineLevel="1">
      <c r="A225" s="1218">
        <v>17.2</v>
      </c>
      <c r="B225" s="874"/>
      <c r="C225" s="850">
        <v>217</v>
      </c>
      <c r="D225" s="936">
        <v>0</v>
      </c>
      <c r="E225" s="859"/>
      <c r="F225" s="860">
        <f>IF(i.04166a!D225&gt;((i.04101!$E$47-i.04101!$E$40-i.04101!$E$41)*i.04166a!E$223),(i.04166a!D225-(i.04101!$E$47-i.04101!$E$40-i.04101!$E$41)*i.04166a!E$223),0)</f>
        <v>0</v>
      </c>
    </row>
    <row r="226" spans="1:7" outlineLevel="1">
      <c r="A226" s="1218">
        <v>17.3</v>
      </c>
      <c r="B226" s="874"/>
      <c r="C226" s="850">
        <v>218</v>
      </c>
      <c r="D226" s="936">
        <v>0</v>
      </c>
      <c r="E226" s="859"/>
      <c r="F226" s="860">
        <f>IF(i.04166a!D226&gt;((i.04101!$E$47-i.04101!$E$40-i.04101!$E$41)*i.04166a!E$223),(i.04166a!D226-(i.04101!$E$47-i.04101!$E$40-i.04101!$E$41)*i.04166a!E$223),0)</f>
        <v>0</v>
      </c>
    </row>
    <row r="227" spans="1:7" outlineLevel="1">
      <c r="A227" s="1218">
        <v>17.399999999999999</v>
      </c>
      <c r="B227" s="874"/>
      <c r="C227" s="850">
        <v>219</v>
      </c>
      <c r="D227" s="936">
        <v>0</v>
      </c>
      <c r="E227" s="859"/>
      <c r="F227" s="860">
        <f>IF(i.04166a!D227&gt;((i.04101!$E$47-i.04101!$E$40-i.04101!$E$41)*i.04166a!E$223),(i.04166a!D227-(i.04101!$E$47-i.04101!$E$40-i.04101!$E$41)*i.04166a!E$223),0)</f>
        <v>0</v>
      </c>
    </row>
    <row r="228" spans="1:7" outlineLevel="1">
      <c r="A228" s="1218">
        <v>17.5</v>
      </c>
      <c r="B228" s="874"/>
      <c r="C228" s="850">
        <v>220</v>
      </c>
      <c r="D228" s="936">
        <v>0</v>
      </c>
      <c r="E228" s="859"/>
      <c r="F228" s="860">
        <f>IF(i.04166a!D228&gt;((i.04101!$E$47-i.04101!$E$40-i.04101!$E$41)*i.04166a!E$223),(i.04166a!D228-(i.04101!$E$47-i.04101!$E$40-i.04101!$E$41)*i.04166a!E$223),0)</f>
        <v>0</v>
      </c>
    </row>
    <row r="229" spans="1:7" outlineLevel="1">
      <c r="A229" s="1218">
        <v>17.600000000000001</v>
      </c>
      <c r="B229" s="874"/>
      <c r="C229" s="850">
        <v>221</v>
      </c>
      <c r="D229" s="936">
        <v>0</v>
      </c>
      <c r="E229" s="859"/>
      <c r="F229" s="860">
        <f>IF(i.04166a!D229&gt;((i.04101!$E$47-i.04101!$E$40-i.04101!$E$41)*i.04166a!E$223),(i.04166a!D229-(i.04101!$E$47-i.04101!$E$40-i.04101!$E$41)*i.04166a!E$223),0)</f>
        <v>0</v>
      </c>
    </row>
    <row r="230" spans="1:7" outlineLevel="1">
      <c r="A230" s="1218">
        <v>17.7</v>
      </c>
      <c r="B230" s="874"/>
      <c r="C230" s="850">
        <v>222</v>
      </c>
      <c r="D230" s="936">
        <v>0</v>
      </c>
      <c r="E230" s="859"/>
      <c r="F230" s="860">
        <f>IF(i.04166a!D230&gt;((i.04101!$E$47-i.04101!$E$40-i.04101!$E$41)*i.04166a!E$223),(i.04166a!D230-(i.04101!$E$47-i.04101!$E$40-i.04101!$E$41)*i.04166a!E$223),0)</f>
        <v>0</v>
      </c>
    </row>
    <row r="231" spans="1:7" outlineLevel="1">
      <c r="A231" s="1218">
        <v>17.8</v>
      </c>
      <c r="B231" s="874"/>
      <c r="C231" s="850">
        <v>223</v>
      </c>
      <c r="D231" s="936">
        <v>0</v>
      </c>
      <c r="E231" s="859"/>
      <c r="F231" s="860">
        <f>IF(i.04166a!D231&gt;((i.04101!$E$47-i.04101!$E$40-i.04101!$E$41)*i.04166a!E$223),(i.04166a!D231-(i.04101!$E$47-i.04101!$E$40-i.04101!$E$41)*i.04166a!E$223),0)</f>
        <v>0</v>
      </c>
    </row>
    <row r="232" spans="1:7" outlineLevel="1">
      <c r="A232" s="1218">
        <v>17.899999999999999</v>
      </c>
      <c r="B232" s="874"/>
      <c r="C232" s="850">
        <v>224</v>
      </c>
      <c r="D232" s="936">
        <v>0</v>
      </c>
      <c r="E232" s="859"/>
      <c r="F232" s="860">
        <f>IF(i.04166a!D232&gt;((i.04101!$E$47-i.04101!$E$40-i.04101!$E$41)*i.04166a!E$223),(i.04166a!D232-(i.04101!$E$47-i.04101!$E$40-i.04101!$E$41)*i.04166a!E$223),0)</f>
        <v>0</v>
      </c>
    </row>
    <row r="233" spans="1:7" outlineLevel="1">
      <c r="A233" s="1219">
        <v>17.100000000000001</v>
      </c>
      <c r="B233" s="874"/>
      <c r="C233" s="850">
        <v>225</v>
      </c>
      <c r="D233" s="936">
        <v>0</v>
      </c>
      <c r="E233" s="859"/>
      <c r="F233" s="860">
        <f>IF(i.04166a!D233&gt;((i.04101!$E$47-i.04101!$E$40-i.04101!$E$41)*i.04166a!E$223),(i.04166a!D233-(i.04101!$E$47-i.04101!$E$40-i.04101!$E$41)*i.04166a!E$223),0)</f>
        <v>0</v>
      </c>
    </row>
    <row r="234" spans="1:7" ht="15.75" outlineLevel="1" thickBot="1">
      <c r="A234" s="1219">
        <v>17.11</v>
      </c>
      <c r="B234" s="864" t="s">
        <v>280</v>
      </c>
      <c r="C234" s="850">
        <v>226</v>
      </c>
      <c r="D234" s="938">
        <v>0</v>
      </c>
      <c r="E234" s="861"/>
      <c r="F234" s="875"/>
    </row>
    <row r="235" spans="1:7" ht="25.5">
      <c r="A235" s="1217">
        <v>18</v>
      </c>
      <c r="B235" s="854" t="s">
        <v>1882</v>
      </c>
      <c r="C235" s="884">
        <v>227</v>
      </c>
      <c r="D235" s="856">
        <f>SUM(D236:D256)</f>
        <v>0</v>
      </c>
      <c r="E235" s="857">
        <v>0.05</v>
      </c>
      <c r="F235" s="858">
        <f>SUM(F236:F256)</f>
        <v>0</v>
      </c>
      <c r="G235" s="1063" t="str">
        <f>IF(D235=i.04101!E42,"",D235-i.04101!E42)</f>
        <v/>
      </c>
    </row>
    <row r="236" spans="1:7" outlineLevel="1">
      <c r="A236" s="1218">
        <v>18.100000000000001</v>
      </c>
      <c r="B236" s="874"/>
      <c r="C236" s="850">
        <v>228</v>
      </c>
      <c r="D236" s="936"/>
      <c r="E236" s="859"/>
      <c r="F236" s="860">
        <f>IF(i.04166a!D236&gt;((i.04101!$E$47-i.04101!$E$40-i.04101!$E$41)*i.04166a!E$235),(i.04166a!D236-(i.04101!$E$47-i.04101!$E$40-i.04101!$E$41)*i.04166a!E$235),0)</f>
        <v>0</v>
      </c>
    </row>
    <row r="237" spans="1:7" outlineLevel="1">
      <c r="A237" s="1218">
        <v>18.2</v>
      </c>
      <c r="B237" s="874"/>
      <c r="C237" s="850">
        <v>229</v>
      </c>
      <c r="D237" s="936"/>
      <c r="E237" s="859"/>
      <c r="F237" s="860">
        <f>IF(i.04166a!D237&gt;((i.04101!$E$47-i.04101!$E$40-i.04101!$E$41)*i.04166a!E$235),(i.04166a!D237-(i.04101!$E$47-i.04101!$E$40-i.04101!$E$41)*i.04166a!E$235),0)</f>
        <v>0</v>
      </c>
    </row>
    <row r="238" spans="1:7" outlineLevel="1">
      <c r="A238" s="1218">
        <v>18.3</v>
      </c>
      <c r="B238" s="874"/>
      <c r="C238" s="850">
        <v>230</v>
      </c>
      <c r="D238" s="936"/>
      <c r="E238" s="859"/>
      <c r="F238" s="860">
        <f>IF(i.04166a!D238&gt;((i.04101!$E$47-i.04101!$E$40-i.04101!$E$41)*i.04166a!E$235),(i.04166a!D238-(i.04101!$E$47-i.04101!$E$40-i.04101!$E$41)*i.04166a!E$235),0)</f>
        <v>0</v>
      </c>
    </row>
    <row r="239" spans="1:7" outlineLevel="1">
      <c r="A239" s="1218">
        <v>18.399999999999999</v>
      </c>
      <c r="B239" s="874"/>
      <c r="C239" s="850">
        <v>231</v>
      </c>
      <c r="D239" s="936"/>
      <c r="E239" s="859"/>
      <c r="F239" s="860">
        <f>IF(i.04166a!D239&gt;((i.04101!$E$47-i.04101!$E$40-i.04101!$E$41)*i.04166a!E$235),(i.04166a!D239-(i.04101!$E$47-i.04101!$E$40-i.04101!$E$41)*i.04166a!E$235),0)</f>
        <v>0</v>
      </c>
    </row>
    <row r="240" spans="1:7" outlineLevel="1">
      <c r="A240" s="1218">
        <v>18.5</v>
      </c>
      <c r="B240" s="874"/>
      <c r="C240" s="850">
        <v>232</v>
      </c>
      <c r="D240" s="936"/>
      <c r="E240" s="859"/>
      <c r="F240" s="860">
        <f>IF(i.04166a!D240&gt;((i.04101!$E$47-i.04101!$E$40-i.04101!$E$41)*i.04166a!E$235),(i.04166a!D240-(i.04101!$E$47-i.04101!$E$40-i.04101!$E$41)*i.04166a!E$235),0)</f>
        <v>0</v>
      </c>
    </row>
    <row r="241" spans="1:6" outlineLevel="1">
      <c r="A241" s="1218">
        <v>18.600000000000001</v>
      </c>
      <c r="B241" s="874"/>
      <c r="C241" s="850">
        <v>233</v>
      </c>
      <c r="D241" s="936"/>
      <c r="E241" s="859"/>
      <c r="F241" s="860">
        <f>IF(i.04166a!D241&gt;((i.04101!$E$47-i.04101!$E$40-i.04101!$E$41)*i.04166a!E$235),(i.04166a!D241-(i.04101!$E$47-i.04101!$E$40-i.04101!$E$41)*i.04166a!E$235),0)</f>
        <v>0</v>
      </c>
    </row>
    <row r="242" spans="1:6" outlineLevel="1">
      <c r="A242" s="1218">
        <v>18.7</v>
      </c>
      <c r="B242" s="874"/>
      <c r="C242" s="850">
        <v>234</v>
      </c>
      <c r="D242" s="936"/>
      <c r="E242" s="859"/>
      <c r="F242" s="860">
        <f>IF(i.04166a!D242&gt;((i.04101!$E$47-i.04101!$E$40-i.04101!$E$41)*i.04166a!E$235),(i.04166a!D242-(i.04101!$E$47-i.04101!$E$40-i.04101!$E$41)*i.04166a!E$235),0)</f>
        <v>0</v>
      </c>
    </row>
    <row r="243" spans="1:6" outlineLevel="1">
      <c r="A243" s="1218">
        <v>18.8</v>
      </c>
      <c r="B243" s="874"/>
      <c r="C243" s="850">
        <v>235</v>
      </c>
      <c r="D243" s="936"/>
      <c r="E243" s="859"/>
      <c r="F243" s="860">
        <f>IF(i.04166a!D243&gt;((i.04101!$E$47-i.04101!$E$40-i.04101!$E$41)*i.04166a!E$235),(i.04166a!D243-(i.04101!$E$47-i.04101!$E$40-i.04101!$E$41)*i.04166a!E$235),0)</f>
        <v>0</v>
      </c>
    </row>
    <row r="244" spans="1:6" outlineLevel="1">
      <c r="A244" s="1218">
        <v>18.899999999999999</v>
      </c>
      <c r="B244" s="874"/>
      <c r="C244" s="850">
        <v>236</v>
      </c>
      <c r="D244" s="936"/>
      <c r="E244" s="859"/>
      <c r="F244" s="860">
        <f>IF(i.04166a!D244&gt;((i.04101!$E$47-i.04101!$E$40-i.04101!$E$41)*i.04166a!E$235),(i.04166a!D244-(i.04101!$E$47-i.04101!$E$40-i.04101!$E$41)*i.04166a!E$235),0)</f>
        <v>0</v>
      </c>
    </row>
    <row r="245" spans="1:6" outlineLevel="1">
      <c r="A245" s="1219">
        <v>18.100000000000001</v>
      </c>
      <c r="B245" s="874"/>
      <c r="C245" s="850">
        <v>237</v>
      </c>
      <c r="D245" s="936"/>
      <c r="E245" s="859"/>
      <c r="F245" s="860">
        <f>IF(i.04166a!D245&gt;((i.04101!$E$47-i.04101!$E$40-i.04101!$E$41)*i.04166a!E$235),(i.04166a!D245-(i.04101!$E$47-i.04101!$E$40-i.04101!$E$41)*i.04166a!E$235),0)</f>
        <v>0</v>
      </c>
    </row>
    <row r="246" spans="1:6" outlineLevel="1">
      <c r="A246" s="1219">
        <v>18.11</v>
      </c>
      <c r="B246" s="874"/>
      <c r="C246" s="850">
        <v>238</v>
      </c>
      <c r="D246" s="936"/>
      <c r="E246" s="859"/>
      <c r="F246" s="860">
        <f>IF(i.04166a!D246&gt;((i.04101!$E$47-i.04101!$E$40-i.04101!$E$41)*i.04166a!E$235),(i.04166a!D246-(i.04101!$E$47-i.04101!$E$40-i.04101!$E$41)*i.04166a!E$235),0)</f>
        <v>0</v>
      </c>
    </row>
    <row r="247" spans="1:6" outlineLevel="1">
      <c r="A247" s="1219">
        <v>18.12</v>
      </c>
      <c r="B247" s="874"/>
      <c r="C247" s="850">
        <v>239</v>
      </c>
      <c r="D247" s="936"/>
      <c r="E247" s="859"/>
      <c r="F247" s="860">
        <f>IF(i.04166a!D247&gt;((i.04101!$E$47-i.04101!$E$40-i.04101!$E$41)*i.04166a!E$235),(i.04166a!D247-(i.04101!$E$47-i.04101!$E$40-i.04101!$E$41)*i.04166a!E$235),0)</f>
        <v>0</v>
      </c>
    </row>
    <row r="248" spans="1:6" outlineLevel="1">
      <c r="A248" s="1219">
        <v>18.13</v>
      </c>
      <c r="B248" s="874"/>
      <c r="C248" s="850">
        <v>240</v>
      </c>
      <c r="D248" s="936"/>
      <c r="E248" s="859"/>
      <c r="F248" s="860">
        <f>IF(i.04166a!D248&gt;((i.04101!$E$47-i.04101!$E$40-i.04101!$E$41)*i.04166a!E$235),(i.04166a!D248-(i.04101!$E$47-i.04101!$E$40-i.04101!$E$41)*i.04166a!E$235),0)</f>
        <v>0</v>
      </c>
    </row>
    <row r="249" spans="1:6" outlineLevel="1">
      <c r="A249" s="1219">
        <v>18.14</v>
      </c>
      <c r="B249" s="874"/>
      <c r="C249" s="850">
        <v>241</v>
      </c>
      <c r="D249" s="936"/>
      <c r="E249" s="859"/>
      <c r="F249" s="860">
        <f>IF(i.04166a!D249&gt;((i.04101!$E$47-i.04101!$E$40-i.04101!$E$41)*i.04166a!E$235),(i.04166a!D249-(i.04101!$E$47-i.04101!$E$40-i.04101!$E$41)*i.04166a!E$235),0)</f>
        <v>0</v>
      </c>
    </row>
    <row r="250" spans="1:6" outlineLevel="1">
      <c r="A250" s="1219">
        <v>18.149999999999999</v>
      </c>
      <c r="B250" s="874"/>
      <c r="C250" s="850">
        <v>242</v>
      </c>
      <c r="D250" s="936"/>
      <c r="E250" s="859"/>
      <c r="F250" s="860">
        <f>IF(i.04166a!D250&gt;((i.04101!$E$47-i.04101!$E$40-i.04101!$E$41)*i.04166a!E$235),(i.04166a!D250-(i.04101!$E$47-i.04101!$E$40-i.04101!$E$41)*i.04166a!E$235),0)</f>
        <v>0</v>
      </c>
    </row>
    <row r="251" spans="1:6" outlineLevel="1">
      <c r="A251" s="1219">
        <v>18.16</v>
      </c>
      <c r="B251" s="874"/>
      <c r="C251" s="850">
        <v>243</v>
      </c>
      <c r="D251" s="936"/>
      <c r="E251" s="859"/>
      <c r="F251" s="860">
        <f>IF(i.04166a!D251&gt;((i.04101!$E$47-i.04101!$E$40-i.04101!$E$41)*i.04166a!E$235),(i.04166a!D251-(i.04101!$E$47-i.04101!$E$40-i.04101!$E$41)*i.04166a!E$235),0)</f>
        <v>0</v>
      </c>
    </row>
    <row r="252" spans="1:6" outlineLevel="1">
      <c r="A252" s="1219">
        <v>18.170000000000002</v>
      </c>
      <c r="B252" s="874"/>
      <c r="C252" s="850">
        <v>244</v>
      </c>
      <c r="D252" s="936"/>
      <c r="E252" s="859"/>
      <c r="F252" s="860">
        <f>IF(i.04166a!D252&gt;((i.04101!$E$47-i.04101!$E$40-i.04101!$E$41)*i.04166a!E$235),(i.04166a!D252-(i.04101!$E$47-i.04101!$E$40-i.04101!$E$41)*i.04166a!E$235),0)</f>
        <v>0</v>
      </c>
    </row>
    <row r="253" spans="1:6" outlineLevel="1">
      <c r="A253" s="1219">
        <v>18.18</v>
      </c>
      <c r="B253" s="874"/>
      <c r="C253" s="850">
        <v>245</v>
      </c>
      <c r="D253" s="936"/>
      <c r="E253" s="859"/>
      <c r="F253" s="860">
        <f>IF(i.04166a!D253&gt;((i.04101!$E$47-i.04101!$E$40-i.04101!$E$41)*i.04166a!E$235),(i.04166a!D253-(i.04101!$E$47-i.04101!$E$40-i.04101!$E$41)*i.04166a!E$235),0)</f>
        <v>0</v>
      </c>
    </row>
    <row r="254" spans="1:6" outlineLevel="1">
      <c r="A254" s="1219">
        <v>18.190000000000001</v>
      </c>
      <c r="B254" s="874"/>
      <c r="C254" s="850">
        <v>246</v>
      </c>
      <c r="D254" s="936"/>
      <c r="E254" s="859"/>
      <c r="F254" s="860">
        <f>IF(i.04166a!D254&gt;((i.04101!$E$47-i.04101!$E$40-i.04101!$E$41)*i.04166a!E$235),(i.04166a!D254-(i.04101!$E$47-i.04101!$E$40-i.04101!$E$41)*i.04166a!E$235),0)</f>
        <v>0</v>
      </c>
    </row>
    <row r="255" spans="1:6" outlineLevel="1">
      <c r="A255" s="1219">
        <v>18.2</v>
      </c>
      <c r="B255" s="874"/>
      <c r="C255" s="850">
        <v>247</v>
      </c>
      <c r="D255" s="936"/>
      <c r="E255" s="859"/>
      <c r="F255" s="860">
        <f>IF(i.04166a!D255&gt;((i.04101!$E$47-i.04101!$E$40-i.04101!$E$41)*i.04166a!E$235),(i.04166a!D255-(i.04101!$E$47-i.04101!$E$40-i.04101!$E$41)*i.04166a!E$235),0)</f>
        <v>0</v>
      </c>
    </row>
    <row r="256" spans="1:6" ht="15.75" outlineLevel="1" thickBot="1">
      <c r="A256" s="1219">
        <v>18.21</v>
      </c>
      <c r="B256" s="864" t="s">
        <v>280</v>
      </c>
      <c r="C256" s="850">
        <v>248</v>
      </c>
      <c r="D256" s="938"/>
      <c r="E256" s="861"/>
      <c r="F256" s="875"/>
    </row>
    <row r="257" spans="1:7" ht="15.75" thickBot="1">
      <c r="A257" s="1226">
        <v>19</v>
      </c>
      <c r="B257" s="868" t="s">
        <v>593</v>
      </c>
      <c r="C257" s="884">
        <v>249</v>
      </c>
      <c r="D257" s="888">
        <f>i.04101!E31</f>
        <v>0</v>
      </c>
      <c r="E257" s="869">
        <v>0.05</v>
      </c>
      <c r="F257" s="870">
        <f>IF(i.04166a!D257&gt;((i.04101!$E$47-i.04101!$E$40-i.04101!$E$41)*i.04166a!E$257),(i.04166a!D257-(i.04101!$E$47-i.04101!$E$40-i.04101!$E$41)*i.04166a!E$257),0)</f>
        <v>0</v>
      </c>
    </row>
    <row r="258" spans="1:7">
      <c r="A258" s="1217">
        <v>20</v>
      </c>
      <c r="B258" s="854" t="s">
        <v>1381</v>
      </c>
      <c r="C258" s="884">
        <v>250</v>
      </c>
      <c r="D258" s="856">
        <f>SUM(D259:D269)</f>
        <v>0</v>
      </c>
      <c r="E258" s="857">
        <v>0.05</v>
      </c>
      <c r="F258" s="858">
        <f>SUM(F259:F269)</f>
        <v>0</v>
      </c>
      <c r="G258" s="1063" t="str">
        <f>IF(D258=(i.04101a!D93-i.04101a!D94),"",D258-(i.04101a!D93-i.04101a!D94))</f>
        <v/>
      </c>
    </row>
    <row r="259" spans="1:7" outlineLevel="1">
      <c r="A259" s="1218">
        <v>20.100000000000001</v>
      </c>
      <c r="B259" s="874"/>
      <c r="C259" s="850">
        <v>251</v>
      </c>
      <c r="D259" s="936"/>
      <c r="E259" s="859"/>
      <c r="F259" s="860">
        <f>IF(i.04166a!D259&gt;((i.04101!$E$47-i.04101!$E$40-i.04101!$E$41)*i.04166a!E$258),(i.04166a!D259-(i.04101!$E$47-i.04101!$E$40-i.04101!$E$41)*i.04166a!E$258),0)</f>
        <v>0</v>
      </c>
    </row>
    <row r="260" spans="1:7" outlineLevel="1">
      <c r="A260" s="1218">
        <v>20.2</v>
      </c>
      <c r="B260" s="874"/>
      <c r="C260" s="850">
        <v>252</v>
      </c>
      <c r="D260" s="936"/>
      <c r="E260" s="859"/>
      <c r="F260" s="860">
        <f>IF(i.04166a!D260&gt;((i.04101!$E$47-i.04101!$E$40-i.04101!$E$41)*i.04166a!E$258),(i.04166a!D260-(i.04101!$E$47-i.04101!$E$40-i.04101!$E$41)*i.04166a!E$258),0)</f>
        <v>0</v>
      </c>
    </row>
    <row r="261" spans="1:7" outlineLevel="1">
      <c r="A261" s="1218">
        <v>20.3</v>
      </c>
      <c r="B261" s="874"/>
      <c r="C261" s="850">
        <v>253</v>
      </c>
      <c r="D261" s="936"/>
      <c r="E261" s="859"/>
      <c r="F261" s="860">
        <f>IF(i.04166a!D261&gt;((i.04101!$E$47-i.04101!$E$40-i.04101!$E$41)*i.04166a!E$258),(i.04166a!D261-(i.04101!$E$47-i.04101!$E$40-i.04101!$E$41)*i.04166a!E$258),0)</f>
        <v>0</v>
      </c>
    </row>
    <row r="262" spans="1:7" outlineLevel="1">
      <c r="A262" s="1218">
        <v>20.399999999999999</v>
      </c>
      <c r="B262" s="874"/>
      <c r="C262" s="850">
        <v>254</v>
      </c>
      <c r="D262" s="936"/>
      <c r="E262" s="859"/>
      <c r="F262" s="860">
        <f>IF(i.04166a!D262&gt;((i.04101!$E$47-i.04101!$E$40-i.04101!$E$41)*i.04166a!E$258),(i.04166a!D262-(i.04101!$E$47-i.04101!$E$40-i.04101!$E$41)*i.04166a!E$258),0)</f>
        <v>0</v>
      </c>
    </row>
    <row r="263" spans="1:7" outlineLevel="1">
      <c r="A263" s="1218">
        <v>20.5</v>
      </c>
      <c r="B263" s="874"/>
      <c r="C263" s="850">
        <v>255</v>
      </c>
      <c r="D263" s="936"/>
      <c r="E263" s="859"/>
      <c r="F263" s="860">
        <f>IF(i.04166a!D263&gt;((i.04101!$E$47-i.04101!$E$40-i.04101!$E$41)*i.04166a!E$258),(i.04166a!D263-(i.04101!$E$47-i.04101!$E$40-i.04101!$E$41)*i.04166a!E$258),0)</f>
        <v>0</v>
      </c>
    </row>
    <row r="264" spans="1:7" outlineLevel="1">
      <c r="A264" s="1218">
        <v>20.6</v>
      </c>
      <c r="B264" s="874"/>
      <c r="C264" s="850">
        <v>256</v>
      </c>
      <c r="D264" s="936"/>
      <c r="E264" s="859"/>
      <c r="F264" s="860">
        <f>IF(i.04166a!D264&gt;((i.04101!$E$47-i.04101!$E$40-i.04101!$E$41)*i.04166a!E$258),(i.04166a!D264-(i.04101!$E$47-i.04101!$E$40-i.04101!$E$41)*i.04166a!E$258),0)</f>
        <v>0</v>
      </c>
    </row>
    <row r="265" spans="1:7" outlineLevel="1">
      <c r="A265" s="1218">
        <v>20.7</v>
      </c>
      <c r="B265" s="874"/>
      <c r="C265" s="850">
        <v>257</v>
      </c>
      <c r="D265" s="936"/>
      <c r="E265" s="859"/>
      <c r="F265" s="860">
        <f>IF(i.04166a!D265&gt;((i.04101!$E$47-i.04101!$E$40-i.04101!$E$41)*i.04166a!E$258),(i.04166a!D265-(i.04101!$E$47-i.04101!$E$40-i.04101!$E$41)*i.04166a!E$258),0)</f>
        <v>0</v>
      </c>
    </row>
    <row r="266" spans="1:7" outlineLevel="1">
      <c r="A266" s="1218">
        <v>20.8</v>
      </c>
      <c r="B266" s="874"/>
      <c r="C266" s="850">
        <v>258</v>
      </c>
      <c r="D266" s="936"/>
      <c r="E266" s="859"/>
      <c r="F266" s="860">
        <f>IF(i.04166a!D266&gt;((i.04101!$E$47-i.04101!$E$40-i.04101!$E$41)*i.04166a!E$258),(i.04166a!D266-(i.04101!$E$47-i.04101!$E$40-i.04101!$E$41)*i.04166a!E$258),0)</f>
        <v>0</v>
      </c>
    </row>
    <row r="267" spans="1:7" outlineLevel="1">
      <c r="A267" s="1218">
        <v>20.9</v>
      </c>
      <c r="B267" s="874"/>
      <c r="C267" s="850">
        <v>259</v>
      </c>
      <c r="D267" s="936"/>
      <c r="E267" s="859"/>
      <c r="F267" s="860">
        <f>IF(i.04166a!D267&gt;((i.04101!$E$47-i.04101!$E$40-i.04101!$E$41)*i.04166a!E$258),(i.04166a!D267-(i.04101!$E$47-i.04101!$E$40-i.04101!$E$41)*i.04166a!E$258),0)</f>
        <v>0</v>
      </c>
    </row>
    <row r="268" spans="1:7" outlineLevel="1">
      <c r="A268" s="1219">
        <v>20.100000000000001</v>
      </c>
      <c r="B268" s="874"/>
      <c r="C268" s="850">
        <v>260</v>
      </c>
      <c r="D268" s="936"/>
      <c r="E268" s="859"/>
      <c r="F268" s="860">
        <f>IF(i.04166a!D268&gt;((i.04101!$E$47-i.04101!$E$40-i.04101!$E$41)*i.04166a!E$258),(i.04166a!D268-(i.04101!$E$47-i.04101!$E$40-i.04101!$E$41)*i.04166a!E$258),0)</f>
        <v>0</v>
      </c>
    </row>
    <row r="269" spans="1:7" ht="15.75" outlineLevel="1" thickBot="1">
      <c r="A269" s="1218">
        <v>20.11</v>
      </c>
      <c r="B269" s="864" t="s">
        <v>280</v>
      </c>
      <c r="C269" s="850">
        <v>261</v>
      </c>
      <c r="D269" s="938"/>
      <c r="E269" s="861"/>
      <c r="F269" s="875"/>
    </row>
    <row r="270" spans="1:7" ht="15.75" thickBot="1">
      <c r="A270" s="1226">
        <v>21</v>
      </c>
      <c r="B270" s="868" t="s">
        <v>1382</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26">
        <v>22</v>
      </c>
      <c r="B271" s="868" t="s">
        <v>1383</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2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26">
        <v>24</v>
      </c>
      <c r="B273" s="868" t="s">
        <v>271</v>
      </c>
      <c r="C273" s="884">
        <v>265</v>
      </c>
      <c r="D273" s="888">
        <f>i.04101!E45-D272</f>
        <v>0</v>
      </c>
      <c r="E273" s="869">
        <v>0.1</v>
      </c>
      <c r="F273" s="870">
        <f>IF(i.04166a!D273&gt;((i.04101!$E$47-i.04101!$E$40-i.04101!$E$41)*i.04166a!E$273),(i.04166a!D273-(i.04101!$E$47-i.04101!$E$40-i.04101!$E$41)*i.04166a!E$273),0)</f>
        <v>0</v>
      </c>
    </row>
    <row r="274" spans="1:6" ht="25.5">
      <c r="A274" s="1217">
        <v>25</v>
      </c>
      <c r="B274" s="854" t="s">
        <v>1572</v>
      </c>
      <c r="C274" s="884">
        <v>266</v>
      </c>
      <c r="D274" s="891">
        <f>SUM(D275:D305)</f>
        <v>0</v>
      </c>
      <c r="E274" s="857">
        <v>0.35</v>
      </c>
      <c r="F274" s="863">
        <f>SUM(F275:F305)</f>
        <v>0</v>
      </c>
    </row>
    <row r="275" spans="1:6" outlineLevel="1">
      <c r="A275" s="1218">
        <v>25.1</v>
      </c>
      <c r="B275" s="874"/>
      <c r="C275" s="850">
        <v>267</v>
      </c>
      <c r="D275" s="936"/>
      <c r="E275" s="859"/>
      <c r="F275" s="882">
        <f>IF(i.04166a!D275&gt;((i.04101!$E$47-i.04101!$E$40-i.04101!$E$41)*i.04166a!E$274),(i.04166a!D275-(i.04101!$E$47-i.04101!$E$40-i.04101!$E$41)*i.04166a!E$274),0)</f>
        <v>0</v>
      </c>
    </row>
    <row r="276" spans="1:6" outlineLevel="1">
      <c r="A276" s="1218">
        <v>25.2</v>
      </c>
      <c r="B276" s="874"/>
      <c r="C276" s="850">
        <v>268</v>
      </c>
      <c r="D276" s="936"/>
      <c r="E276" s="859"/>
      <c r="F276" s="882">
        <f>IF(i.04166a!D276&gt;((i.04101!$E$47-i.04101!$E$40-i.04101!$E$41)*i.04166a!E$274),(i.04166a!D276-(i.04101!$E$47-i.04101!$E$40-i.04101!$E$41)*i.04166a!E$274),0)</f>
        <v>0</v>
      </c>
    </row>
    <row r="277" spans="1:6" outlineLevel="1">
      <c r="A277" s="1218">
        <v>25.3</v>
      </c>
      <c r="B277" s="874"/>
      <c r="C277" s="850">
        <v>269</v>
      </c>
      <c r="D277" s="936"/>
      <c r="E277" s="859"/>
      <c r="F277" s="882">
        <f>IF(i.04166a!D277&gt;((i.04101!$E$47-i.04101!$E$40-i.04101!$E$41)*i.04166a!E$274),(i.04166a!D277-(i.04101!$E$47-i.04101!$E$40-i.04101!$E$41)*i.04166a!E$274),0)</f>
        <v>0</v>
      </c>
    </row>
    <row r="278" spans="1:6" outlineLevel="1">
      <c r="A278" s="1218">
        <v>25.4</v>
      </c>
      <c r="B278" s="874"/>
      <c r="C278" s="850">
        <v>270</v>
      </c>
      <c r="D278" s="936"/>
      <c r="E278" s="859"/>
      <c r="F278" s="882">
        <f>IF(i.04166a!D278&gt;((i.04101!$E$47-i.04101!$E$40-i.04101!$E$41)*i.04166a!E$274),(i.04166a!D278-(i.04101!$E$47-i.04101!$E$40-i.04101!$E$41)*i.04166a!E$274),0)</f>
        <v>0</v>
      </c>
    </row>
    <row r="279" spans="1:6" outlineLevel="1">
      <c r="A279" s="1218">
        <v>25.5</v>
      </c>
      <c r="B279" s="874"/>
      <c r="C279" s="850">
        <v>271</v>
      </c>
      <c r="D279" s="936"/>
      <c r="E279" s="859"/>
      <c r="F279" s="882">
        <f>IF(i.04166a!D279&gt;((i.04101!$E$47-i.04101!$E$40-i.04101!$E$41)*i.04166a!E$274),(i.04166a!D279-(i.04101!$E$47-i.04101!$E$40-i.04101!$E$41)*i.04166a!E$274),0)</f>
        <v>0</v>
      </c>
    </row>
    <row r="280" spans="1:6" outlineLevel="1">
      <c r="A280" s="1218">
        <v>25.6</v>
      </c>
      <c r="B280" s="874"/>
      <c r="C280" s="850">
        <v>272</v>
      </c>
      <c r="D280" s="936"/>
      <c r="E280" s="859"/>
      <c r="F280" s="882">
        <f>IF(i.04166a!D280&gt;((i.04101!$E$47-i.04101!$E$40-i.04101!$E$41)*i.04166a!E$274),(i.04166a!D280-(i.04101!$E$47-i.04101!$E$40-i.04101!$E$41)*i.04166a!E$274),0)</f>
        <v>0</v>
      </c>
    </row>
    <row r="281" spans="1:6" outlineLevel="1">
      <c r="A281" s="1218">
        <v>25.7</v>
      </c>
      <c r="B281" s="874"/>
      <c r="C281" s="850">
        <v>273</v>
      </c>
      <c r="D281" s="936"/>
      <c r="E281" s="859"/>
      <c r="F281" s="882">
        <f>IF(i.04166a!D281&gt;((i.04101!$E$47-i.04101!$E$40-i.04101!$E$41)*i.04166a!E$274),(i.04166a!D281-(i.04101!$E$47-i.04101!$E$40-i.04101!$E$41)*i.04166a!E$274),0)</f>
        <v>0</v>
      </c>
    </row>
    <row r="282" spans="1:6" outlineLevel="1">
      <c r="A282" s="1218">
        <v>25.8</v>
      </c>
      <c r="B282" s="874"/>
      <c r="C282" s="850">
        <v>274</v>
      </c>
      <c r="D282" s="936"/>
      <c r="E282" s="859"/>
      <c r="F282" s="882">
        <f>IF(i.04166a!D282&gt;((i.04101!$E$47-i.04101!$E$40-i.04101!$E$41)*i.04166a!E$274),(i.04166a!D282-(i.04101!$E$47-i.04101!$E$40-i.04101!$E$41)*i.04166a!E$274),0)</f>
        <v>0</v>
      </c>
    </row>
    <row r="283" spans="1:6" outlineLevel="1">
      <c r="A283" s="1218">
        <v>25.9</v>
      </c>
      <c r="B283" s="874"/>
      <c r="C283" s="850">
        <v>275</v>
      </c>
      <c r="D283" s="936"/>
      <c r="E283" s="859"/>
      <c r="F283" s="882">
        <f>IF(i.04166a!D283&gt;((i.04101!$E$47-i.04101!$E$40-i.04101!$E$41)*i.04166a!E$274),(i.04166a!D283-(i.04101!$E$47-i.04101!$E$40-i.04101!$E$41)*i.04166a!E$274),0)</f>
        <v>0</v>
      </c>
    </row>
    <row r="284" spans="1:6" outlineLevel="1">
      <c r="A284" s="1219">
        <v>25.1</v>
      </c>
      <c r="B284" s="874"/>
      <c r="C284" s="850">
        <v>276</v>
      </c>
      <c r="D284" s="936"/>
      <c r="E284" s="859"/>
      <c r="F284" s="882">
        <f>IF(i.04166a!D284&gt;((i.04101!$E$47-i.04101!$E$40-i.04101!$E$41)*i.04166a!E$274),(i.04166a!D284-(i.04101!$E$47-i.04101!$E$40-i.04101!$E$41)*i.04166a!E$274),0)</f>
        <v>0</v>
      </c>
    </row>
    <row r="285" spans="1:6" outlineLevel="1">
      <c r="A285" s="1218">
        <v>25.11</v>
      </c>
      <c r="B285" s="874"/>
      <c r="C285" s="850">
        <v>277</v>
      </c>
      <c r="D285" s="936"/>
      <c r="E285" s="859"/>
      <c r="F285" s="882">
        <f>IF(i.04166a!D285&gt;((i.04101!$E$47-i.04101!$E$40-i.04101!$E$41)*i.04166a!E$274),(i.04166a!D285-(i.04101!$E$47-i.04101!$E$40-i.04101!$E$41)*i.04166a!E$274),0)</f>
        <v>0</v>
      </c>
    </row>
    <row r="286" spans="1:6" outlineLevel="1">
      <c r="A286" s="1219">
        <v>25.12</v>
      </c>
      <c r="B286" s="874"/>
      <c r="C286" s="850">
        <v>278</v>
      </c>
      <c r="D286" s="936"/>
      <c r="E286" s="859"/>
      <c r="F286" s="882">
        <f>IF(i.04166a!D286&gt;((i.04101!$E$47-i.04101!$E$40-i.04101!$E$41)*i.04166a!E$274),(i.04166a!D286-(i.04101!$E$47-i.04101!$E$40-i.04101!$E$41)*i.04166a!E$274),0)</f>
        <v>0</v>
      </c>
    </row>
    <row r="287" spans="1:6" outlineLevel="1">
      <c r="A287" s="1218">
        <v>25.13</v>
      </c>
      <c r="B287" s="874"/>
      <c r="C287" s="850">
        <v>279</v>
      </c>
      <c r="D287" s="936"/>
      <c r="E287" s="859"/>
      <c r="F287" s="882">
        <f>IF(i.04166a!D287&gt;((i.04101!$E$47-i.04101!$E$40-i.04101!$E$41)*i.04166a!E$274),(i.04166a!D287-(i.04101!$E$47-i.04101!$E$40-i.04101!$E$41)*i.04166a!E$274),0)</f>
        <v>0</v>
      </c>
    </row>
    <row r="288" spans="1:6" outlineLevel="1">
      <c r="A288" s="1219">
        <v>25.14</v>
      </c>
      <c r="B288" s="874"/>
      <c r="C288" s="850">
        <v>280</v>
      </c>
      <c r="D288" s="936"/>
      <c r="E288" s="859"/>
      <c r="F288" s="882">
        <f>IF(i.04166a!D288&gt;((i.04101!$E$47-i.04101!$E$40-i.04101!$E$41)*i.04166a!E$274),(i.04166a!D288-(i.04101!$E$47-i.04101!$E$40-i.04101!$E$41)*i.04166a!E$274),0)</f>
        <v>0</v>
      </c>
    </row>
    <row r="289" spans="1:6" outlineLevel="1">
      <c r="A289" s="1218">
        <v>25.15</v>
      </c>
      <c r="B289" s="874"/>
      <c r="C289" s="850">
        <v>281</v>
      </c>
      <c r="D289" s="936"/>
      <c r="E289" s="859"/>
      <c r="F289" s="882">
        <f>IF(i.04166a!D289&gt;((i.04101!$E$47-i.04101!$E$40-i.04101!$E$41)*i.04166a!E$274),(i.04166a!D289-(i.04101!$E$47-i.04101!$E$40-i.04101!$E$41)*i.04166a!E$274),0)</f>
        <v>0</v>
      </c>
    </row>
    <row r="290" spans="1:6" outlineLevel="1">
      <c r="A290" s="1219">
        <v>25.16</v>
      </c>
      <c r="B290" s="874"/>
      <c r="C290" s="850">
        <v>282</v>
      </c>
      <c r="D290" s="936"/>
      <c r="E290" s="859"/>
      <c r="F290" s="882">
        <f>IF(i.04166a!D290&gt;((i.04101!$E$47-i.04101!$E$40-i.04101!$E$41)*i.04166a!E$274),(i.04166a!D290-(i.04101!$E$47-i.04101!$E$40-i.04101!$E$41)*i.04166a!E$274),0)</f>
        <v>0</v>
      </c>
    </row>
    <row r="291" spans="1:6" outlineLevel="1">
      <c r="A291" s="1218">
        <v>25.17</v>
      </c>
      <c r="B291" s="874"/>
      <c r="C291" s="850">
        <v>283</v>
      </c>
      <c r="D291" s="936"/>
      <c r="E291" s="859"/>
      <c r="F291" s="882">
        <f>IF(i.04166a!D291&gt;((i.04101!$E$47-i.04101!$E$40-i.04101!$E$41)*i.04166a!E$274),(i.04166a!D291-(i.04101!$E$47-i.04101!$E$40-i.04101!$E$41)*i.04166a!E$274),0)</f>
        <v>0</v>
      </c>
    </row>
    <row r="292" spans="1:6" outlineLevel="1">
      <c r="A292" s="1219">
        <v>25.18</v>
      </c>
      <c r="B292" s="874"/>
      <c r="C292" s="850">
        <v>284</v>
      </c>
      <c r="D292" s="936"/>
      <c r="E292" s="859"/>
      <c r="F292" s="882">
        <f>IF(i.04166a!D292&gt;((i.04101!$E$47-i.04101!$E$40-i.04101!$E$41)*i.04166a!E$274),(i.04166a!D292-(i.04101!$E$47-i.04101!$E$40-i.04101!$E$41)*i.04166a!E$274),0)</f>
        <v>0</v>
      </c>
    </row>
    <row r="293" spans="1:6" outlineLevel="1">
      <c r="A293" s="1218">
        <v>25.19</v>
      </c>
      <c r="B293" s="874"/>
      <c r="C293" s="850">
        <v>285</v>
      </c>
      <c r="D293" s="936"/>
      <c r="E293" s="859"/>
      <c r="F293" s="882">
        <f>IF(i.04166a!D293&gt;((i.04101!$E$47-i.04101!$E$40-i.04101!$E$41)*i.04166a!E$274),(i.04166a!D293-(i.04101!$E$47-i.04101!$E$40-i.04101!$E$41)*i.04166a!E$274),0)</f>
        <v>0</v>
      </c>
    </row>
    <row r="294" spans="1:6" outlineLevel="1">
      <c r="A294" s="1219">
        <v>25.2</v>
      </c>
      <c r="B294" s="874"/>
      <c r="C294" s="850">
        <v>286</v>
      </c>
      <c r="D294" s="936"/>
      <c r="E294" s="859"/>
      <c r="F294" s="882">
        <f>IF(i.04166a!D294&gt;((i.04101!$E$47-i.04101!$E$40-i.04101!$E$41)*i.04166a!E$274),(i.04166a!D294-(i.04101!$E$47-i.04101!$E$40-i.04101!$E$41)*i.04166a!E$274),0)</f>
        <v>0</v>
      </c>
    </row>
    <row r="295" spans="1:6" outlineLevel="1">
      <c r="A295" s="1218">
        <v>25.21</v>
      </c>
      <c r="B295" s="874"/>
      <c r="C295" s="850">
        <v>287</v>
      </c>
      <c r="D295" s="936"/>
      <c r="E295" s="859"/>
      <c r="F295" s="882">
        <f>IF(i.04166a!D295&gt;((i.04101!$E$47-i.04101!$E$40-i.04101!$E$41)*i.04166a!E$274),(i.04166a!D295-(i.04101!$E$47-i.04101!$E$40-i.04101!$E$41)*i.04166a!E$274),0)</f>
        <v>0</v>
      </c>
    </row>
    <row r="296" spans="1:6" outlineLevel="1">
      <c r="A296" s="1219">
        <v>25.22</v>
      </c>
      <c r="B296" s="874"/>
      <c r="C296" s="850">
        <v>288</v>
      </c>
      <c r="D296" s="936"/>
      <c r="E296" s="859"/>
      <c r="F296" s="882">
        <f>IF(i.04166a!D296&gt;((i.04101!$E$47-i.04101!$E$40-i.04101!$E$41)*i.04166a!E$274),(i.04166a!D296-(i.04101!$E$47-i.04101!$E$40-i.04101!$E$41)*i.04166a!E$274),0)</f>
        <v>0</v>
      </c>
    </row>
    <row r="297" spans="1:6" outlineLevel="1">
      <c r="A297" s="1218">
        <v>25.23</v>
      </c>
      <c r="B297" s="874"/>
      <c r="C297" s="850">
        <v>289</v>
      </c>
      <c r="D297" s="936"/>
      <c r="E297" s="859"/>
      <c r="F297" s="882">
        <f>IF(i.04166a!D297&gt;((i.04101!$E$47-i.04101!$E$40-i.04101!$E$41)*i.04166a!E$274),(i.04166a!D297-(i.04101!$E$47-i.04101!$E$40-i.04101!$E$41)*i.04166a!E$274),0)</f>
        <v>0</v>
      </c>
    </row>
    <row r="298" spans="1:6" outlineLevel="1">
      <c r="A298" s="1219">
        <v>25.24</v>
      </c>
      <c r="B298" s="874"/>
      <c r="C298" s="850">
        <v>290</v>
      </c>
      <c r="D298" s="936"/>
      <c r="E298" s="859"/>
      <c r="F298" s="882">
        <f>IF(i.04166a!D298&gt;((i.04101!$E$47-i.04101!$E$40-i.04101!$E$41)*i.04166a!E$274),(i.04166a!D298-(i.04101!$E$47-i.04101!$E$40-i.04101!$E$41)*i.04166a!E$274),0)</f>
        <v>0</v>
      </c>
    </row>
    <row r="299" spans="1:6" outlineLevel="1">
      <c r="A299" s="1218">
        <v>25.25</v>
      </c>
      <c r="B299" s="874"/>
      <c r="C299" s="850">
        <v>291</v>
      </c>
      <c r="D299" s="936"/>
      <c r="E299" s="859"/>
      <c r="F299" s="882">
        <f>IF(i.04166a!D299&gt;((i.04101!$E$47-i.04101!$E$40-i.04101!$E$41)*i.04166a!E$274),(i.04166a!D299-(i.04101!$E$47-i.04101!$E$40-i.04101!$E$41)*i.04166a!E$274),0)</f>
        <v>0</v>
      </c>
    </row>
    <row r="300" spans="1:6" outlineLevel="1">
      <c r="A300" s="1219">
        <v>25.26</v>
      </c>
      <c r="B300" s="874"/>
      <c r="C300" s="850">
        <v>292</v>
      </c>
      <c r="D300" s="936"/>
      <c r="E300" s="859"/>
      <c r="F300" s="882">
        <f>IF(i.04166a!D300&gt;((i.04101!$E$47-i.04101!$E$40-i.04101!$E$41)*i.04166a!E$274),(i.04166a!D300-(i.04101!$E$47-i.04101!$E$40-i.04101!$E$41)*i.04166a!E$274),0)</f>
        <v>0</v>
      </c>
    </row>
    <row r="301" spans="1:6" outlineLevel="1">
      <c r="A301" s="1218">
        <v>25.27</v>
      </c>
      <c r="B301" s="874"/>
      <c r="C301" s="850">
        <v>293</v>
      </c>
      <c r="D301" s="936"/>
      <c r="E301" s="859"/>
      <c r="F301" s="882">
        <f>IF(i.04166a!D301&gt;((i.04101!$E$47-i.04101!$E$40-i.04101!$E$41)*i.04166a!E$274),(i.04166a!D301-(i.04101!$E$47-i.04101!$E$40-i.04101!$E$41)*i.04166a!E$274),0)</f>
        <v>0</v>
      </c>
    </row>
    <row r="302" spans="1:6" outlineLevel="1">
      <c r="A302" s="1219">
        <v>25.28</v>
      </c>
      <c r="B302" s="874"/>
      <c r="C302" s="850">
        <v>294</v>
      </c>
      <c r="D302" s="936"/>
      <c r="E302" s="859"/>
      <c r="F302" s="882">
        <f>IF(i.04166a!D302&gt;((i.04101!$E$47-i.04101!$E$40-i.04101!$E$41)*i.04166a!E$274),(i.04166a!D302-(i.04101!$E$47-i.04101!$E$40-i.04101!$E$41)*i.04166a!E$274),0)</f>
        <v>0</v>
      </c>
    </row>
    <row r="303" spans="1:6" outlineLevel="1">
      <c r="A303" s="1218">
        <v>25.29</v>
      </c>
      <c r="B303" s="874"/>
      <c r="C303" s="850">
        <v>295</v>
      </c>
      <c r="D303" s="936"/>
      <c r="E303" s="859"/>
      <c r="F303" s="882">
        <f>IF(i.04166a!D303&gt;((i.04101!$E$47-i.04101!$E$40-i.04101!$E$41)*i.04166a!E$274),(i.04166a!D303-(i.04101!$E$47-i.04101!$E$40-i.04101!$E$41)*i.04166a!E$274),0)</f>
        <v>0</v>
      </c>
    </row>
    <row r="304" spans="1:6" outlineLevel="1">
      <c r="A304" s="1219">
        <v>25.3</v>
      </c>
      <c r="B304" s="874"/>
      <c r="C304" s="850">
        <v>296</v>
      </c>
      <c r="D304" s="936"/>
      <c r="E304" s="859"/>
      <c r="F304" s="882">
        <f>IF(i.04166a!D304&gt;((i.04101!$E$47-i.04101!$E$40-i.04101!$E$41)*i.04166a!E$274),(i.04166a!D304-(i.04101!$E$47-i.04101!$E$40-i.04101!$E$41)*i.04166a!E$274),0)</f>
        <v>0</v>
      </c>
    </row>
    <row r="305" spans="1:6" ht="15.75" outlineLevel="1" thickBot="1">
      <c r="A305" s="1218">
        <v>25.31</v>
      </c>
      <c r="B305" s="880" t="s">
        <v>280</v>
      </c>
      <c r="C305" s="850">
        <v>297</v>
      </c>
      <c r="D305" s="939"/>
      <c r="E305" s="859"/>
      <c r="F305" s="881"/>
    </row>
    <row r="306" spans="1:6" ht="51">
      <c r="A306" s="1217">
        <v>26</v>
      </c>
      <c r="B306" s="854" t="s">
        <v>1573</v>
      </c>
      <c r="C306" s="855">
        <v>298</v>
      </c>
      <c r="D306" s="891">
        <f>SUM(D307,D319,D331,D343,D355,D367,D379,D391,D403,D415,D427)</f>
        <v>0</v>
      </c>
      <c r="E306" s="857">
        <v>0.5</v>
      </c>
      <c r="F306" s="892">
        <f>SUM(F307,F319,F331,F343,F355,F367,F379,F391,F403,F415,F427)</f>
        <v>0</v>
      </c>
    </row>
    <row r="307" spans="1:6" outlineLevel="1">
      <c r="A307" s="1218">
        <v>25.1</v>
      </c>
      <c r="B307" s="1007" t="s">
        <v>1711</v>
      </c>
      <c r="C307" s="850">
        <v>299</v>
      </c>
      <c r="D307" s="873">
        <f>SUM(D308:D318)</f>
        <v>0</v>
      </c>
      <c r="E307" s="859"/>
      <c r="F307" s="882">
        <f>IF(i.04166a!D307&gt;((i.04101!$E$47-i.04101!$E$40-i.04101!$E$41)*i.04166a!E$306),(i.04166a!D307-(i.04101!$E$47-i.04101!$E$40-i.04101!$E$41)*i.04166a!E$306),0)</f>
        <v>0</v>
      </c>
    </row>
    <row r="308" spans="1:6" outlineLevel="2">
      <c r="A308" s="1221" t="s">
        <v>2079</v>
      </c>
      <c r="B308" s="874"/>
      <c r="C308" s="850">
        <v>300</v>
      </c>
      <c r="D308" s="936"/>
      <c r="E308" s="859"/>
      <c r="F308" s="1567"/>
    </row>
    <row r="309" spans="1:6" outlineLevel="2">
      <c r="A309" s="1221" t="s">
        <v>2080</v>
      </c>
      <c r="B309" s="874" t="s">
        <v>1712</v>
      </c>
      <c r="C309" s="850">
        <v>301</v>
      </c>
      <c r="D309" s="936">
        <v>0</v>
      </c>
      <c r="E309" s="859"/>
      <c r="F309" s="1568"/>
    </row>
    <row r="310" spans="1:6" outlineLevel="2">
      <c r="A310" s="1221" t="s">
        <v>2081</v>
      </c>
      <c r="B310" s="874" t="s">
        <v>1713</v>
      </c>
      <c r="C310" s="850">
        <v>302</v>
      </c>
      <c r="D310" s="936">
        <v>0</v>
      </c>
      <c r="E310" s="859"/>
      <c r="F310" s="1568"/>
    </row>
    <row r="311" spans="1:6" outlineLevel="2">
      <c r="A311" s="1221" t="s">
        <v>2082</v>
      </c>
      <c r="B311" s="874" t="s">
        <v>1714</v>
      </c>
      <c r="C311" s="850">
        <v>303</v>
      </c>
      <c r="D311" s="936">
        <v>0</v>
      </c>
      <c r="E311" s="859"/>
      <c r="F311" s="1568"/>
    </row>
    <row r="312" spans="1:6" outlineLevel="2">
      <c r="A312" s="1221" t="s">
        <v>2083</v>
      </c>
      <c r="B312" s="874" t="s">
        <v>1715</v>
      </c>
      <c r="C312" s="850">
        <v>304</v>
      </c>
      <c r="D312" s="936">
        <v>0</v>
      </c>
      <c r="E312" s="859"/>
      <c r="F312" s="1568"/>
    </row>
    <row r="313" spans="1:6" outlineLevel="2">
      <c r="A313" s="1221" t="s">
        <v>2084</v>
      </c>
      <c r="B313" s="874" t="s">
        <v>1716</v>
      </c>
      <c r="C313" s="850">
        <v>305</v>
      </c>
      <c r="D313" s="936">
        <v>0</v>
      </c>
      <c r="E313" s="859"/>
      <c r="F313" s="1568"/>
    </row>
    <row r="314" spans="1:6" outlineLevel="2">
      <c r="A314" s="1221" t="s">
        <v>2085</v>
      </c>
      <c r="B314" s="874" t="s">
        <v>1717</v>
      </c>
      <c r="C314" s="850">
        <v>306</v>
      </c>
      <c r="D314" s="936">
        <v>0</v>
      </c>
      <c r="E314" s="859"/>
      <c r="F314" s="1568"/>
    </row>
    <row r="315" spans="1:6" outlineLevel="2">
      <c r="A315" s="1221" t="s">
        <v>2086</v>
      </c>
      <c r="B315" s="874" t="s">
        <v>1718</v>
      </c>
      <c r="C315" s="850">
        <v>307</v>
      </c>
      <c r="D315" s="936">
        <v>0</v>
      </c>
      <c r="E315" s="859"/>
      <c r="F315" s="1568"/>
    </row>
    <row r="316" spans="1:6" outlineLevel="2">
      <c r="A316" s="1221" t="s">
        <v>2087</v>
      </c>
      <c r="B316" s="874" t="s">
        <v>1719</v>
      </c>
      <c r="C316" s="850">
        <v>308</v>
      </c>
      <c r="D316" s="936">
        <v>0</v>
      </c>
      <c r="E316" s="859"/>
      <c r="F316" s="1568"/>
    </row>
    <row r="317" spans="1:6" outlineLevel="2">
      <c r="A317" s="1221" t="s">
        <v>2088</v>
      </c>
      <c r="B317" s="874" t="s">
        <v>1720</v>
      </c>
      <c r="C317" s="850">
        <v>309</v>
      </c>
      <c r="D317" s="936">
        <v>0</v>
      </c>
      <c r="E317" s="859"/>
      <c r="F317" s="1568"/>
    </row>
    <row r="318" spans="1:6" outlineLevel="2">
      <c r="A318" s="1221" t="s">
        <v>2089</v>
      </c>
      <c r="B318" s="890" t="s">
        <v>280</v>
      </c>
      <c r="C318" s="850">
        <v>310</v>
      </c>
      <c r="D318" s="936">
        <v>0</v>
      </c>
      <c r="E318" s="859"/>
      <c r="F318" s="1569"/>
    </row>
    <row r="319" spans="1:6" outlineLevel="1">
      <c r="A319" s="1218">
        <v>26.2</v>
      </c>
      <c r="B319" s="1007" t="s">
        <v>1721</v>
      </c>
      <c r="C319" s="850">
        <v>311</v>
      </c>
      <c r="D319" s="873">
        <f>SUM(D320:D330)</f>
        <v>0</v>
      </c>
      <c r="E319" s="859"/>
      <c r="F319" s="882">
        <f>IF(i.04166a!D319&gt;((i.04101!$E$47-i.04101!$E$40-i.04101!$E$41)*i.04166a!E$306),(i.04166a!D319-(i.04101!$E$47-i.04101!$E$40-i.04101!$E$41)*i.04166a!E$306),0)</f>
        <v>0</v>
      </c>
    </row>
    <row r="320" spans="1:6" outlineLevel="2">
      <c r="A320" s="1221" t="s">
        <v>2090</v>
      </c>
      <c r="B320" s="874"/>
      <c r="C320" s="850">
        <v>312</v>
      </c>
      <c r="D320" s="936"/>
      <c r="E320" s="859"/>
      <c r="F320" s="1567"/>
    </row>
    <row r="321" spans="1:6" outlineLevel="2">
      <c r="A321" s="1221" t="s">
        <v>2091</v>
      </c>
      <c r="B321" s="874" t="s">
        <v>1712</v>
      </c>
      <c r="C321" s="850">
        <v>313</v>
      </c>
      <c r="D321" s="936">
        <v>0</v>
      </c>
      <c r="E321" s="859"/>
      <c r="F321" s="1568"/>
    </row>
    <row r="322" spans="1:6" outlineLevel="2">
      <c r="A322" s="1221" t="s">
        <v>2092</v>
      </c>
      <c r="B322" s="874" t="s">
        <v>1713</v>
      </c>
      <c r="C322" s="850">
        <v>314</v>
      </c>
      <c r="D322" s="936">
        <v>0</v>
      </c>
      <c r="E322" s="859"/>
      <c r="F322" s="1568"/>
    </row>
    <row r="323" spans="1:6" outlineLevel="2">
      <c r="A323" s="1221" t="s">
        <v>2093</v>
      </c>
      <c r="B323" s="874" t="s">
        <v>1714</v>
      </c>
      <c r="C323" s="850">
        <v>315</v>
      </c>
      <c r="D323" s="936">
        <v>0</v>
      </c>
      <c r="E323" s="859"/>
      <c r="F323" s="1568"/>
    </row>
    <row r="324" spans="1:6" outlineLevel="2">
      <c r="A324" s="1221" t="s">
        <v>2094</v>
      </c>
      <c r="B324" s="874" t="s">
        <v>1715</v>
      </c>
      <c r="C324" s="850">
        <v>316</v>
      </c>
      <c r="D324" s="936">
        <v>0</v>
      </c>
      <c r="E324" s="859"/>
      <c r="F324" s="1568"/>
    </row>
    <row r="325" spans="1:6" outlineLevel="2">
      <c r="A325" s="1221" t="s">
        <v>2095</v>
      </c>
      <c r="B325" s="874" t="s">
        <v>1716</v>
      </c>
      <c r="C325" s="850">
        <v>317</v>
      </c>
      <c r="D325" s="936">
        <v>0</v>
      </c>
      <c r="E325" s="859"/>
      <c r="F325" s="1568"/>
    </row>
    <row r="326" spans="1:6" outlineLevel="2">
      <c r="A326" s="1221" t="s">
        <v>2096</v>
      </c>
      <c r="B326" s="874" t="s">
        <v>1717</v>
      </c>
      <c r="C326" s="850">
        <v>318</v>
      </c>
      <c r="D326" s="936">
        <v>0</v>
      </c>
      <c r="E326" s="859"/>
      <c r="F326" s="1568"/>
    </row>
    <row r="327" spans="1:6" outlineLevel="2">
      <c r="A327" s="1221" t="s">
        <v>2097</v>
      </c>
      <c r="B327" s="874" t="s">
        <v>1718</v>
      </c>
      <c r="C327" s="850">
        <v>319</v>
      </c>
      <c r="D327" s="936">
        <v>0</v>
      </c>
      <c r="E327" s="859"/>
      <c r="F327" s="1568"/>
    </row>
    <row r="328" spans="1:6" outlineLevel="2">
      <c r="A328" s="1221" t="s">
        <v>2098</v>
      </c>
      <c r="B328" s="874" t="s">
        <v>1719</v>
      </c>
      <c r="C328" s="850">
        <v>320</v>
      </c>
      <c r="D328" s="936">
        <v>0</v>
      </c>
      <c r="E328" s="859"/>
      <c r="F328" s="1568"/>
    </row>
    <row r="329" spans="1:6" outlineLevel="2">
      <c r="A329" s="1221" t="s">
        <v>2099</v>
      </c>
      <c r="B329" s="874" t="s">
        <v>1720</v>
      </c>
      <c r="C329" s="850">
        <v>321</v>
      </c>
      <c r="D329" s="936">
        <v>0</v>
      </c>
      <c r="E329" s="859"/>
      <c r="F329" s="1568"/>
    </row>
    <row r="330" spans="1:6" outlineLevel="2">
      <c r="A330" s="1221" t="s">
        <v>2100</v>
      </c>
      <c r="B330" s="890" t="s">
        <v>280</v>
      </c>
      <c r="C330" s="850">
        <v>322</v>
      </c>
      <c r="D330" s="936">
        <v>0</v>
      </c>
      <c r="E330" s="859"/>
      <c r="F330" s="1569"/>
    </row>
    <row r="331" spans="1:6" outlineLevel="1">
      <c r="A331" s="1218">
        <v>26.3</v>
      </c>
      <c r="B331" s="1007" t="s">
        <v>1722</v>
      </c>
      <c r="C331" s="850">
        <v>323</v>
      </c>
      <c r="D331" s="873">
        <f>SUM(D332:D342)</f>
        <v>0</v>
      </c>
      <c r="E331" s="859"/>
      <c r="F331" s="882">
        <f>IF(i.04166a!D331&gt;((i.04101!$E$47-i.04101!$E$40-i.04101!$E$41)*i.04166a!E$306),(i.04166a!D331-(i.04101!$E$47-i.04101!$E$40-i.04101!$E$41)*i.04166a!E$306),0)</f>
        <v>0</v>
      </c>
    </row>
    <row r="332" spans="1:6" outlineLevel="2">
      <c r="A332" s="1221" t="s">
        <v>2101</v>
      </c>
      <c r="B332" s="874"/>
      <c r="C332" s="850">
        <v>324</v>
      </c>
      <c r="D332" s="936"/>
      <c r="E332" s="859"/>
      <c r="F332" s="1567"/>
    </row>
    <row r="333" spans="1:6" outlineLevel="2">
      <c r="A333" s="1221" t="s">
        <v>2102</v>
      </c>
      <c r="B333" s="874" t="s">
        <v>1712</v>
      </c>
      <c r="C333" s="850">
        <v>325</v>
      </c>
      <c r="D333" s="936">
        <v>0</v>
      </c>
      <c r="E333" s="859"/>
      <c r="F333" s="1568"/>
    </row>
    <row r="334" spans="1:6" outlineLevel="2">
      <c r="A334" s="1221" t="s">
        <v>2103</v>
      </c>
      <c r="B334" s="874" t="s">
        <v>1713</v>
      </c>
      <c r="C334" s="850">
        <v>326</v>
      </c>
      <c r="D334" s="936">
        <v>0</v>
      </c>
      <c r="E334" s="859"/>
      <c r="F334" s="1568"/>
    </row>
    <row r="335" spans="1:6" outlineLevel="2">
      <c r="A335" s="1221" t="s">
        <v>2104</v>
      </c>
      <c r="B335" s="874" t="s">
        <v>1714</v>
      </c>
      <c r="C335" s="850">
        <v>327</v>
      </c>
      <c r="D335" s="936">
        <v>0</v>
      </c>
      <c r="E335" s="859"/>
      <c r="F335" s="1568"/>
    </row>
    <row r="336" spans="1:6" outlineLevel="2">
      <c r="A336" s="1221" t="s">
        <v>2105</v>
      </c>
      <c r="B336" s="874" t="s">
        <v>1715</v>
      </c>
      <c r="C336" s="850">
        <v>328</v>
      </c>
      <c r="D336" s="936">
        <v>0</v>
      </c>
      <c r="E336" s="859"/>
      <c r="F336" s="1568"/>
    </row>
    <row r="337" spans="1:6" outlineLevel="2">
      <c r="A337" s="1221" t="s">
        <v>2106</v>
      </c>
      <c r="B337" s="874" t="s">
        <v>1716</v>
      </c>
      <c r="C337" s="850">
        <v>329</v>
      </c>
      <c r="D337" s="936">
        <v>0</v>
      </c>
      <c r="E337" s="859"/>
      <c r="F337" s="1568"/>
    </row>
    <row r="338" spans="1:6" outlineLevel="2">
      <c r="A338" s="1221" t="s">
        <v>2107</v>
      </c>
      <c r="B338" s="874" t="s">
        <v>1717</v>
      </c>
      <c r="C338" s="850">
        <v>330</v>
      </c>
      <c r="D338" s="936">
        <v>0</v>
      </c>
      <c r="E338" s="859"/>
      <c r="F338" s="1568"/>
    </row>
    <row r="339" spans="1:6" outlineLevel="2">
      <c r="A339" s="1221" t="s">
        <v>2108</v>
      </c>
      <c r="B339" s="874" t="s">
        <v>1718</v>
      </c>
      <c r="C339" s="850">
        <v>331</v>
      </c>
      <c r="D339" s="936">
        <v>0</v>
      </c>
      <c r="E339" s="859"/>
      <c r="F339" s="1568"/>
    </row>
    <row r="340" spans="1:6" outlineLevel="2">
      <c r="A340" s="1221" t="s">
        <v>2109</v>
      </c>
      <c r="B340" s="874" t="s">
        <v>1719</v>
      </c>
      <c r="C340" s="850">
        <v>332</v>
      </c>
      <c r="D340" s="936">
        <v>0</v>
      </c>
      <c r="E340" s="859"/>
      <c r="F340" s="1568"/>
    </row>
    <row r="341" spans="1:6" outlineLevel="2">
      <c r="A341" s="1221" t="s">
        <v>2110</v>
      </c>
      <c r="B341" s="874" t="s">
        <v>1720</v>
      </c>
      <c r="C341" s="850">
        <v>333</v>
      </c>
      <c r="D341" s="936">
        <v>0</v>
      </c>
      <c r="E341" s="859"/>
      <c r="F341" s="1568"/>
    </row>
    <row r="342" spans="1:6" outlineLevel="2">
      <c r="A342" s="1221" t="s">
        <v>2111</v>
      </c>
      <c r="B342" s="890" t="s">
        <v>280</v>
      </c>
      <c r="C342" s="850">
        <v>334</v>
      </c>
      <c r="D342" s="936">
        <v>0</v>
      </c>
      <c r="E342" s="859"/>
      <c r="F342" s="1569"/>
    </row>
    <row r="343" spans="1:6" outlineLevel="1">
      <c r="A343" s="1218">
        <v>26.4</v>
      </c>
      <c r="B343" s="1007" t="s">
        <v>1724</v>
      </c>
      <c r="C343" s="850">
        <v>335</v>
      </c>
      <c r="D343" s="873">
        <f>SUM(D344:D354)</f>
        <v>0</v>
      </c>
      <c r="E343" s="859"/>
      <c r="F343" s="882">
        <f>IF(i.04166a!D343&gt;((i.04101!$E$47-i.04101!$E$40-i.04101!$E$41)*i.04166a!E$306),(i.04166a!D343-(i.04101!$E$47-i.04101!$E$40-i.04101!$E$41)*i.04166a!E$306),0)</f>
        <v>0</v>
      </c>
    </row>
    <row r="344" spans="1:6" outlineLevel="2">
      <c r="A344" s="1221" t="s">
        <v>2112</v>
      </c>
      <c r="B344" s="874"/>
      <c r="C344" s="850">
        <v>336</v>
      </c>
      <c r="D344" s="936"/>
      <c r="E344" s="859"/>
      <c r="F344" s="1567"/>
    </row>
    <row r="345" spans="1:6" outlineLevel="2">
      <c r="A345" s="1221" t="s">
        <v>2113</v>
      </c>
      <c r="B345" s="874" t="s">
        <v>1712</v>
      </c>
      <c r="C345" s="850">
        <v>337</v>
      </c>
      <c r="D345" s="936">
        <v>0</v>
      </c>
      <c r="E345" s="859"/>
      <c r="F345" s="1568"/>
    </row>
    <row r="346" spans="1:6" outlineLevel="2">
      <c r="A346" s="1221" t="s">
        <v>2114</v>
      </c>
      <c r="B346" s="874" t="s">
        <v>1713</v>
      </c>
      <c r="C346" s="850">
        <v>338</v>
      </c>
      <c r="D346" s="936">
        <v>0</v>
      </c>
      <c r="E346" s="859"/>
      <c r="F346" s="1568"/>
    </row>
    <row r="347" spans="1:6" outlineLevel="2">
      <c r="A347" s="1221" t="s">
        <v>2115</v>
      </c>
      <c r="B347" s="874" t="s">
        <v>1714</v>
      </c>
      <c r="C347" s="850">
        <v>339</v>
      </c>
      <c r="D347" s="936">
        <v>0</v>
      </c>
      <c r="E347" s="859"/>
      <c r="F347" s="1568"/>
    </row>
    <row r="348" spans="1:6" outlineLevel="2">
      <c r="A348" s="1221" t="s">
        <v>2116</v>
      </c>
      <c r="B348" s="874" t="s">
        <v>1715</v>
      </c>
      <c r="C348" s="850">
        <v>340</v>
      </c>
      <c r="D348" s="936">
        <v>0</v>
      </c>
      <c r="E348" s="859"/>
      <c r="F348" s="1568"/>
    </row>
    <row r="349" spans="1:6" outlineLevel="2">
      <c r="A349" s="1221" t="s">
        <v>2117</v>
      </c>
      <c r="B349" s="874" t="s">
        <v>1716</v>
      </c>
      <c r="C349" s="850">
        <v>341</v>
      </c>
      <c r="D349" s="936">
        <v>0</v>
      </c>
      <c r="E349" s="859"/>
      <c r="F349" s="1568"/>
    </row>
    <row r="350" spans="1:6" outlineLevel="2">
      <c r="A350" s="1221" t="s">
        <v>2118</v>
      </c>
      <c r="B350" s="874" t="s">
        <v>1717</v>
      </c>
      <c r="C350" s="850">
        <v>342</v>
      </c>
      <c r="D350" s="936">
        <v>0</v>
      </c>
      <c r="E350" s="859"/>
      <c r="F350" s="1568"/>
    </row>
    <row r="351" spans="1:6" outlineLevel="2">
      <c r="A351" s="1221" t="s">
        <v>2119</v>
      </c>
      <c r="B351" s="874" t="s">
        <v>1718</v>
      </c>
      <c r="C351" s="850">
        <v>343</v>
      </c>
      <c r="D351" s="936">
        <v>0</v>
      </c>
      <c r="E351" s="859"/>
      <c r="F351" s="1568"/>
    </row>
    <row r="352" spans="1:6" outlineLevel="2">
      <c r="A352" s="1221" t="s">
        <v>2120</v>
      </c>
      <c r="B352" s="874" t="s">
        <v>1719</v>
      </c>
      <c r="C352" s="850">
        <v>344</v>
      </c>
      <c r="D352" s="936">
        <v>0</v>
      </c>
      <c r="E352" s="859"/>
      <c r="F352" s="1568"/>
    </row>
    <row r="353" spans="1:6" outlineLevel="2">
      <c r="A353" s="1221" t="s">
        <v>2121</v>
      </c>
      <c r="B353" s="874" t="s">
        <v>1720</v>
      </c>
      <c r="C353" s="850">
        <v>345</v>
      </c>
      <c r="D353" s="936">
        <v>0</v>
      </c>
      <c r="E353" s="859"/>
      <c r="F353" s="1568"/>
    </row>
    <row r="354" spans="1:6" outlineLevel="2">
      <c r="A354" s="1221" t="s">
        <v>2122</v>
      </c>
      <c r="B354" s="890" t="s">
        <v>280</v>
      </c>
      <c r="C354" s="850">
        <v>346</v>
      </c>
      <c r="D354" s="936">
        <v>0</v>
      </c>
      <c r="E354" s="859"/>
      <c r="F354" s="1569"/>
    </row>
    <row r="355" spans="1:6" outlineLevel="1">
      <c r="A355" s="1218">
        <v>26.5</v>
      </c>
      <c r="B355" s="1007" t="s">
        <v>1725</v>
      </c>
      <c r="C355" s="850">
        <v>347</v>
      </c>
      <c r="D355" s="873">
        <f>SUM(D356:D366)</f>
        <v>0</v>
      </c>
      <c r="E355" s="859"/>
      <c r="F355" s="882">
        <f>IF(i.04166a!D355&gt;((i.04101!$E$47-i.04101!$E$40-i.04101!$E$41)*i.04166a!E$306),(i.04166a!D355-(i.04101!$E$47-i.04101!$E$40-i.04101!$E$41)*i.04166a!E$306),0)</f>
        <v>0</v>
      </c>
    </row>
    <row r="356" spans="1:6" outlineLevel="2">
      <c r="A356" s="1221" t="s">
        <v>2123</v>
      </c>
      <c r="B356" s="874"/>
      <c r="C356" s="850">
        <v>348</v>
      </c>
      <c r="D356" s="936"/>
      <c r="E356" s="859"/>
      <c r="F356" s="1567"/>
    </row>
    <row r="357" spans="1:6" outlineLevel="2">
      <c r="A357" s="1221" t="s">
        <v>2124</v>
      </c>
      <c r="B357" s="874" t="s">
        <v>1712</v>
      </c>
      <c r="C357" s="850">
        <v>349</v>
      </c>
      <c r="D357" s="936">
        <v>0</v>
      </c>
      <c r="E357" s="859"/>
      <c r="F357" s="1568"/>
    </row>
    <row r="358" spans="1:6" outlineLevel="2">
      <c r="A358" s="1221" t="s">
        <v>2125</v>
      </c>
      <c r="B358" s="874" t="s">
        <v>1713</v>
      </c>
      <c r="C358" s="850">
        <v>350</v>
      </c>
      <c r="D358" s="936">
        <v>0</v>
      </c>
      <c r="E358" s="859"/>
      <c r="F358" s="1568"/>
    </row>
    <row r="359" spans="1:6" outlineLevel="2">
      <c r="A359" s="1221" t="s">
        <v>2126</v>
      </c>
      <c r="B359" s="874" t="s">
        <v>1714</v>
      </c>
      <c r="C359" s="850">
        <v>351</v>
      </c>
      <c r="D359" s="936">
        <v>0</v>
      </c>
      <c r="E359" s="859"/>
      <c r="F359" s="1568"/>
    </row>
    <row r="360" spans="1:6" outlineLevel="2">
      <c r="A360" s="1221" t="s">
        <v>2127</v>
      </c>
      <c r="B360" s="874" t="s">
        <v>1715</v>
      </c>
      <c r="C360" s="850">
        <v>352</v>
      </c>
      <c r="D360" s="936">
        <v>0</v>
      </c>
      <c r="E360" s="859"/>
      <c r="F360" s="1568"/>
    </row>
    <row r="361" spans="1:6" outlineLevel="2">
      <c r="A361" s="1221" t="s">
        <v>2128</v>
      </c>
      <c r="B361" s="874" t="s">
        <v>1716</v>
      </c>
      <c r="C361" s="850">
        <v>353</v>
      </c>
      <c r="D361" s="936">
        <v>0</v>
      </c>
      <c r="E361" s="859"/>
      <c r="F361" s="1568"/>
    </row>
    <row r="362" spans="1:6" outlineLevel="2">
      <c r="A362" s="1221" t="s">
        <v>2129</v>
      </c>
      <c r="B362" s="874" t="s">
        <v>1717</v>
      </c>
      <c r="C362" s="850">
        <v>354</v>
      </c>
      <c r="D362" s="936">
        <v>0</v>
      </c>
      <c r="E362" s="859"/>
      <c r="F362" s="1568"/>
    </row>
    <row r="363" spans="1:6" outlineLevel="2">
      <c r="A363" s="1221" t="s">
        <v>2130</v>
      </c>
      <c r="B363" s="874" t="s">
        <v>1718</v>
      </c>
      <c r="C363" s="850">
        <v>355</v>
      </c>
      <c r="D363" s="936">
        <v>0</v>
      </c>
      <c r="E363" s="859"/>
      <c r="F363" s="1568"/>
    </row>
    <row r="364" spans="1:6" outlineLevel="2">
      <c r="A364" s="1221" t="s">
        <v>2131</v>
      </c>
      <c r="B364" s="874" t="s">
        <v>1719</v>
      </c>
      <c r="C364" s="850">
        <v>356</v>
      </c>
      <c r="D364" s="936">
        <v>0</v>
      </c>
      <c r="E364" s="859"/>
      <c r="F364" s="1568"/>
    </row>
    <row r="365" spans="1:6" outlineLevel="2">
      <c r="A365" s="1221" t="s">
        <v>2132</v>
      </c>
      <c r="B365" s="874" t="s">
        <v>1720</v>
      </c>
      <c r="C365" s="850">
        <v>357</v>
      </c>
      <c r="D365" s="936">
        <v>0</v>
      </c>
      <c r="E365" s="859"/>
      <c r="F365" s="1568"/>
    </row>
    <row r="366" spans="1:6" outlineLevel="2">
      <c r="A366" s="1221" t="s">
        <v>2133</v>
      </c>
      <c r="B366" s="890" t="s">
        <v>280</v>
      </c>
      <c r="C366" s="850">
        <v>358</v>
      </c>
      <c r="D366" s="936">
        <v>0</v>
      </c>
      <c r="E366" s="859"/>
      <c r="F366" s="1569"/>
    </row>
    <row r="367" spans="1:6" outlineLevel="1">
      <c r="A367" s="1218">
        <v>26.6</v>
      </c>
      <c r="B367" s="1007" t="s">
        <v>1726</v>
      </c>
      <c r="C367" s="850">
        <v>359</v>
      </c>
      <c r="D367" s="873">
        <f>SUM(D368:D378)</f>
        <v>0</v>
      </c>
      <c r="E367" s="859"/>
      <c r="F367" s="882">
        <f>IF(i.04166a!D367&gt;((i.04101!$E$47-i.04101!$E$40-i.04101!$E$41)*i.04166a!E$306),(i.04166a!D367-(i.04101!$E$47-i.04101!$E$40-i.04101!$E$41)*i.04166a!E$306),0)</f>
        <v>0</v>
      </c>
    </row>
    <row r="368" spans="1:6" outlineLevel="2">
      <c r="A368" s="1221" t="s">
        <v>2134</v>
      </c>
      <c r="B368" s="874"/>
      <c r="C368" s="850">
        <v>360</v>
      </c>
      <c r="D368" s="936"/>
      <c r="E368" s="859"/>
      <c r="F368" s="1567"/>
    </row>
    <row r="369" spans="1:6" outlineLevel="2">
      <c r="A369" s="1221" t="s">
        <v>2135</v>
      </c>
      <c r="B369" s="874" t="s">
        <v>1712</v>
      </c>
      <c r="C369" s="850">
        <v>361</v>
      </c>
      <c r="D369" s="936">
        <v>0</v>
      </c>
      <c r="E369" s="859"/>
      <c r="F369" s="1568"/>
    </row>
    <row r="370" spans="1:6" outlineLevel="2">
      <c r="A370" s="1221" t="s">
        <v>2136</v>
      </c>
      <c r="B370" s="874" t="s">
        <v>1713</v>
      </c>
      <c r="C370" s="850">
        <v>362</v>
      </c>
      <c r="D370" s="936">
        <v>0</v>
      </c>
      <c r="E370" s="859"/>
      <c r="F370" s="1568"/>
    </row>
    <row r="371" spans="1:6" outlineLevel="2">
      <c r="A371" s="1221" t="s">
        <v>2137</v>
      </c>
      <c r="B371" s="874" t="s">
        <v>1714</v>
      </c>
      <c r="C371" s="850">
        <v>363</v>
      </c>
      <c r="D371" s="936">
        <v>0</v>
      </c>
      <c r="E371" s="859"/>
      <c r="F371" s="1568"/>
    </row>
    <row r="372" spans="1:6" outlineLevel="2">
      <c r="A372" s="1221" t="s">
        <v>2138</v>
      </c>
      <c r="B372" s="874" t="s">
        <v>1715</v>
      </c>
      <c r="C372" s="850">
        <v>364</v>
      </c>
      <c r="D372" s="936">
        <v>0</v>
      </c>
      <c r="E372" s="859"/>
      <c r="F372" s="1568"/>
    </row>
    <row r="373" spans="1:6" outlineLevel="2">
      <c r="A373" s="1221" t="s">
        <v>2139</v>
      </c>
      <c r="B373" s="874" t="s">
        <v>1716</v>
      </c>
      <c r="C373" s="850">
        <v>365</v>
      </c>
      <c r="D373" s="936">
        <v>0</v>
      </c>
      <c r="E373" s="859"/>
      <c r="F373" s="1568"/>
    </row>
    <row r="374" spans="1:6" outlineLevel="2">
      <c r="A374" s="1221" t="s">
        <v>2140</v>
      </c>
      <c r="B374" s="874" t="s">
        <v>1717</v>
      </c>
      <c r="C374" s="850">
        <v>366</v>
      </c>
      <c r="D374" s="936">
        <v>0</v>
      </c>
      <c r="E374" s="859"/>
      <c r="F374" s="1568"/>
    </row>
    <row r="375" spans="1:6" outlineLevel="2">
      <c r="A375" s="1221" t="s">
        <v>2141</v>
      </c>
      <c r="B375" s="874" t="s">
        <v>1718</v>
      </c>
      <c r="C375" s="850">
        <v>367</v>
      </c>
      <c r="D375" s="936">
        <v>0</v>
      </c>
      <c r="E375" s="859"/>
      <c r="F375" s="1568"/>
    </row>
    <row r="376" spans="1:6" outlineLevel="2">
      <c r="A376" s="1221" t="s">
        <v>2142</v>
      </c>
      <c r="B376" s="874" t="s">
        <v>1719</v>
      </c>
      <c r="C376" s="850">
        <v>368</v>
      </c>
      <c r="D376" s="936">
        <v>0</v>
      </c>
      <c r="E376" s="859"/>
      <c r="F376" s="1568"/>
    </row>
    <row r="377" spans="1:6" outlineLevel="2">
      <c r="A377" s="1221" t="s">
        <v>2143</v>
      </c>
      <c r="B377" s="874" t="s">
        <v>1720</v>
      </c>
      <c r="C377" s="850">
        <v>369</v>
      </c>
      <c r="D377" s="936">
        <v>0</v>
      </c>
      <c r="E377" s="859"/>
      <c r="F377" s="1568"/>
    </row>
    <row r="378" spans="1:6" outlineLevel="2">
      <c r="A378" s="1221" t="s">
        <v>2144</v>
      </c>
      <c r="B378" s="890" t="s">
        <v>280</v>
      </c>
      <c r="C378" s="850">
        <v>370</v>
      </c>
      <c r="D378" s="936">
        <v>0</v>
      </c>
      <c r="E378" s="859"/>
      <c r="F378" s="1569"/>
    </row>
    <row r="379" spans="1:6" outlineLevel="1">
      <c r="A379" s="1218">
        <v>26.7</v>
      </c>
      <c r="B379" s="1007" t="s">
        <v>1727</v>
      </c>
      <c r="C379" s="850">
        <v>371</v>
      </c>
      <c r="D379" s="873">
        <f>SUM(D380:D390)</f>
        <v>0</v>
      </c>
      <c r="E379" s="859"/>
      <c r="F379" s="882">
        <f>IF(i.04166a!D379&gt;((i.04101!$E$47-i.04101!$E$40-i.04101!$E$41)*i.04166a!E$306),(i.04166a!D379-(i.04101!$E$47-i.04101!$E$40-i.04101!$E$41)*i.04166a!E$306),0)</f>
        <v>0</v>
      </c>
    </row>
    <row r="380" spans="1:6" outlineLevel="2">
      <c r="A380" s="1221" t="s">
        <v>2145</v>
      </c>
      <c r="B380" s="874"/>
      <c r="C380" s="850">
        <v>372</v>
      </c>
      <c r="D380" s="936"/>
      <c r="E380" s="859"/>
      <c r="F380" s="1567"/>
    </row>
    <row r="381" spans="1:6" outlineLevel="2">
      <c r="A381" s="1221" t="s">
        <v>2146</v>
      </c>
      <c r="B381" s="874" t="s">
        <v>1712</v>
      </c>
      <c r="C381" s="850">
        <v>373</v>
      </c>
      <c r="D381" s="936">
        <v>0</v>
      </c>
      <c r="E381" s="859"/>
      <c r="F381" s="1568"/>
    </row>
    <row r="382" spans="1:6" outlineLevel="2">
      <c r="A382" s="1221" t="s">
        <v>2147</v>
      </c>
      <c r="B382" s="874" t="s">
        <v>1713</v>
      </c>
      <c r="C382" s="850">
        <v>374</v>
      </c>
      <c r="D382" s="936">
        <v>0</v>
      </c>
      <c r="E382" s="859"/>
      <c r="F382" s="1568"/>
    </row>
    <row r="383" spans="1:6" outlineLevel="2">
      <c r="A383" s="1221" t="s">
        <v>2148</v>
      </c>
      <c r="B383" s="874" t="s">
        <v>1714</v>
      </c>
      <c r="C383" s="850">
        <v>375</v>
      </c>
      <c r="D383" s="936">
        <v>0</v>
      </c>
      <c r="E383" s="859"/>
      <c r="F383" s="1568"/>
    </row>
    <row r="384" spans="1:6" outlineLevel="2">
      <c r="A384" s="1221" t="s">
        <v>2149</v>
      </c>
      <c r="B384" s="874" t="s">
        <v>1715</v>
      </c>
      <c r="C384" s="850">
        <v>376</v>
      </c>
      <c r="D384" s="936">
        <v>0</v>
      </c>
      <c r="E384" s="859"/>
      <c r="F384" s="1568"/>
    </row>
    <row r="385" spans="1:6" outlineLevel="2">
      <c r="A385" s="1221" t="s">
        <v>2150</v>
      </c>
      <c r="B385" s="874" t="s">
        <v>1716</v>
      </c>
      <c r="C385" s="850">
        <v>377</v>
      </c>
      <c r="D385" s="936">
        <v>0</v>
      </c>
      <c r="E385" s="859"/>
      <c r="F385" s="1568"/>
    </row>
    <row r="386" spans="1:6" outlineLevel="2">
      <c r="A386" s="1221" t="s">
        <v>2151</v>
      </c>
      <c r="B386" s="874" t="s">
        <v>1717</v>
      </c>
      <c r="C386" s="850">
        <v>378</v>
      </c>
      <c r="D386" s="936">
        <v>0</v>
      </c>
      <c r="E386" s="859"/>
      <c r="F386" s="1568"/>
    </row>
    <row r="387" spans="1:6" outlineLevel="2">
      <c r="A387" s="1221" t="s">
        <v>2152</v>
      </c>
      <c r="B387" s="874" t="s">
        <v>1718</v>
      </c>
      <c r="C387" s="850">
        <v>379</v>
      </c>
      <c r="D387" s="936">
        <v>0</v>
      </c>
      <c r="E387" s="859"/>
      <c r="F387" s="1568"/>
    </row>
    <row r="388" spans="1:6" outlineLevel="2">
      <c r="A388" s="1221" t="s">
        <v>2153</v>
      </c>
      <c r="B388" s="874" t="s">
        <v>1719</v>
      </c>
      <c r="C388" s="850">
        <v>380</v>
      </c>
      <c r="D388" s="936">
        <v>0</v>
      </c>
      <c r="E388" s="859"/>
      <c r="F388" s="1568"/>
    </row>
    <row r="389" spans="1:6" outlineLevel="2">
      <c r="A389" s="1221" t="s">
        <v>2154</v>
      </c>
      <c r="B389" s="874" t="s">
        <v>1720</v>
      </c>
      <c r="C389" s="850">
        <v>381</v>
      </c>
      <c r="D389" s="936">
        <v>0</v>
      </c>
      <c r="E389" s="859"/>
      <c r="F389" s="1568"/>
    </row>
    <row r="390" spans="1:6" outlineLevel="2">
      <c r="A390" s="1221" t="s">
        <v>2155</v>
      </c>
      <c r="B390" s="890" t="s">
        <v>280</v>
      </c>
      <c r="C390" s="850">
        <v>382</v>
      </c>
      <c r="D390" s="936">
        <v>0</v>
      </c>
      <c r="E390" s="859"/>
      <c r="F390" s="1569"/>
    </row>
    <row r="391" spans="1:6" outlineLevel="1">
      <c r="A391" s="1218">
        <v>26.8</v>
      </c>
      <c r="B391" s="1007" t="s">
        <v>1728</v>
      </c>
      <c r="C391" s="850">
        <v>383</v>
      </c>
      <c r="D391" s="873">
        <f>SUM(D392:D403)</f>
        <v>0</v>
      </c>
      <c r="E391" s="859"/>
      <c r="F391" s="882">
        <f>IF(i.04166a!D391&gt;((i.04101!$E$47-i.04101!$E$40-i.04101!$E$41)*i.04166a!E$306),(i.04166a!D391-(i.04101!$E$47-i.04101!$E$40-i.04101!$E$41)*i.04166a!E$306),0)</f>
        <v>0</v>
      </c>
    </row>
    <row r="392" spans="1:6" outlineLevel="2">
      <c r="A392" s="1221" t="s">
        <v>2156</v>
      </c>
      <c r="B392" s="874"/>
      <c r="C392" s="850">
        <v>384</v>
      </c>
      <c r="D392" s="936"/>
      <c r="E392" s="859"/>
      <c r="F392" s="1566"/>
    </row>
    <row r="393" spans="1:6" outlineLevel="2">
      <c r="A393" s="1221" t="s">
        <v>2157</v>
      </c>
      <c r="B393" s="874" t="s">
        <v>1712</v>
      </c>
      <c r="C393" s="850">
        <v>385</v>
      </c>
      <c r="D393" s="936">
        <v>0</v>
      </c>
      <c r="E393" s="859"/>
      <c r="F393" s="1566"/>
    </row>
    <row r="394" spans="1:6" outlineLevel="2">
      <c r="A394" s="1221" t="s">
        <v>2158</v>
      </c>
      <c r="B394" s="874" t="s">
        <v>1713</v>
      </c>
      <c r="C394" s="850">
        <v>386</v>
      </c>
      <c r="D394" s="936">
        <v>0</v>
      </c>
      <c r="E394" s="859"/>
      <c r="F394" s="1566"/>
    </row>
    <row r="395" spans="1:6" outlineLevel="2">
      <c r="A395" s="1221" t="s">
        <v>2159</v>
      </c>
      <c r="B395" s="874" t="s">
        <v>1714</v>
      </c>
      <c r="C395" s="850">
        <v>387</v>
      </c>
      <c r="D395" s="936">
        <v>0</v>
      </c>
      <c r="E395" s="859"/>
      <c r="F395" s="1566"/>
    </row>
    <row r="396" spans="1:6" outlineLevel="2">
      <c r="A396" s="1221" t="s">
        <v>2160</v>
      </c>
      <c r="B396" s="874" t="s">
        <v>1715</v>
      </c>
      <c r="C396" s="850">
        <v>388</v>
      </c>
      <c r="D396" s="936">
        <v>0</v>
      </c>
      <c r="E396" s="859"/>
      <c r="F396" s="1566"/>
    </row>
    <row r="397" spans="1:6" outlineLevel="2">
      <c r="A397" s="1221" t="s">
        <v>2161</v>
      </c>
      <c r="B397" s="874" t="s">
        <v>1716</v>
      </c>
      <c r="C397" s="850">
        <v>389</v>
      </c>
      <c r="D397" s="936">
        <v>0</v>
      </c>
      <c r="E397" s="859"/>
      <c r="F397" s="1566"/>
    </row>
    <row r="398" spans="1:6" outlineLevel="2">
      <c r="A398" s="1221" t="s">
        <v>2162</v>
      </c>
      <c r="B398" s="874" t="s">
        <v>1717</v>
      </c>
      <c r="C398" s="850">
        <v>390</v>
      </c>
      <c r="D398" s="936">
        <v>0</v>
      </c>
      <c r="E398" s="859"/>
      <c r="F398" s="1566"/>
    </row>
    <row r="399" spans="1:6" outlineLevel="2">
      <c r="A399" s="1221" t="s">
        <v>2163</v>
      </c>
      <c r="B399" s="874" t="s">
        <v>1718</v>
      </c>
      <c r="C399" s="850">
        <v>391</v>
      </c>
      <c r="D399" s="936">
        <v>0</v>
      </c>
      <c r="E399" s="859"/>
      <c r="F399" s="1566"/>
    </row>
    <row r="400" spans="1:6" outlineLevel="2">
      <c r="A400" s="1221" t="s">
        <v>2164</v>
      </c>
      <c r="B400" s="874" t="s">
        <v>1719</v>
      </c>
      <c r="C400" s="850">
        <v>392</v>
      </c>
      <c r="D400" s="936">
        <v>0</v>
      </c>
      <c r="E400" s="859"/>
      <c r="F400" s="1566"/>
    </row>
    <row r="401" spans="1:6" outlineLevel="2">
      <c r="A401" s="1221" t="s">
        <v>2165</v>
      </c>
      <c r="B401" s="874" t="s">
        <v>1720</v>
      </c>
      <c r="C401" s="850">
        <v>393</v>
      </c>
      <c r="D401" s="936">
        <v>0</v>
      </c>
      <c r="E401" s="859"/>
      <c r="F401" s="1566"/>
    </row>
    <row r="402" spans="1:6" outlineLevel="2">
      <c r="A402" s="1221" t="s">
        <v>2166</v>
      </c>
      <c r="B402" s="890" t="s">
        <v>280</v>
      </c>
      <c r="C402" s="850">
        <v>394</v>
      </c>
      <c r="D402" s="942"/>
      <c r="E402" s="859"/>
      <c r="F402" s="1566"/>
    </row>
    <row r="403" spans="1:6" outlineLevel="1">
      <c r="A403" s="1218">
        <v>26.9</v>
      </c>
      <c r="B403" s="1007" t="s">
        <v>1729</v>
      </c>
      <c r="C403" s="850">
        <v>395</v>
      </c>
      <c r="D403" s="873">
        <f>SUM(D404:D414)</f>
        <v>0</v>
      </c>
      <c r="E403" s="859"/>
      <c r="F403" s="882">
        <f>IF(i.04166a!D403&gt;((i.04101!$E$47-i.04101!$E$40-i.04101!$E$41)*i.04166a!E$306),(i.04166a!D403-(i.04101!$E$47-i.04101!$E$40-i.04101!$E$41)*i.04166a!E$306),0)</f>
        <v>0</v>
      </c>
    </row>
    <row r="404" spans="1:6" outlineLevel="2">
      <c r="A404" s="1221" t="s">
        <v>2167</v>
      </c>
      <c r="B404" s="874"/>
      <c r="C404" s="850">
        <v>396</v>
      </c>
      <c r="D404" s="936"/>
      <c r="E404" s="859"/>
      <c r="F404" s="1567"/>
    </row>
    <row r="405" spans="1:6" outlineLevel="2">
      <c r="A405" s="1221" t="s">
        <v>2168</v>
      </c>
      <c r="B405" s="874" t="s">
        <v>1712</v>
      </c>
      <c r="C405" s="850">
        <v>397</v>
      </c>
      <c r="D405" s="936">
        <v>0</v>
      </c>
      <c r="E405" s="859"/>
      <c r="F405" s="1568"/>
    </row>
    <row r="406" spans="1:6" outlineLevel="2">
      <c r="A406" s="1221" t="s">
        <v>2169</v>
      </c>
      <c r="B406" s="874" t="s">
        <v>1713</v>
      </c>
      <c r="C406" s="850">
        <v>398</v>
      </c>
      <c r="D406" s="936">
        <v>0</v>
      </c>
      <c r="E406" s="859"/>
      <c r="F406" s="1568"/>
    </row>
    <row r="407" spans="1:6" outlineLevel="2">
      <c r="A407" s="1221" t="s">
        <v>2170</v>
      </c>
      <c r="B407" s="874" t="s">
        <v>1714</v>
      </c>
      <c r="C407" s="850">
        <v>399</v>
      </c>
      <c r="D407" s="936">
        <v>0</v>
      </c>
      <c r="E407" s="859"/>
      <c r="F407" s="1568"/>
    </row>
    <row r="408" spans="1:6" outlineLevel="2">
      <c r="A408" s="1221" t="s">
        <v>2171</v>
      </c>
      <c r="B408" s="874" t="s">
        <v>1715</v>
      </c>
      <c r="C408" s="850">
        <v>400</v>
      </c>
      <c r="D408" s="936">
        <v>0</v>
      </c>
      <c r="E408" s="859"/>
      <c r="F408" s="1568"/>
    </row>
    <row r="409" spans="1:6" outlineLevel="2">
      <c r="A409" s="1221" t="s">
        <v>2172</v>
      </c>
      <c r="B409" s="874" t="s">
        <v>1716</v>
      </c>
      <c r="C409" s="850">
        <v>401</v>
      </c>
      <c r="D409" s="936">
        <v>0</v>
      </c>
      <c r="E409" s="859"/>
      <c r="F409" s="1568"/>
    </row>
    <row r="410" spans="1:6" outlineLevel="2">
      <c r="A410" s="1221" t="s">
        <v>2173</v>
      </c>
      <c r="B410" s="874" t="s">
        <v>1717</v>
      </c>
      <c r="C410" s="850">
        <v>402</v>
      </c>
      <c r="D410" s="936">
        <v>0</v>
      </c>
      <c r="E410" s="859"/>
      <c r="F410" s="1568"/>
    </row>
    <row r="411" spans="1:6" outlineLevel="2">
      <c r="A411" s="1221" t="s">
        <v>2174</v>
      </c>
      <c r="B411" s="874" t="s">
        <v>1718</v>
      </c>
      <c r="C411" s="850">
        <v>403</v>
      </c>
      <c r="D411" s="936">
        <v>0</v>
      </c>
      <c r="E411" s="859"/>
      <c r="F411" s="1568"/>
    </row>
    <row r="412" spans="1:6" outlineLevel="2">
      <c r="A412" s="1221" t="s">
        <v>2175</v>
      </c>
      <c r="B412" s="874" t="s">
        <v>1719</v>
      </c>
      <c r="C412" s="850">
        <v>404</v>
      </c>
      <c r="D412" s="936">
        <v>0</v>
      </c>
      <c r="E412" s="859"/>
      <c r="F412" s="1568"/>
    </row>
    <row r="413" spans="1:6" outlineLevel="2">
      <c r="A413" s="1221" t="s">
        <v>2176</v>
      </c>
      <c r="B413" s="874" t="s">
        <v>1720</v>
      </c>
      <c r="C413" s="850">
        <v>405</v>
      </c>
      <c r="D413" s="936">
        <v>0</v>
      </c>
      <c r="E413" s="859"/>
      <c r="F413" s="1568"/>
    </row>
    <row r="414" spans="1:6" outlineLevel="2">
      <c r="A414" s="1221" t="s">
        <v>2177</v>
      </c>
      <c r="B414" s="890" t="s">
        <v>280</v>
      </c>
      <c r="C414" s="850">
        <v>406</v>
      </c>
      <c r="D414" s="936">
        <v>0</v>
      </c>
      <c r="E414" s="859"/>
      <c r="F414" s="1569"/>
    </row>
    <row r="415" spans="1:6" outlineLevel="1">
      <c r="A415" s="1221" t="s">
        <v>1710</v>
      </c>
      <c r="B415" s="1007" t="s">
        <v>1730</v>
      </c>
      <c r="C415" s="850">
        <v>407</v>
      </c>
      <c r="D415" s="873">
        <f>SUM(D416:D426)</f>
        <v>0</v>
      </c>
      <c r="E415" s="859"/>
      <c r="F415" s="882">
        <f>IF(i.04166a!D415&gt;((i.04101!$E$47-i.04101!$E$40-i.04101!$E$41)*i.04166a!E$306),(i.04166a!D415-(i.04101!$E$47-i.04101!$E$40-i.04101!$E$41)*i.04166a!E$306),0)</f>
        <v>0</v>
      </c>
    </row>
    <row r="416" spans="1:6" outlineLevel="2">
      <c r="A416" s="1221" t="s">
        <v>2178</v>
      </c>
      <c r="B416" s="874"/>
      <c r="C416" s="850">
        <v>408</v>
      </c>
      <c r="D416" s="936"/>
      <c r="E416" s="859"/>
      <c r="F416" s="1567"/>
    </row>
    <row r="417" spans="1:9" outlineLevel="2">
      <c r="A417" s="1221" t="s">
        <v>2179</v>
      </c>
      <c r="B417" s="874" t="s">
        <v>1712</v>
      </c>
      <c r="C417" s="850">
        <v>409</v>
      </c>
      <c r="D417" s="936">
        <v>0</v>
      </c>
      <c r="E417" s="859"/>
      <c r="F417" s="1568"/>
    </row>
    <row r="418" spans="1:9" outlineLevel="2">
      <c r="A418" s="1221" t="s">
        <v>2180</v>
      </c>
      <c r="B418" s="874" t="s">
        <v>1713</v>
      </c>
      <c r="C418" s="850">
        <v>410</v>
      </c>
      <c r="D418" s="936">
        <v>0</v>
      </c>
      <c r="E418" s="859"/>
      <c r="F418" s="1568"/>
    </row>
    <row r="419" spans="1:9" outlineLevel="2">
      <c r="A419" s="1221" t="s">
        <v>2181</v>
      </c>
      <c r="B419" s="874" t="s">
        <v>1714</v>
      </c>
      <c r="C419" s="850">
        <v>411</v>
      </c>
      <c r="D419" s="936">
        <v>0</v>
      </c>
      <c r="E419" s="859"/>
      <c r="F419" s="1568"/>
    </row>
    <row r="420" spans="1:9" outlineLevel="2">
      <c r="A420" s="1221" t="s">
        <v>2182</v>
      </c>
      <c r="B420" s="874" t="s">
        <v>1715</v>
      </c>
      <c r="C420" s="850">
        <v>412</v>
      </c>
      <c r="D420" s="936">
        <v>0</v>
      </c>
      <c r="E420" s="859"/>
      <c r="F420" s="1568"/>
    </row>
    <row r="421" spans="1:9" outlineLevel="2">
      <c r="A421" s="1221" t="s">
        <v>2183</v>
      </c>
      <c r="B421" s="874" t="s">
        <v>1716</v>
      </c>
      <c r="C421" s="850">
        <v>413</v>
      </c>
      <c r="D421" s="936">
        <v>0</v>
      </c>
      <c r="E421" s="859"/>
      <c r="F421" s="1568"/>
    </row>
    <row r="422" spans="1:9" outlineLevel="2">
      <c r="A422" s="1221" t="s">
        <v>2184</v>
      </c>
      <c r="B422" s="874" t="s">
        <v>1717</v>
      </c>
      <c r="C422" s="850">
        <v>414</v>
      </c>
      <c r="D422" s="936">
        <v>0</v>
      </c>
      <c r="E422" s="859"/>
      <c r="F422" s="1568"/>
    </row>
    <row r="423" spans="1:9" outlineLevel="2">
      <c r="A423" s="1221" t="s">
        <v>2185</v>
      </c>
      <c r="B423" s="874" t="s">
        <v>1718</v>
      </c>
      <c r="C423" s="850">
        <v>415</v>
      </c>
      <c r="D423" s="936">
        <v>0</v>
      </c>
      <c r="E423" s="859"/>
      <c r="F423" s="1568"/>
    </row>
    <row r="424" spans="1:9" outlineLevel="2">
      <c r="A424" s="1221" t="s">
        <v>2186</v>
      </c>
      <c r="B424" s="874" t="s">
        <v>1719</v>
      </c>
      <c r="C424" s="850">
        <v>416</v>
      </c>
      <c r="D424" s="936">
        <v>0</v>
      </c>
      <c r="E424" s="859"/>
      <c r="F424" s="1568"/>
    </row>
    <row r="425" spans="1:9" outlineLevel="2">
      <c r="A425" s="1221" t="s">
        <v>2187</v>
      </c>
      <c r="B425" s="874" t="s">
        <v>1720</v>
      </c>
      <c r="C425" s="850">
        <v>417</v>
      </c>
      <c r="D425" s="936">
        <v>0</v>
      </c>
      <c r="E425" s="859"/>
      <c r="F425" s="1568"/>
    </row>
    <row r="426" spans="1:9" outlineLevel="2">
      <c r="A426" s="1221" t="s">
        <v>2188</v>
      </c>
      <c r="B426" s="890" t="s">
        <v>280</v>
      </c>
      <c r="C426" s="850">
        <v>418</v>
      </c>
      <c r="D426" s="936">
        <v>0</v>
      </c>
      <c r="E426" s="859"/>
      <c r="F426" s="1569"/>
    </row>
    <row r="427" spans="1:9" ht="15.75" outlineLevel="1" thickBot="1">
      <c r="A427" s="1231">
        <v>26.11</v>
      </c>
      <c r="B427" s="1008" t="s">
        <v>1532</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481" t="s">
        <v>1743</v>
      </c>
      <c r="C432" s="1481"/>
      <c r="D432" s="1481"/>
      <c r="E432" s="1481"/>
      <c r="F432" s="1481"/>
      <c r="G432" s="918"/>
      <c r="H432" s="32"/>
      <c r="I432" s="32"/>
    </row>
    <row r="433" spans="2:9" ht="23.25" customHeight="1">
      <c r="B433" s="980" t="s">
        <v>1780</v>
      </c>
      <c r="C433" s="980"/>
      <c r="D433" s="980"/>
      <c r="E433" s="980"/>
      <c r="F433" s="980"/>
      <c r="G433" s="1297"/>
      <c r="H433" s="32"/>
      <c r="I433" s="32"/>
    </row>
    <row r="434" spans="2:9" ht="41.25" customHeight="1">
      <c r="B434" s="1565" t="s">
        <v>2206</v>
      </c>
      <c r="C434" s="1565"/>
      <c r="D434" s="1565"/>
      <c r="E434" s="1565"/>
      <c r="F434" s="1565"/>
      <c r="G434" s="1298"/>
      <c r="H434" s="1011"/>
      <c r="I434" s="1011"/>
    </row>
    <row r="435" spans="2:9" ht="33.75" customHeight="1">
      <c r="B435" s="1466" t="s">
        <v>1781</v>
      </c>
      <c r="C435" s="1466"/>
      <c r="D435" s="1466"/>
      <c r="E435" s="1466"/>
      <c r="F435" s="1466"/>
      <c r="G435" s="1299"/>
      <c r="H435" s="960"/>
      <c r="I435" s="960"/>
    </row>
    <row r="436" spans="2:9">
      <c r="B436" s="607"/>
      <c r="C436" s="32"/>
      <c r="D436" s="758"/>
      <c r="E436" s="714"/>
      <c r="F436" s="714"/>
      <c r="G436" s="918"/>
      <c r="H436" s="32"/>
      <c r="I436" s="32"/>
    </row>
    <row r="437" spans="2:9">
      <c r="B437" s="954" t="s">
        <v>1739</v>
      </c>
      <c r="C437" s="954" t="s">
        <v>1740</v>
      </c>
      <c r="D437" s="758"/>
      <c r="E437" s="714"/>
      <c r="F437" s="714"/>
      <c r="G437" s="918"/>
      <c r="H437" s="32"/>
      <c r="I437" s="32"/>
    </row>
    <row r="438" spans="2:9" ht="15" customHeight="1">
      <c r="B438" s="1010" t="s">
        <v>1737</v>
      </c>
      <c r="C438" s="954"/>
      <c r="D438" s="758"/>
      <c r="E438" s="714"/>
      <c r="F438" s="714"/>
      <c r="G438" s="918"/>
      <c r="H438" s="32"/>
      <c r="I438" s="32"/>
    </row>
    <row r="439" spans="2:9">
      <c r="B439" s="636" t="s">
        <v>1738</v>
      </c>
      <c r="C439" s="955"/>
      <c r="D439" s="758"/>
      <c r="E439" s="714"/>
      <c r="F439" s="714"/>
      <c r="G439" s="918"/>
      <c r="H439" s="32"/>
      <c r="I439" s="32"/>
    </row>
    <row r="440" spans="2:9">
      <c r="B440" s="636" t="s">
        <v>1741</v>
      </c>
      <c r="C440" s="956"/>
      <c r="D440" s="758"/>
      <c r="E440" s="714"/>
      <c r="F440" s="714"/>
      <c r="G440" s="918"/>
      <c r="H440" s="32"/>
      <c r="I440" s="32"/>
    </row>
    <row r="441" spans="2:9">
      <c r="B441" s="636" t="s">
        <v>1742</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62" t="s">
        <v>2192</v>
      </c>
      <c r="E1" s="1562"/>
      <c r="F1" s="1562"/>
    </row>
    <row r="2" spans="1:10" ht="4.5" customHeight="1">
      <c r="D2" s="1562"/>
      <c r="E2" s="1562"/>
      <c r="F2" s="1562"/>
    </row>
    <row r="3" spans="1:10" ht="6.95" customHeight="1">
      <c r="D3" s="1562"/>
      <c r="E3" s="1562"/>
      <c r="F3" s="1562"/>
    </row>
    <row r="4" spans="1:10">
      <c r="D4" s="1562"/>
      <c r="E4" s="1562"/>
      <c r="F4" s="1562"/>
    </row>
    <row r="5" spans="1:10">
      <c r="D5" s="1562"/>
      <c r="E5" s="1562"/>
      <c r="F5" s="1562"/>
    </row>
    <row r="6" spans="1:10" ht="23.1" customHeight="1">
      <c r="A6" s="1571" t="s">
        <v>2193</v>
      </c>
      <c r="B6" s="1571"/>
      <c r="C6" s="1571"/>
      <c r="D6" s="1571"/>
      <c r="E6" s="1571"/>
      <c r="F6" s="1571"/>
      <c r="G6" s="893"/>
      <c r="H6" s="893"/>
      <c r="I6" s="893"/>
      <c r="J6" s="893"/>
    </row>
    <row r="7" spans="1:10" ht="14.45" customHeight="1">
      <c r="A7" s="1572" t="str">
        <f>i.04165!A7</f>
        <v>Даатгагчийн нэр:</v>
      </c>
      <c r="B7" s="1572"/>
      <c r="C7" s="1572"/>
      <c r="E7" s="1563" t="str">
        <f>i.04165!D7</f>
        <v>..... оны .... сарын ...-ны өдөр</v>
      </c>
      <c r="F7" s="1563"/>
    </row>
    <row r="9" spans="1:10" ht="51">
      <c r="A9" s="666" t="s">
        <v>2</v>
      </c>
      <c r="B9" s="666" t="s">
        <v>734</v>
      </c>
      <c r="C9" s="666" t="s">
        <v>4</v>
      </c>
      <c r="D9" s="666" t="s">
        <v>1563</v>
      </c>
      <c r="E9" s="666" t="s">
        <v>735</v>
      </c>
      <c r="F9" s="666" t="s">
        <v>1564</v>
      </c>
    </row>
    <row r="10" spans="1:10">
      <c r="A10" s="666" t="s">
        <v>6</v>
      </c>
      <c r="B10" s="666" t="s">
        <v>7</v>
      </c>
      <c r="C10" s="666" t="s">
        <v>8</v>
      </c>
      <c r="D10" s="666">
        <v>1</v>
      </c>
      <c r="E10" s="666">
        <v>2</v>
      </c>
      <c r="F10" s="666">
        <v>3</v>
      </c>
    </row>
    <row r="11" spans="1:10" ht="38.25">
      <c r="A11" s="1232">
        <v>1</v>
      </c>
      <c r="B11" s="669" t="s">
        <v>1565</v>
      </c>
      <c r="C11" s="884">
        <v>1</v>
      </c>
      <c r="D11" s="897">
        <f>i.04166a!D9</f>
        <v>0</v>
      </c>
      <c r="E11" s="895">
        <v>0.35</v>
      </c>
      <c r="F11" s="897">
        <f>i.04166a!F9</f>
        <v>0</v>
      </c>
    </row>
    <row r="12" spans="1:10" ht="25.5">
      <c r="A12" s="1232">
        <v>2</v>
      </c>
      <c r="B12" s="669" t="s">
        <v>1566</v>
      </c>
      <c r="C12" s="884">
        <v>2</v>
      </c>
      <c r="D12" s="898">
        <f>i.04166a!D23</f>
        <v>0</v>
      </c>
      <c r="E12" s="895">
        <v>0.01</v>
      </c>
      <c r="F12" s="898">
        <f>i.04166a!F23</f>
        <v>0</v>
      </c>
    </row>
    <row r="13" spans="1:10" ht="38.25">
      <c r="A13" s="1232">
        <v>3</v>
      </c>
      <c r="B13" s="669" t="s">
        <v>1567</v>
      </c>
      <c r="C13" s="884">
        <v>3</v>
      </c>
      <c r="D13" s="898">
        <f>i.04166a!D35</f>
        <v>0</v>
      </c>
      <c r="E13" s="895">
        <v>0.15</v>
      </c>
      <c r="F13" s="898">
        <f>i.04166a!F35</f>
        <v>0</v>
      </c>
    </row>
    <row r="14" spans="1:10" ht="25.5">
      <c r="A14" s="1232">
        <v>4</v>
      </c>
      <c r="B14" s="669" t="s">
        <v>1568</v>
      </c>
      <c r="C14" s="884">
        <v>4</v>
      </c>
      <c r="D14" s="898">
        <f>i.04166a!D57</f>
        <v>0</v>
      </c>
      <c r="E14" s="895">
        <v>0.02</v>
      </c>
      <c r="F14" s="898">
        <f>i.04166a!F57</f>
        <v>0</v>
      </c>
    </row>
    <row r="15" spans="1:10">
      <c r="A15" s="1232">
        <v>5</v>
      </c>
      <c r="B15" s="669" t="s">
        <v>14</v>
      </c>
      <c r="C15" s="884">
        <v>5</v>
      </c>
      <c r="D15" s="898">
        <f>i.04166a!D69</f>
        <v>0</v>
      </c>
      <c r="E15" s="895">
        <v>0.02</v>
      </c>
      <c r="F15" s="898">
        <f>i.04166a!F69</f>
        <v>0</v>
      </c>
    </row>
    <row r="16" spans="1:10">
      <c r="A16" s="1232">
        <v>6</v>
      </c>
      <c r="B16" s="669" t="s">
        <v>1569</v>
      </c>
      <c r="C16" s="884">
        <v>6</v>
      </c>
      <c r="D16" s="898">
        <f>i.04166a!D70</f>
        <v>0</v>
      </c>
      <c r="E16" s="895">
        <v>0.2</v>
      </c>
      <c r="F16" s="898">
        <f>i.04166a!F70</f>
        <v>0</v>
      </c>
    </row>
    <row r="17" spans="1:6" ht="25.5">
      <c r="A17" s="1232">
        <v>7</v>
      </c>
      <c r="B17" s="669" t="s">
        <v>1356</v>
      </c>
      <c r="C17" s="884">
        <v>7</v>
      </c>
      <c r="D17" s="898">
        <f>i.04166a!D102</f>
        <v>0</v>
      </c>
      <c r="E17" s="895">
        <v>1</v>
      </c>
      <c r="F17" s="898">
        <f>i.04166a!F102</f>
        <v>0</v>
      </c>
    </row>
    <row r="18" spans="1:6">
      <c r="A18" s="1232">
        <v>8</v>
      </c>
      <c r="B18" s="669" t="s">
        <v>1448</v>
      </c>
      <c r="C18" s="884">
        <v>8</v>
      </c>
      <c r="D18" s="898">
        <f>i.04166a!D103</f>
        <v>0</v>
      </c>
      <c r="E18" s="895">
        <v>0.05</v>
      </c>
      <c r="F18" s="898">
        <f>i.04166a!F103</f>
        <v>0</v>
      </c>
    </row>
    <row r="19" spans="1:6">
      <c r="A19" s="1232">
        <v>9</v>
      </c>
      <c r="B19" s="669" t="s">
        <v>1358</v>
      </c>
      <c r="C19" s="884">
        <v>9</v>
      </c>
      <c r="D19" s="898">
        <f>i.04166a!D104</f>
        <v>0</v>
      </c>
      <c r="E19" s="895">
        <v>0.15</v>
      </c>
      <c r="F19" s="898">
        <f>i.04166a!F104</f>
        <v>0</v>
      </c>
    </row>
    <row r="20" spans="1:6" ht="25.5">
      <c r="A20" s="1232">
        <v>10</v>
      </c>
      <c r="B20" s="669" t="s">
        <v>1376</v>
      </c>
      <c r="C20" s="884">
        <v>10</v>
      </c>
      <c r="D20" s="898">
        <f>i.04166a!D121</f>
        <v>0</v>
      </c>
      <c r="E20" s="895">
        <v>0.05</v>
      </c>
      <c r="F20" s="898">
        <f>i.04166a!F121</f>
        <v>0</v>
      </c>
    </row>
    <row r="21" spans="1:6">
      <c r="A21" s="1232">
        <v>11</v>
      </c>
      <c r="B21" s="669" t="s">
        <v>1377</v>
      </c>
      <c r="C21" s="884">
        <v>11</v>
      </c>
      <c r="D21" s="898">
        <f>i.04166a!D138</f>
        <v>0</v>
      </c>
      <c r="E21" s="895">
        <v>0.1</v>
      </c>
      <c r="F21" s="898">
        <f>i.04166a!F138</f>
        <v>0</v>
      </c>
    </row>
    <row r="22" spans="1:6">
      <c r="A22" s="1232">
        <v>12</v>
      </c>
      <c r="B22" s="669" t="s">
        <v>1570</v>
      </c>
      <c r="C22" s="884">
        <v>12</v>
      </c>
      <c r="D22" s="897">
        <f>i.04166a!D160</f>
        <v>0</v>
      </c>
      <c r="E22" s="895">
        <v>0.05</v>
      </c>
      <c r="F22" s="897">
        <f>i.04166a!F160</f>
        <v>0</v>
      </c>
    </row>
    <row r="23" spans="1:6" ht="25.5">
      <c r="A23" s="1232">
        <v>13</v>
      </c>
      <c r="B23" s="669" t="s">
        <v>1571</v>
      </c>
      <c r="C23" s="884">
        <v>13</v>
      </c>
      <c r="D23" s="898">
        <f>i.04166a!D183</f>
        <v>0</v>
      </c>
      <c r="E23" s="895">
        <v>0.1</v>
      </c>
      <c r="F23" s="898">
        <f>i.04166a!F183</f>
        <v>0</v>
      </c>
    </row>
    <row r="24" spans="1:6" ht="25.5">
      <c r="A24" s="1232">
        <v>14</v>
      </c>
      <c r="B24" s="669" t="s">
        <v>1378</v>
      </c>
      <c r="C24" s="884">
        <v>14</v>
      </c>
      <c r="D24" s="898">
        <f>i.04166a!D202</f>
        <v>0</v>
      </c>
      <c r="E24" s="895">
        <v>0.01</v>
      </c>
      <c r="F24" s="898">
        <f>i.04166a!F202</f>
        <v>0</v>
      </c>
    </row>
    <row r="25" spans="1:6">
      <c r="A25" s="1232">
        <v>15</v>
      </c>
      <c r="B25" s="669" t="s">
        <v>1379</v>
      </c>
      <c r="C25" s="884">
        <v>15</v>
      </c>
      <c r="D25" s="898">
        <f>i.04166a!D209</f>
        <v>0</v>
      </c>
      <c r="E25" s="895">
        <v>5.0000000000000001E-3</v>
      </c>
      <c r="F25" s="898">
        <f>i.04166a!F209</f>
        <v>0</v>
      </c>
    </row>
    <row r="26" spans="1:6">
      <c r="A26" s="1232">
        <v>16</v>
      </c>
      <c r="B26" s="669" t="s">
        <v>1365</v>
      </c>
      <c r="C26" s="884">
        <v>16</v>
      </c>
      <c r="D26" s="898">
        <f>i.04166a!D216</f>
        <v>0</v>
      </c>
      <c r="E26" s="895">
        <v>5.0000000000000001E-3</v>
      </c>
      <c r="F26" s="898">
        <f>i.04166a!F216</f>
        <v>0</v>
      </c>
    </row>
    <row r="27" spans="1:6">
      <c r="A27" s="1232">
        <v>17</v>
      </c>
      <c r="B27" s="669" t="s">
        <v>1380</v>
      </c>
      <c r="C27" s="884">
        <v>17</v>
      </c>
      <c r="D27" s="898">
        <f>i.04166a!D223</f>
        <v>0</v>
      </c>
      <c r="E27" s="895">
        <v>2.5000000000000001E-2</v>
      </c>
      <c r="F27" s="898">
        <f>i.04166a!F223</f>
        <v>0</v>
      </c>
    </row>
    <row r="28" spans="1:6" ht="25.5">
      <c r="A28" s="1232">
        <v>18</v>
      </c>
      <c r="B28" s="669" t="s">
        <v>2190</v>
      </c>
      <c r="C28" s="884">
        <v>18</v>
      </c>
      <c r="D28" s="898">
        <f>i.04166a!D235</f>
        <v>0</v>
      </c>
      <c r="E28" s="895">
        <v>0.05</v>
      </c>
      <c r="F28" s="898">
        <f>i.04166a!F235</f>
        <v>0</v>
      </c>
    </row>
    <row r="29" spans="1:6">
      <c r="A29" s="1232">
        <v>19</v>
      </c>
      <c r="B29" s="669" t="s">
        <v>593</v>
      </c>
      <c r="C29" s="884">
        <v>19</v>
      </c>
      <c r="D29" s="898">
        <f>i.04166a!D257</f>
        <v>0</v>
      </c>
      <c r="E29" s="895">
        <v>0.05</v>
      </c>
      <c r="F29" s="898">
        <f>i.04166a!F257</f>
        <v>0</v>
      </c>
    </row>
    <row r="30" spans="1:6">
      <c r="A30" s="1232">
        <v>20</v>
      </c>
      <c r="B30" s="669" t="s">
        <v>1381</v>
      </c>
      <c r="C30" s="884">
        <v>20</v>
      </c>
      <c r="D30" s="898">
        <f>i.04166a!D258</f>
        <v>0</v>
      </c>
      <c r="E30" s="895">
        <v>0.05</v>
      </c>
      <c r="F30" s="898">
        <f>i.04166a!F258</f>
        <v>0</v>
      </c>
    </row>
    <row r="31" spans="1:6">
      <c r="A31" s="1232">
        <v>21</v>
      </c>
      <c r="B31" s="669" t="s">
        <v>1382</v>
      </c>
      <c r="C31" s="884">
        <v>21</v>
      </c>
      <c r="D31" s="898">
        <f>i.04166a!D270</f>
        <v>0</v>
      </c>
      <c r="E31" s="895">
        <v>0.25</v>
      </c>
      <c r="F31" s="898">
        <f>i.04166a!F270</f>
        <v>0</v>
      </c>
    </row>
    <row r="32" spans="1:6">
      <c r="A32" s="1232">
        <v>22</v>
      </c>
      <c r="B32" s="669" t="s">
        <v>1383</v>
      </c>
      <c r="C32" s="884">
        <v>22</v>
      </c>
      <c r="D32" s="898">
        <f>i.04166a!D271</f>
        <v>0</v>
      </c>
      <c r="E32" s="895">
        <v>0.05</v>
      </c>
      <c r="F32" s="898">
        <f>i.04166a!F271</f>
        <v>0</v>
      </c>
    </row>
    <row r="33" spans="1:6">
      <c r="A33" s="1232">
        <v>23</v>
      </c>
      <c r="B33" s="669" t="s">
        <v>263</v>
      </c>
      <c r="C33" s="884">
        <v>23</v>
      </c>
      <c r="D33" s="898">
        <f>i.04166a!D272</f>
        <v>0</v>
      </c>
      <c r="E33" s="895">
        <v>0.25</v>
      </c>
      <c r="F33" s="898">
        <f>i.04166a!F272</f>
        <v>0</v>
      </c>
    </row>
    <row r="34" spans="1:6">
      <c r="A34" s="1232">
        <v>24</v>
      </c>
      <c r="B34" s="669" t="s">
        <v>271</v>
      </c>
      <c r="C34" s="884">
        <v>24</v>
      </c>
      <c r="D34" s="898">
        <f>i.04166a!D273</f>
        <v>0</v>
      </c>
      <c r="E34" s="895">
        <v>0.1</v>
      </c>
      <c r="F34" s="898">
        <f>i.04166a!F273</f>
        <v>0</v>
      </c>
    </row>
    <row r="35" spans="1:6" ht="38.25">
      <c r="A35" s="1232">
        <v>25</v>
      </c>
      <c r="B35" s="669" t="s">
        <v>1572</v>
      </c>
      <c r="C35" s="884">
        <v>25</v>
      </c>
      <c r="D35" s="898">
        <f>i.04166a!D274</f>
        <v>0</v>
      </c>
      <c r="E35" s="895">
        <v>0.35</v>
      </c>
      <c r="F35" s="898">
        <f>i.04166a!F274</f>
        <v>0</v>
      </c>
    </row>
    <row r="36" spans="1:6" ht="63.75">
      <c r="A36" s="1232">
        <v>26</v>
      </c>
      <c r="B36" s="669" t="s">
        <v>1573</v>
      </c>
      <c r="C36" s="884">
        <v>26</v>
      </c>
      <c r="D36" s="898">
        <f>i.04166a!D306</f>
        <v>0</v>
      </c>
      <c r="E36" s="895">
        <v>0.5</v>
      </c>
      <c r="F36" s="898">
        <f>i.04166a!F306</f>
        <v>0</v>
      </c>
    </row>
    <row r="37" spans="1:6">
      <c r="A37" s="668"/>
      <c r="B37" s="669" t="s">
        <v>2189</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08"/>
      <c r="J1" s="1308"/>
      <c r="K1" s="1308"/>
    </row>
    <row r="2" spans="1:11">
      <c r="A2" s="1306" t="s">
        <v>412</v>
      </c>
      <c r="B2" s="1306"/>
      <c r="C2" s="1306"/>
      <c r="D2" s="1306"/>
      <c r="E2" s="1306"/>
      <c r="F2" s="1306"/>
      <c r="G2" s="1306"/>
      <c r="H2" s="1306"/>
      <c r="I2" s="1306"/>
      <c r="J2" s="1306"/>
      <c r="K2" s="1306"/>
    </row>
    <row r="3" spans="1:11" s="8" customFormat="1" ht="15" customHeight="1">
      <c r="A3" s="1313" t="str">
        <f>+i.04108!A7</f>
        <v>Даатгагчийн нэр:</v>
      </c>
      <c r="B3" s="1313"/>
      <c r="C3" s="1313"/>
      <c r="D3" s="422"/>
      <c r="J3" s="1314" t="str">
        <f>+i.04108!J7</f>
        <v>..... оны .... сарын ...-ны өдөр</v>
      </c>
      <c r="K3" s="1314"/>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106">
        <v>1</v>
      </c>
      <c r="B7" s="424" t="s">
        <v>418</v>
      </c>
      <c r="C7" s="425"/>
      <c r="D7" s="425"/>
      <c r="E7" s="425"/>
      <c r="F7" s="425"/>
      <c r="G7" s="425"/>
      <c r="H7" s="425"/>
      <c r="I7" s="425"/>
      <c r="J7" s="425"/>
      <c r="K7" s="426">
        <f>+SUM(C7:J7)</f>
        <v>0</v>
      </c>
    </row>
    <row r="8" spans="1:11" ht="38.25">
      <c r="A8" s="1107">
        <v>2</v>
      </c>
      <c r="B8" s="153" t="s">
        <v>419</v>
      </c>
      <c r="C8" s="427"/>
      <c r="D8" s="427"/>
      <c r="E8" s="427"/>
      <c r="F8" s="427"/>
      <c r="G8" s="427"/>
      <c r="H8" s="427"/>
      <c r="I8" s="427"/>
      <c r="J8" s="427"/>
      <c r="K8" s="428">
        <f>+SUM(C8:J8)</f>
        <v>0</v>
      </c>
    </row>
    <row r="9" spans="1:11">
      <c r="A9" s="110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107">
        <v>4</v>
      </c>
      <c r="B10" s="153" t="s">
        <v>421</v>
      </c>
      <c r="C10" s="431"/>
      <c r="D10" s="431"/>
      <c r="E10" s="431"/>
      <c r="F10" s="431"/>
      <c r="G10" s="431"/>
      <c r="H10" s="431"/>
      <c r="I10" s="431"/>
      <c r="J10" s="431"/>
      <c r="K10" s="428">
        <f t="shared" si="1"/>
        <v>0</v>
      </c>
    </row>
    <row r="11" spans="1:11">
      <c r="A11" s="1107">
        <v>5</v>
      </c>
      <c r="B11" s="153" t="s">
        <v>422</v>
      </c>
      <c r="C11" s="431"/>
      <c r="D11" s="431"/>
      <c r="E11" s="431"/>
      <c r="F11" s="431"/>
      <c r="G11" s="431"/>
      <c r="H11" s="431"/>
      <c r="I11" s="431"/>
      <c r="J11" s="431"/>
      <c r="K11" s="428">
        <f t="shared" si="1"/>
        <v>0</v>
      </c>
    </row>
    <row r="12" spans="1:11">
      <c r="A12" s="1107">
        <v>6</v>
      </c>
      <c r="B12" s="153" t="s">
        <v>423</v>
      </c>
      <c r="C12" s="431"/>
      <c r="D12" s="431"/>
      <c r="E12" s="431"/>
      <c r="F12" s="431"/>
      <c r="G12" s="431"/>
      <c r="H12" s="431"/>
      <c r="I12" s="431"/>
      <c r="J12" s="431"/>
      <c r="K12" s="428">
        <f t="shared" si="1"/>
        <v>0</v>
      </c>
    </row>
    <row r="13" spans="1:11">
      <c r="A13" s="1107">
        <v>7</v>
      </c>
      <c r="B13" s="153" t="s">
        <v>424</v>
      </c>
      <c r="C13" s="431"/>
      <c r="D13" s="431"/>
      <c r="E13" s="431"/>
      <c r="F13" s="431"/>
      <c r="G13" s="431"/>
      <c r="H13" s="431"/>
      <c r="I13" s="431"/>
      <c r="J13" s="431"/>
      <c r="K13" s="428">
        <f t="shared" si="1"/>
        <v>0</v>
      </c>
    </row>
    <row r="14" spans="1:11" ht="25.5">
      <c r="A14" s="1107">
        <v>8</v>
      </c>
      <c r="B14" s="153" t="s">
        <v>425</v>
      </c>
      <c r="C14" s="431"/>
      <c r="D14" s="431"/>
      <c r="E14" s="431"/>
      <c r="F14" s="431"/>
      <c r="G14" s="431"/>
      <c r="H14" s="431"/>
      <c r="I14" s="431"/>
      <c r="J14" s="431"/>
      <c r="K14" s="428">
        <f t="shared" si="1"/>
        <v>0</v>
      </c>
    </row>
    <row r="15" spans="1:11" s="151" customFormat="1" ht="25.5">
      <c r="A15" s="110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107">
        <v>10</v>
      </c>
      <c r="B16" s="153" t="s">
        <v>419</v>
      </c>
      <c r="C16" s="431"/>
      <c r="D16" s="431"/>
      <c r="E16" s="431"/>
      <c r="F16" s="431"/>
      <c r="G16" s="431"/>
      <c r="H16" s="431"/>
      <c r="I16" s="431"/>
      <c r="J16" s="431"/>
      <c r="K16" s="428">
        <f t="shared" si="1"/>
        <v>0</v>
      </c>
    </row>
    <row r="17" spans="1:21">
      <c r="A17" s="110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107">
        <v>12</v>
      </c>
      <c r="B18" s="153" t="s">
        <v>421</v>
      </c>
      <c r="C18" s="431"/>
      <c r="D18" s="431"/>
      <c r="E18" s="431"/>
      <c r="F18" s="431"/>
      <c r="G18" s="431"/>
      <c r="H18" s="431"/>
      <c r="I18" s="431"/>
      <c r="J18" s="434">
        <f>i.04102!E42</f>
        <v>0</v>
      </c>
      <c r="K18" s="428">
        <f>+SUM(C18:J18)</f>
        <v>0</v>
      </c>
    </row>
    <row r="19" spans="1:21">
      <c r="A19" s="1107">
        <v>13</v>
      </c>
      <c r="B19" s="153" t="s">
        <v>422</v>
      </c>
      <c r="C19" s="431"/>
      <c r="D19" s="431"/>
      <c r="E19" s="431"/>
      <c r="F19" s="431"/>
      <c r="G19" s="431"/>
      <c r="H19" s="431"/>
      <c r="I19" s="431"/>
      <c r="J19" s="431"/>
      <c r="K19" s="428">
        <f t="shared" si="1"/>
        <v>0</v>
      </c>
    </row>
    <row r="20" spans="1:21">
      <c r="A20" s="1107">
        <v>14</v>
      </c>
      <c r="B20" s="153" t="s">
        <v>423</v>
      </c>
      <c r="C20" s="431"/>
      <c r="D20" s="431"/>
      <c r="E20" s="431"/>
      <c r="F20" s="431"/>
      <c r="G20" s="431"/>
      <c r="H20" s="431"/>
      <c r="I20" s="431"/>
      <c r="J20" s="431"/>
      <c r="K20" s="428">
        <f t="shared" si="1"/>
        <v>0</v>
      </c>
    </row>
    <row r="21" spans="1:21">
      <c r="A21" s="1107">
        <v>15</v>
      </c>
      <c r="B21" s="153" t="s">
        <v>424</v>
      </c>
      <c r="C21" s="431"/>
      <c r="D21" s="431"/>
      <c r="E21" s="431"/>
      <c r="F21" s="431"/>
      <c r="G21" s="431"/>
      <c r="H21" s="431"/>
      <c r="I21" s="431"/>
      <c r="J21" s="431"/>
      <c r="K21" s="428">
        <f t="shared" si="1"/>
        <v>0</v>
      </c>
    </row>
    <row r="22" spans="1:21" ht="25.5">
      <c r="A22" s="1107">
        <v>16</v>
      </c>
      <c r="B22" s="153" t="s">
        <v>425</v>
      </c>
      <c r="C22" s="431"/>
      <c r="D22" s="431"/>
      <c r="E22" s="431"/>
      <c r="F22" s="431"/>
      <c r="G22" s="431"/>
      <c r="H22" s="431"/>
      <c r="I22" s="431"/>
      <c r="J22" s="431"/>
      <c r="K22" s="428">
        <f t="shared" si="1"/>
        <v>0</v>
      </c>
    </row>
    <row r="23" spans="1:21" s="151" customFormat="1" ht="25.5">
      <c r="A23" s="110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62" t="s">
        <v>2191</v>
      </c>
      <c r="D1" s="1562"/>
      <c r="E1" s="1562"/>
      <c r="F1" s="1562"/>
      <c r="G1" s="665"/>
    </row>
    <row r="2" spans="1:7" ht="3" customHeight="1">
      <c r="A2" s="665"/>
      <c r="B2" s="665"/>
      <c r="C2" s="1562"/>
      <c r="D2" s="1562"/>
      <c r="E2" s="1562"/>
      <c r="F2" s="1562"/>
      <c r="G2" s="665"/>
    </row>
    <row r="3" spans="1:7" ht="5.45" customHeight="1">
      <c r="A3" s="665"/>
      <c r="B3" s="665"/>
      <c r="C3" s="1562"/>
      <c r="D3" s="1562"/>
      <c r="E3" s="1562"/>
      <c r="F3" s="1562"/>
      <c r="G3" s="665"/>
    </row>
    <row r="4" spans="1:7">
      <c r="A4" s="665"/>
      <c r="B4" s="665"/>
      <c r="C4" s="1562"/>
      <c r="D4" s="1562"/>
      <c r="E4" s="1562"/>
      <c r="F4" s="1562"/>
      <c r="G4" s="665"/>
    </row>
    <row r="5" spans="1:7">
      <c r="A5" s="665"/>
      <c r="B5" s="665"/>
      <c r="C5" s="1562"/>
      <c r="D5" s="1562"/>
      <c r="E5" s="1562"/>
      <c r="F5" s="1562"/>
      <c r="G5" s="665"/>
    </row>
    <row r="6" spans="1:7" ht="24.95" customHeight="1">
      <c r="A6" s="1573" t="s">
        <v>2194</v>
      </c>
      <c r="B6" s="1573"/>
      <c r="C6" s="1573"/>
      <c r="D6" s="1573"/>
      <c r="E6" s="1573"/>
      <c r="F6" s="1573"/>
      <c r="G6" s="894"/>
    </row>
    <row r="7" spans="1:7" ht="22.5" customHeight="1">
      <c r="A7" s="1572" t="str">
        <f>i.04166!A7</f>
        <v>Даатгагчийн нэр:</v>
      </c>
      <c r="B7" s="1572"/>
      <c r="C7" s="1572"/>
      <c r="D7" s="665"/>
      <c r="E7" s="1563" t="str">
        <f>i.04166!E7</f>
        <v>..... оны .... сарын ...-ны өдөр</v>
      </c>
      <c r="F7" s="1563"/>
      <c r="G7" s="665"/>
    </row>
    <row r="8" spans="1:7">
      <c r="A8" s="665"/>
      <c r="B8" s="665"/>
      <c r="C8" s="665"/>
      <c r="D8" s="665"/>
      <c r="E8" s="665"/>
      <c r="F8" s="665"/>
      <c r="G8" s="665"/>
    </row>
    <row r="9" spans="1:7" ht="38.25">
      <c r="A9" s="666" t="s">
        <v>2</v>
      </c>
      <c r="B9" s="666" t="s">
        <v>734</v>
      </c>
      <c r="C9" s="666" t="s">
        <v>4</v>
      </c>
      <c r="D9" s="666" t="s">
        <v>1446</v>
      </c>
      <c r="E9" s="666" t="s">
        <v>1351</v>
      </c>
      <c r="F9" s="666" t="s">
        <v>1375</v>
      </c>
    </row>
    <row r="10" spans="1:7">
      <c r="A10" s="1232">
        <v>1</v>
      </c>
      <c r="B10" s="669" t="s">
        <v>1574</v>
      </c>
      <c r="C10" s="850">
        <v>1</v>
      </c>
      <c r="D10" s="847">
        <f>i.04158а!N359</f>
        <v>0</v>
      </c>
      <c r="E10" s="851">
        <v>0.15</v>
      </c>
      <c r="F10" s="900">
        <f>D10*E10</f>
        <v>0</v>
      </c>
    </row>
    <row r="11" spans="1:7" ht="25.5">
      <c r="A11" s="1232">
        <v>2</v>
      </c>
      <c r="B11" s="669" t="s">
        <v>1575</v>
      </c>
      <c r="C11" s="850">
        <v>2</v>
      </c>
      <c r="D11" s="847">
        <f>i.04158а!N364-i.04158а!N359+i.04158а!O364</f>
        <v>0</v>
      </c>
      <c r="E11" s="851">
        <v>1</v>
      </c>
      <c r="F11" s="900">
        <f t="shared" ref="F11:F19" si="0">D11*E11</f>
        <v>0</v>
      </c>
    </row>
    <row r="12" spans="1:7">
      <c r="A12" s="1232">
        <v>3</v>
      </c>
      <c r="B12" s="669" t="s">
        <v>1384</v>
      </c>
      <c r="C12" s="850">
        <v>3</v>
      </c>
      <c r="D12" s="847">
        <f>i.04101!E30</f>
        <v>0</v>
      </c>
      <c r="E12" s="851">
        <v>1</v>
      </c>
      <c r="F12" s="900">
        <f t="shared" si="0"/>
        <v>0</v>
      </c>
    </row>
    <row r="13" spans="1:7">
      <c r="A13" s="1232">
        <v>4</v>
      </c>
      <c r="B13" s="669" t="s">
        <v>46</v>
      </c>
      <c r="C13" s="850">
        <v>4</v>
      </c>
      <c r="D13" s="847">
        <f>i.04101!E28</f>
        <v>0</v>
      </c>
      <c r="E13" s="851">
        <v>1</v>
      </c>
      <c r="F13" s="900">
        <f t="shared" si="0"/>
        <v>0</v>
      </c>
    </row>
    <row r="14" spans="1:7">
      <c r="A14" s="1232">
        <v>5</v>
      </c>
      <c r="B14" s="669" t="s">
        <v>48</v>
      </c>
      <c r="C14" s="850">
        <v>5</v>
      </c>
      <c r="D14" s="847">
        <f>i.04101!E29</f>
        <v>0</v>
      </c>
      <c r="E14" s="851">
        <v>1</v>
      </c>
      <c r="F14" s="900">
        <f t="shared" si="0"/>
        <v>0</v>
      </c>
    </row>
    <row r="15" spans="1:7">
      <c r="A15" s="1232">
        <v>6</v>
      </c>
      <c r="B15" s="669" t="s">
        <v>1576</v>
      </c>
      <c r="C15" s="850">
        <v>6</v>
      </c>
      <c r="D15" s="769"/>
      <c r="E15" s="851">
        <v>1</v>
      </c>
      <c r="F15" s="900">
        <f t="shared" si="0"/>
        <v>0</v>
      </c>
    </row>
    <row r="16" spans="1:7">
      <c r="A16" s="1232">
        <v>7</v>
      </c>
      <c r="B16" s="669" t="s">
        <v>1577</v>
      </c>
      <c r="C16" s="850">
        <v>7</v>
      </c>
      <c r="D16" s="847">
        <f>i.04101a!D100-i.04101a!D101</f>
        <v>0</v>
      </c>
      <c r="E16" s="851">
        <v>0.5</v>
      </c>
      <c r="F16" s="900">
        <f t="shared" si="0"/>
        <v>0</v>
      </c>
    </row>
    <row r="17" spans="1:6">
      <c r="A17" s="1232">
        <v>8</v>
      </c>
      <c r="B17" s="669" t="s">
        <v>1782</v>
      </c>
      <c r="C17" s="850">
        <v>8</v>
      </c>
      <c r="D17" s="769"/>
      <c r="E17" s="851">
        <v>0.8</v>
      </c>
      <c r="F17" s="900">
        <f t="shared" si="0"/>
        <v>0</v>
      </c>
    </row>
    <row r="18" spans="1:6" ht="38.25">
      <c r="A18" s="1232">
        <v>9</v>
      </c>
      <c r="B18" s="669" t="s">
        <v>1385</v>
      </c>
      <c r="C18" s="850">
        <v>9</v>
      </c>
      <c r="D18" s="847">
        <f>i.04166!F37</f>
        <v>0</v>
      </c>
      <c r="E18" s="851">
        <v>1</v>
      </c>
      <c r="F18" s="900">
        <f t="shared" si="0"/>
        <v>0</v>
      </c>
    </row>
    <row r="19" spans="1:6" ht="51">
      <c r="A19" s="1232">
        <v>10</v>
      </c>
      <c r="B19" s="669" t="s">
        <v>2195</v>
      </c>
      <c r="C19" s="850">
        <v>10</v>
      </c>
      <c r="D19" s="719">
        <f>i.04155a!Q955+i.04155б!N73+i.04155в!O409+i.04155г!Q120+i.04155д!H40</f>
        <v>0</v>
      </c>
      <c r="E19" s="851">
        <v>0.8</v>
      </c>
      <c r="F19" s="900">
        <f t="shared" si="0"/>
        <v>0</v>
      </c>
    </row>
    <row r="20" spans="1:6">
      <c r="A20" s="728"/>
      <c r="B20" s="728" t="s">
        <v>1578</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481" t="s">
        <v>1776</v>
      </c>
      <c r="C36" s="1481"/>
      <c r="D36" s="1481"/>
      <c r="E36" s="1481"/>
      <c r="F36" s="1481"/>
    </row>
    <row r="37" spans="2:6" ht="28.5" customHeight="1">
      <c r="B37" s="1503" t="s">
        <v>1783</v>
      </c>
      <c r="C37" s="1503"/>
      <c r="D37" s="1503"/>
      <c r="E37" s="1503"/>
      <c r="F37" s="1503"/>
    </row>
    <row r="38" spans="2:6">
      <c r="B38" s="607"/>
      <c r="C38" s="32"/>
      <c r="D38" s="758"/>
      <c r="E38" s="714"/>
      <c r="F38" s="714"/>
    </row>
    <row r="39" spans="2:6">
      <c r="B39" s="954" t="s">
        <v>1739</v>
      </c>
      <c r="C39" s="954" t="s">
        <v>1740</v>
      </c>
      <c r="D39" s="758"/>
      <c r="E39" s="714"/>
      <c r="F39" s="714"/>
    </row>
    <row r="40" spans="2:6">
      <c r="B40" s="1010" t="s">
        <v>1737</v>
      </c>
      <c r="C40" s="954"/>
      <c r="D40" s="758"/>
      <c r="E40" s="714"/>
      <c r="F40" s="714"/>
    </row>
    <row r="41" spans="2:6">
      <c r="B41" s="636" t="s">
        <v>1738</v>
      </c>
      <c r="C41" s="955"/>
      <c r="D41" s="758"/>
      <c r="E41" s="714"/>
      <c r="F41" s="714"/>
    </row>
    <row r="42" spans="2:6">
      <c r="B42" s="636" t="s">
        <v>1741</v>
      </c>
      <c r="C42" s="956"/>
      <c r="D42" s="758"/>
      <c r="E42" s="714"/>
      <c r="F42" s="714"/>
    </row>
    <row r="43" spans="2:6">
      <c r="B43" s="636" t="s">
        <v>1742</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Q21" sqref="Q21"/>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62" t="s">
        <v>2196</v>
      </c>
      <c r="C1" s="1562"/>
      <c r="D1" s="1562"/>
      <c r="E1" s="902"/>
      <c r="F1" s="902"/>
      <c r="G1" s="902"/>
    </row>
    <row r="2" spans="1:8" hidden="1">
      <c r="B2" s="1562"/>
      <c r="C2" s="1562"/>
      <c r="D2" s="1562"/>
      <c r="E2" s="902"/>
      <c r="F2" s="902"/>
      <c r="G2" s="902"/>
    </row>
    <row r="3" spans="1:8" ht="1.5" customHeight="1">
      <c r="B3" s="1562"/>
      <c r="C3" s="1562"/>
      <c r="D3" s="1562"/>
      <c r="E3" s="902"/>
      <c r="F3" s="902"/>
      <c r="G3" s="902"/>
    </row>
    <row r="4" spans="1:8">
      <c r="B4" s="1562"/>
      <c r="C4" s="1562"/>
      <c r="D4" s="1562"/>
      <c r="E4" s="902"/>
      <c r="F4" s="902"/>
      <c r="G4" s="902"/>
    </row>
    <row r="5" spans="1:8">
      <c r="B5" s="1562"/>
      <c r="C5" s="1562"/>
      <c r="D5" s="1562"/>
      <c r="E5" s="902"/>
      <c r="F5" s="902"/>
      <c r="G5" s="902"/>
    </row>
    <row r="6" spans="1:8" ht="47.1" customHeight="1">
      <c r="A6" s="1571" t="s">
        <v>2197</v>
      </c>
      <c r="B6" s="1571"/>
      <c r="C6" s="1571"/>
      <c r="D6" s="1571"/>
      <c r="E6" s="903"/>
      <c r="F6" s="903"/>
      <c r="G6" s="903"/>
      <c r="H6" s="903"/>
    </row>
    <row r="7" spans="1:8" ht="14.45" customHeight="1">
      <c r="A7" s="665" t="str">
        <f>i.04166!A7</f>
        <v>Даатгагчийн нэр:</v>
      </c>
      <c r="C7" s="1563" t="str">
        <f>i.04166!E7</f>
        <v>..... оны .... сарын ...-ны өдөр</v>
      </c>
      <c r="D7" s="1563"/>
    </row>
    <row r="9" spans="1:8" ht="38.25">
      <c r="A9" s="666" t="s">
        <v>2</v>
      </c>
      <c r="B9" s="666" t="s">
        <v>3</v>
      </c>
      <c r="C9" s="666" t="s">
        <v>4</v>
      </c>
      <c r="D9" s="666" t="s">
        <v>506</v>
      </c>
    </row>
    <row r="10" spans="1:8">
      <c r="A10" s="666" t="s">
        <v>6</v>
      </c>
      <c r="B10" s="666" t="s">
        <v>7</v>
      </c>
      <c r="C10" s="666" t="s">
        <v>8</v>
      </c>
      <c r="D10" s="666">
        <v>1</v>
      </c>
    </row>
    <row r="11" spans="1:8" ht="25.5">
      <c r="A11" s="728">
        <v>1</v>
      </c>
      <c r="B11" s="904" t="s">
        <v>1579</v>
      </c>
      <c r="C11" s="666">
        <v>1</v>
      </c>
      <c r="D11" s="905">
        <f>D13/D14</f>
        <v>0</v>
      </c>
    </row>
    <row r="12" spans="1:8" ht="27.75" customHeight="1">
      <c r="A12" s="883">
        <v>1.1000000000000001</v>
      </c>
      <c r="B12" s="906" t="s">
        <v>1389</v>
      </c>
      <c r="C12" s="884">
        <v>2</v>
      </c>
      <c r="D12" s="907" t="e">
        <f>MAX(1.5*D15,i.04101!E87)/i.04101!E87</f>
        <v>#DIV/0!</v>
      </c>
    </row>
    <row r="13" spans="1:8" ht="17.45" customHeight="1">
      <c r="A13" s="883">
        <v>1.2</v>
      </c>
      <c r="B13" s="887" t="s">
        <v>1386</v>
      </c>
      <c r="C13" s="884">
        <v>3</v>
      </c>
      <c r="D13" s="908">
        <f>i.04101!E47-i.04101!E42-i.04101!E85+i.04101!E83</f>
        <v>0</v>
      </c>
    </row>
    <row r="14" spans="1:8" ht="14.1" customHeight="1">
      <c r="A14" s="883">
        <v>1.3</v>
      </c>
      <c r="B14" s="887" t="s">
        <v>2207</v>
      </c>
      <c r="C14" s="884">
        <v>4</v>
      </c>
      <c r="D14" s="1234">
        <f>MAX(D15,D23)</f>
        <v>5000000000</v>
      </c>
    </row>
    <row r="15" spans="1:8" ht="14.1" customHeight="1">
      <c r="A15" s="883" t="s">
        <v>35</v>
      </c>
      <c r="B15" s="887" t="s">
        <v>1580</v>
      </c>
      <c r="C15" s="884">
        <v>5</v>
      </c>
      <c r="D15" s="1233">
        <f>D21-D22</f>
        <v>0</v>
      </c>
    </row>
    <row r="16" spans="1:8">
      <c r="A16" s="669" t="s">
        <v>1581</v>
      </c>
      <c r="B16" s="668" t="s">
        <v>1350</v>
      </c>
      <c r="C16" s="850">
        <v>6</v>
      </c>
      <c r="D16" s="873">
        <f>i.04157!B13</f>
        <v>0</v>
      </c>
    </row>
    <row r="17" spans="1:4">
      <c r="A17" s="669" t="s">
        <v>1582</v>
      </c>
      <c r="B17" s="668" t="s">
        <v>1368</v>
      </c>
      <c r="C17" s="850">
        <v>7</v>
      </c>
      <c r="D17" s="909">
        <f>i.04159!C21</f>
        <v>0</v>
      </c>
    </row>
    <row r="18" spans="1:4">
      <c r="A18" s="669" t="s">
        <v>1583</v>
      </c>
      <c r="B18" s="668" t="s">
        <v>1369</v>
      </c>
      <c r="C18" s="850">
        <v>8</v>
      </c>
      <c r="D18" s="909">
        <f>i.04161!B15</f>
        <v>0</v>
      </c>
    </row>
    <row r="19" spans="1:4">
      <c r="A19" s="669" t="s">
        <v>1584</v>
      </c>
      <c r="B19" s="668" t="s">
        <v>1387</v>
      </c>
      <c r="C19" s="850">
        <v>9</v>
      </c>
      <c r="D19" s="909">
        <f>i.04164!E11</f>
        <v>0</v>
      </c>
    </row>
    <row r="20" spans="1:4">
      <c r="A20" s="669" t="s">
        <v>1585</v>
      </c>
      <c r="B20" s="668" t="s">
        <v>1586</v>
      </c>
      <c r="C20" s="850">
        <v>10</v>
      </c>
      <c r="D20" s="901"/>
    </row>
    <row r="21" spans="1:4">
      <c r="A21" s="669" t="s">
        <v>1587</v>
      </c>
      <c r="B21" s="668" t="s">
        <v>1588</v>
      </c>
      <c r="C21" s="850">
        <v>11</v>
      </c>
      <c r="D21" s="873">
        <f>SUM(D16:D20)</f>
        <v>0</v>
      </c>
    </row>
    <row r="22" spans="1:4">
      <c r="A22" s="669" t="s">
        <v>1589</v>
      </c>
      <c r="B22" s="668" t="s">
        <v>1562</v>
      </c>
      <c r="C22" s="850">
        <v>12</v>
      </c>
      <c r="D22" s="873">
        <f>i.04165!B14</f>
        <v>0</v>
      </c>
    </row>
    <row r="23" spans="1:4" ht="25.5">
      <c r="A23" s="883" t="s">
        <v>37</v>
      </c>
      <c r="B23" s="887" t="s">
        <v>1388</v>
      </c>
      <c r="C23" s="884">
        <v>13</v>
      </c>
      <c r="D23" s="910">
        <v>5000000000</v>
      </c>
    </row>
    <row r="24" spans="1:4" ht="24.6" customHeight="1">
      <c r="A24" s="728">
        <v>2</v>
      </c>
      <c r="B24" s="911" t="s">
        <v>1590</v>
      </c>
      <c r="C24" s="666">
        <v>14</v>
      </c>
      <c r="D24" s="905" t="e">
        <f>D25/D26</f>
        <v>#DIV/0!</v>
      </c>
    </row>
    <row r="25" spans="1:4" ht="18.95" customHeight="1">
      <c r="A25" s="883">
        <v>2.1</v>
      </c>
      <c r="B25" s="887" t="s">
        <v>1390</v>
      </c>
      <c r="C25" s="884">
        <v>15</v>
      </c>
      <c r="D25" s="910">
        <f>i.04167!F20</f>
        <v>0</v>
      </c>
    </row>
    <row r="26" spans="1:4" ht="38.25">
      <c r="A26" s="883">
        <v>2.2000000000000002</v>
      </c>
      <c r="B26" s="887" t="s">
        <v>1916</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62" t="s">
        <v>2198</v>
      </c>
      <c r="D1" s="1562"/>
      <c r="E1" s="1562"/>
      <c r="F1" s="1562"/>
    </row>
    <row r="2" spans="1:9" hidden="1">
      <c r="C2" s="1562"/>
      <c r="D2" s="1562"/>
      <c r="E2" s="1562"/>
      <c r="F2" s="1562"/>
    </row>
    <row r="3" spans="1:9" hidden="1">
      <c r="C3" s="1562"/>
      <c r="D3" s="1562"/>
      <c r="E3" s="1562"/>
      <c r="F3" s="1562"/>
    </row>
    <row r="4" spans="1:9" ht="10.5" customHeight="1">
      <c r="C4" s="1562"/>
      <c r="D4" s="1562"/>
      <c r="E4" s="1562"/>
      <c r="F4" s="1562"/>
    </row>
    <row r="5" spans="1:9" ht="39" customHeight="1">
      <c r="C5" s="1562"/>
      <c r="D5" s="1562"/>
      <c r="E5" s="1562"/>
      <c r="F5" s="1562"/>
    </row>
    <row r="6" spans="1:9" ht="38.1" customHeight="1">
      <c r="A6" s="1579" t="s">
        <v>2199</v>
      </c>
      <c r="B6" s="1579"/>
      <c r="C6" s="1579"/>
      <c r="D6" s="1579"/>
      <c r="E6" s="1579"/>
      <c r="F6" s="1579"/>
      <c r="G6" s="894"/>
      <c r="H6" s="894"/>
      <c r="I6" s="894"/>
    </row>
    <row r="7" spans="1:9" ht="28.5" customHeight="1">
      <c r="A7" s="1572" t="str">
        <f>i.04166!A7</f>
        <v>Даатгагчийн нэр:</v>
      </c>
      <c r="B7" s="1572"/>
      <c r="C7" s="1572"/>
      <c r="D7" s="1563" t="str">
        <f>i.04166!E7</f>
        <v>..... оны .... сарын ...-ны өдөр</v>
      </c>
      <c r="E7" s="1563"/>
      <c r="F7" s="1563"/>
    </row>
    <row r="9" spans="1:9">
      <c r="A9" s="1575" t="s">
        <v>1731</v>
      </c>
      <c r="B9" s="1578" t="s">
        <v>2200</v>
      </c>
      <c r="C9" s="1578" t="s">
        <v>2201</v>
      </c>
      <c r="D9" s="1578" t="s">
        <v>2202</v>
      </c>
      <c r="E9" s="1578" t="s">
        <v>1391</v>
      </c>
      <c r="F9" s="1582"/>
    </row>
    <row r="10" spans="1:9">
      <c r="A10" s="1576"/>
      <c r="B10" s="1578"/>
      <c r="C10" s="1578"/>
      <c r="D10" s="1578"/>
      <c r="E10" s="1578"/>
      <c r="F10" s="1582"/>
    </row>
    <row r="11" spans="1:9">
      <c r="A11" s="1576"/>
      <c r="B11" s="1578"/>
      <c r="C11" s="1578"/>
      <c r="D11" s="1578"/>
      <c r="E11" s="1578"/>
      <c r="F11" s="1582"/>
    </row>
    <row r="12" spans="1:9">
      <c r="A12" s="1576"/>
      <c r="B12" s="1578"/>
      <c r="C12" s="1578"/>
      <c r="D12" s="1578"/>
      <c r="E12" s="1578"/>
      <c r="F12" s="1582"/>
    </row>
    <row r="13" spans="1:9">
      <c r="A13" s="1577"/>
      <c r="B13" s="1578"/>
      <c r="C13" s="1578"/>
      <c r="D13" s="1578"/>
      <c r="E13" s="1578"/>
      <c r="F13" s="1582"/>
    </row>
    <row r="14" spans="1:9" ht="53.25" customHeight="1">
      <c r="A14" s="729" t="s">
        <v>1591</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80" t="s">
        <v>1592</v>
      </c>
    </row>
    <row r="15" spans="1:9" ht="44.25" customHeight="1">
      <c r="A15" s="729" t="s">
        <v>1593</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80"/>
    </row>
    <row r="16" spans="1:9" ht="45.75" customHeight="1">
      <c r="A16" s="729" t="s">
        <v>1594</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80"/>
    </row>
    <row r="17" spans="1:6" ht="49.5" customHeight="1">
      <c r="A17" s="729" t="s">
        <v>1595</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80"/>
    </row>
    <row r="18" spans="1:6" ht="33.75" customHeight="1">
      <c r="A18" s="676"/>
      <c r="B18" s="1581" t="s">
        <v>1596</v>
      </c>
      <c r="C18" s="1581"/>
      <c r="D18" s="1581"/>
      <c r="E18" s="1581"/>
      <c r="F18" s="677"/>
    </row>
    <row r="22" spans="1:6">
      <c r="B22" s="1574" t="s">
        <v>1732</v>
      </c>
      <c r="C22" s="1572"/>
      <c r="D22" s="1572"/>
    </row>
    <row r="23" spans="1:6">
      <c r="B23" s="1572"/>
      <c r="C23" s="1572"/>
      <c r="D23" s="1572"/>
    </row>
    <row r="24" spans="1:6">
      <c r="B24" s="1572"/>
      <c r="C24" s="1572"/>
      <c r="D24" s="1572"/>
    </row>
    <row r="25" spans="1:6">
      <c r="B25" s="1572"/>
      <c r="C25" s="1572"/>
      <c r="D25" s="1572"/>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C1:F5"/>
    <mergeCell ref="A6:F6"/>
    <mergeCell ref="F14:F17"/>
    <mergeCell ref="B18:E18"/>
    <mergeCell ref="E9:E13"/>
    <mergeCell ref="F9:F13"/>
    <mergeCell ref="D7:F7"/>
    <mergeCell ref="A7:C7"/>
    <mergeCell ref="B22:D25"/>
    <mergeCell ref="A9:A13"/>
    <mergeCell ref="B9:B13"/>
    <mergeCell ref="C9:C13"/>
    <mergeCell ref="D9:D13"/>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5"/>
      <c r="C1" s="285"/>
      <c r="D1" s="1408" t="s">
        <v>1807</v>
      </c>
      <c r="E1" s="1408"/>
      <c r="F1" s="1408"/>
      <c r="G1" s="1408"/>
      <c r="H1" s="1408"/>
    </row>
    <row r="2" spans="1:26">
      <c r="A2" s="181"/>
      <c r="B2" s="182"/>
      <c r="C2" s="182"/>
      <c r="D2" s="1408"/>
      <c r="E2" s="1408"/>
      <c r="F2" s="1408"/>
      <c r="G2" s="1408"/>
      <c r="H2" s="1408"/>
    </row>
    <row r="3" spans="1:26" ht="23.25" customHeight="1">
      <c r="A3" s="1583" t="s">
        <v>1808</v>
      </c>
      <c r="B3" s="1316"/>
      <c r="C3" s="1316"/>
      <c r="D3" s="1316"/>
      <c r="E3" s="1316"/>
      <c r="F3" s="1316"/>
      <c r="G3" s="1316"/>
    </row>
    <row r="4" spans="1:26">
      <c r="A4" s="183"/>
      <c r="B4" s="184"/>
      <c r="C4" s="184"/>
      <c r="D4" s="184"/>
      <c r="E4" s="184"/>
      <c r="F4" s="184"/>
      <c r="G4" s="184"/>
    </row>
    <row r="5" spans="1:26">
      <c r="A5" s="1312" t="str">
        <f>+i.04108!A7</f>
        <v>Даатгагчийн нэр:</v>
      </c>
      <c r="B5" s="1317"/>
      <c r="C5" s="8"/>
      <c r="D5" s="43"/>
      <c r="E5" s="1307" t="str">
        <f>+i.04108!J7</f>
        <v>..... оны .... сарын ...-ны өдөр</v>
      </c>
      <c r="F5" s="1307"/>
      <c r="G5" s="1307"/>
      <c r="H5" s="1307"/>
    </row>
    <row r="6" spans="1:26">
      <c r="A6" s="183"/>
      <c r="E6" s="87"/>
      <c r="F6" s="87"/>
      <c r="G6" s="87"/>
      <c r="H6" s="109" t="s">
        <v>1</v>
      </c>
    </row>
    <row r="7" spans="1:26" s="87" customFormat="1" ht="25.5">
      <c r="A7" s="1080" t="s">
        <v>2</v>
      </c>
      <c r="B7" s="270" t="s">
        <v>1795</v>
      </c>
      <c r="C7" s="270" t="s">
        <v>4</v>
      </c>
      <c r="D7" s="188" t="s">
        <v>1796</v>
      </c>
      <c r="E7" s="188" t="s">
        <v>1797</v>
      </c>
      <c r="F7" s="188" t="s">
        <v>1798</v>
      </c>
      <c r="G7" s="190" t="s">
        <v>1799</v>
      </c>
      <c r="H7" s="188" t="s">
        <v>1809</v>
      </c>
    </row>
    <row r="8" spans="1:26" s="26" customFormat="1">
      <c r="A8" s="1054" t="s">
        <v>6</v>
      </c>
      <c r="B8" s="1055" t="s">
        <v>7</v>
      </c>
      <c r="C8" s="1055" t="s">
        <v>8</v>
      </c>
      <c r="D8" s="1055">
        <v>1</v>
      </c>
      <c r="E8" s="1055">
        <v>2</v>
      </c>
      <c r="F8" s="1055">
        <v>3</v>
      </c>
      <c r="G8" s="1056">
        <v>4</v>
      </c>
      <c r="H8" s="1055">
        <v>5</v>
      </c>
    </row>
    <row r="9" spans="1:26">
      <c r="A9" s="317">
        <v>1</v>
      </c>
      <c r="B9" s="450" t="s">
        <v>1800</v>
      </c>
      <c r="C9" s="196">
        <v>1</v>
      </c>
      <c r="D9" s="1267"/>
      <c r="E9" s="1081"/>
      <c r="F9" s="1081"/>
      <c r="G9" s="1269"/>
      <c r="H9" s="1083"/>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1801</v>
      </c>
      <c r="C10" s="1057">
        <v>2</v>
      </c>
      <c r="D10" s="1267"/>
      <c r="E10" s="1082"/>
      <c r="F10" s="1082"/>
      <c r="G10" s="1269"/>
      <c r="H10" s="1083"/>
    </row>
    <row r="11" spans="1:26" ht="18.75" customHeight="1">
      <c r="A11" s="317" t="s">
        <v>349</v>
      </c>
      <c r="B11" s="199" t="s">
        <v>1802</v>
      </c>
      <c r="C11" s="1057">
        <v>3</v>
      </c>
      <c r="D11" s="1267"/>
      <c r="E11" s="1082"/>
      <c r="F11" s="1082"/>
      <c r="G11" s="1269"/>
      <c r="H11" s="1083"/>
    </row>
    <row r="12" spans="1:26" ht="18" customHeight="1">
      <c r="A12" s="317" t="s">
        <v>355</v>
      </c>
      <c r="B12" s="199" t="s">
        <v>1803</v>
      </c>
      <c r="C12" s="1057">
        <v>4</v>
      </c>
      <c r="D12" s="1267"/>
      <c r="E12" s="1082"/>
      <c r="F12" s="1082"/>
      <c r="G12" s="1269"/>
      <c r="H12" s="1083"/>
    </row>
    <row r="13" spans="1:26">
      <c r="A13" s="317">
        <f>+A12+1</f>
        <v>5</v>
      </c>
      <c r="B13" s="199" t="s">
        <v>1804</v>
      </c>
      <c r="C13" s="1057">
        <v>5</v>
      </c>
      <c r="D13" s="1267"/>
      <c r="E13" s="1082"/>
      <c r="F13" s="1082"/>
      <c r="G13" s="1269"/>
      <c r="H13" s="1083"/>
    </row>
    <row r="14" spans="1:26">
      <c r="A14" s="317" t="s">
        <v>370</v>
      </c>
      <c r="B14" s="85" t="s">
        <v>1805</v>
      </c>
      <c r="C14" s="1057">
        <v>6</v>
      </c>
      <c r="D14" s="1267"/>
      <c r="E14" s="1082"/>
      <c r="F14" s="1082"/>
      <c r="G14" s="1269"/>
      <c r="H14" s="1083"/>
    </row>
    <row r="15" spans="1:26">
      <c r="A15" s="317" t="s">
        <v>389</v>
      </c>
      <c r="B15" s="85" t="s">
        <v>1806</v>
      </c>
      <c r="C15" s="1057">
        <v>7</v>
      </c>
      <c r="D15" s="1267"/>
      <c r="E15" s="1082"/>
      <c r="F15" s="1082"/>
      <c r="G15" s="1269"/>
      <c r="H15" s="1083"/>
    </row>
    <row r="16" spans="1:26">
      <c r="A16" s="317" t="s">
        <v>391</v>
      </c>
      <c r="B16" s="85"/>
      <c r="C16" s="1057">
        <v>8</v>
      </c>
      <c r="D16" s="1267"/>
      <c r="E16" s="1082"/>
      <c r="F16" s="1082"/>
      <c r="G16" s="1269"/>
      <c r="H16" s="1083"/>
    </row>
    <row r="17" spans="1:21">
      <c r="A17" s="317" t="s">
        <v>395</v>
      </c>
      <c r="B17" s="85"/>
      <c r="C17" s="1057">
        <v>9</v>
      </c>
      <c r="D17" s="1267"/>
      <c r="E17" s="1082"/>
      <c r="F17" s="1082"/>
      <c r="G17" s="1269"/>
      <c r="H17" s="1083"/>
    </row>
    <row r="18" spans="1:21">
      <c r="A18" s="317" t="s">
        <v>399</v>
      </c>
      <c r="B18" s="85"/>
      <c r="C18" s="1057">
        <v>10</v>
      </c>
      <c r="D18" s="1267"/>
      <c r="E18" s="1082"/>
      <c r="F18" s="1082"/>
      <c r="G18" s="1269"/>
      <c r="H18" s="1083"/>
    </row>
    <row r="19" spans="1:21">
      <c r="A19" s="185"/>
      <c r="B19" s="1084" t="s">
        <v>1814</v>
      </c>
      <c r="C19" s="188">
        <v>11</v>
      </c>
      <c r="D19" s="1268">
        <f>SUM(D9:D18)</f>
        <v>0</v>
      </c>
      <c r="E19" s="1060">
        <f>SUM(E9:E18)</f>
        <v>0</v>
      </c>
      <c r="F19" s="1060">
        <f>SUM(F9:F18)</f>
        <v>0</v>
      </c>
      <c r="G19" s="1268">
        <f>SUM(G9:G18)</f>
        <v>0</v>
      </c>
      <c r="H19" s="1060">
        <f>SUM(H9:H18)</f>
        <v>0</v>
      </c>
    </row>
    <row r="20" spans="1:21" ht="13.5" customHeight="1">
      <c r="A20" s="202"/>
      <c r="E20" s="1318"/>
      <c r="F20" s="1318"/>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1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zoomScale="70" zoomScaleNormal="70" workbookViewId="0">
      <selection activeCell="J64" sqref="J64"/>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19" t="s">
        <v>1840</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44" t="s">
        <v>1841</v>
      </c>
      <c r="B5" s="1405"/>
      <c r="C5" s="1405"/>
      <c r="D5" s="1405"/>
      <c r="E5" s="1405"/>
      <c r="F5" s="1405"/>
      <c r="G5" s="1405"/>
      <c r="H5" s="1405"/>
      <c r="I5" s="1405"/>
      <c r="J5" s="1405"/>
      <c r="K5" s="1405"/>
      <c r="L5" s="1405"/>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5" t="str">
        <f>+i.04108!A7</f>
        <v>Даатгагчийн нэр:</v>
      </c>
      <c r="B7" s="1422"/>
      <c r="C7" s="1422"/>
      <c r="D7" s="1422"/>
      <c r="E7" s="1422"/>
      <c r="F7" s="261"/>
      <c r="J7" s="1345" t="str">
        <f>+i.04108!J7</f>
        <v>..... оны .... сарын ...-ны өдөр</v>
      </c>
      <c r="K7" s="1345"/>
      <c r="L7" s="1345"/>
      <c r="M7" s="1368"/>
      <c r="N7" s="1405"/>
      <c r="O7" s="1405"/>
      <c r="P7" s="1405"/>
      <c r="Q7" s="249"/>
      <c r="R7" s="8"/>
      <c r="S7" s="8"/>
      <c r="T7" s="8"/>
      <c r="U7" s="8"/>
      <c r="V7" s="8"/>
      <c r="W7" s="8"/>
      <c r="X7" s="8"/>
      <c r="Y7" s="8"/>
      <c r="Z7" s="8"/>
      <c r="AA7" s="8"/>
    </row>
    <row r="8" spans="1:27" ht="12.75" customHeight="1">
      <c r="A8" s="249"/>
      <c r="B8" s="8"/>
      <c r="C8" s="117"/>
      <c r="D8" s="87"/>
      <c r="E8" s="8"/>
      <c r="F8" s="8"/>
      <c r="G8" s="8"/>
      <c r="H8" s="8"/>
      <c r="I8" s="8"/>
      <c r="J8" s="8"/>
      <c r="K8" s="1409" t="s">
        <v>1</v>
      </c>
      <c r="L8" s="1409"/>
      <c r="M8" s="8"/>
      <c r="N8" s="8"/>
      <c r="Q8" s="8"/>
      <c r="R8" s="8"/>
      <c r="S8" s="8"/>
      <c r="T8" s="8"/>
      <c r="U8" s="8"/>
      <c r="V8" s="8"/>
      <c r="W8" s="8"/>
      <c r="X8" s="8"/>
      <c r="Y8" s="8"/>
      <c r="Z8" s="8"/>
      <c r="AA8" s="8"/>
    </row>
    <row r="9" spans="1:27" ht="15" customHeight="1">
      <c r="A9" s="1419" t="s">
        <v>2</v>
      </c>
      <c r="B9" s="1419" t="s">
        <v>806</v>
      </c>
      <c r="C9" s="1419" t="s">
        <v>1842</v>
      </c>
      <c r="D9" s="1419" t="s">
        <v>1843</v>
      </c>
      <c r="E9" s="1419" t="s">
        <v>1844</v>
      </c>
      <c r="F9" s="1419" t="s">
        <v>1845</v>
      </c>
      <c r="G9" s="1375" t="s">
        <v>810</v>
      </c>
      <c r="H9" s="1375"/>
      <c r="I9" s="1375"/>
      <c r="J9" s="1419" t="s">
        <v>1846</v>
      </c>
      <c r="K9" s="1419" t="s">
        <v>1847</v>
      </c>
      <c r="L9" s="1445" t="s">
        <v>1848</v>
      </c>
    </row>
    <row r="10" spans="1:27" ht="51.75" customHeight="1">
      <c r="A10" s="1420"/>
      <c r="B10" s="1420"/>
      <c r="C10" s="1420"/>
      <c r="D10" s="1420"/>
      <c r="E10" s="1420"/>
      <c r="F10" s="1420"/>
      <c r="G10" s="239" t="s">
        <v>682</v>
      </c>
      <c r="H10" s="239" t="s">
        <v>813</v>
      </c>
      <c r="I10" s="239" t="s">
        <v>280</v>
      </c>
      <c r="J10" s="1420"/>
      <c r="K10" s="1420"/>
      <c r="L10" s="1447"/>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48"/>
      <c r="C12" s="239"/>
      <c r="D12" s="1149">
        <f>SUM(D13:D261)</f>
        <v>0</v>
      </c>
      <c r="E12" s="1149">
        <f>SUM(E13:E261)</f>
        <v>0</v>
      </c>
      <c r="F12" s="1265">
        <f t="shared" ref="F12:L12" si="0">SUM(F13:F261)</f>
        <v>0</v>
      </c>
      <c r="G12" s="1265">
        <f t="shared" si="0"/>
        <v>0</v>
      </c>
      <c r="H12" s="1265">
        <f t="shared" si="0"/>
        <v>0</v>
      </c>
      <c r="I12" s="1265">
        <f t="shared" si="0"/>
        <v>0</v>
      </c>
      <c r="J12" s="1149">
        <f t="shared" si="0"/>
        <v>0</v>
      </c>
      <c r="K12" s="1265">
        <f t="shared" si="0"/>
        <v>0</v>
      </c>
      <c r="L12" s="1149">
        <f t="shared" si="0"/>
        <v>0</v>
      </c>
    </row>
    <row r="13" spans="1:27" ht="23.25" customHeight="1">
      <c r="A13" s="308">
        <v>1</v>
      </c>
      <c r="B13" s="1059"/>
      <c r="C13" s="1150"/>
      <c r="D13" s="1151"/>
      <c r="E13" s="1151"/>
      <c r="F13" s="1266"/>
      <c r="G13" s="1266"/>
      <c r="H13" s="1266"/>
      <c r="I13" s="1266"/>
      <c r="J13" s="1151"/>
      <c r="K13" s="1266"/>
      <c r="L13" s="1151"/>
    </row>
    <row r="14" spans="1:27" ht="23.25" customHeight="1">
      <c r="A14" s="308">
        <v>2</v>
      </c>
      <c r="B14" s="1059"/>
      <c r="C14" s="1150"/>
      <c r="D14" s="1151"/>
      <c r="E14" s="1151"/>
      <c r="F14" s="1266"/>
      <c r="G14" s="1266"/>
      <c r="H14" s="1266"/>
      <c r="I14" s="1266"/>
      <c r="J14" s="1151"/>
      <c r="K14" s="1266"/>
      <c r="L14" s="1151"/>
    </row>
    <row r="15" spans="1:27" ht="23.25" customHeight="1">
      <c r="A15" s="308">
        <v>3</v>
      </c>
      <c r="B15" s="1059"/>
      <c r="C15" s="1150"/>
      <c r="D15" s="1151"/>
      <c r="E15" s="1151"/>
      <c r="F15" s="1266"/>
      <c r="G15" s="1266"/>
      <c r="H15" s="1266"/>
      <c r="I15" s="1266"/>
      <c r="J15" s="1151"/>
      <c r="K15" s="1266"/>
      <c r="L15" s="1151"/>
    </row>
    <row r="16" spans="1:27" ht="23.25" customHeight="1">
      <c r="A16" s="308">
        <v>4</v>
      </c>
      <c r="B16" s="1059"/>
      <c r="C16" s="1150"/>
      <c r="D16" s="1151"/>
      <c r="E16" s="1151"/>
      <c r="F16" s="1266"/>
      <c r="G16" s="1266"/>
      <c r="H16" s="1266"/>
      <c r="I16" s="1266"/>
      <c r="J16" s="1151"/>
      <c r="K16" s="1266"/>
      <c r="L16" s="1151"/>
    </row>
    <row r="17" spans="1:12" ht="23.25" customHeight="1">
      <c r="A17" s="308">
        <v>5</v>
      </c>
      <c r="B17" s="1059"/>
      <c r="C17" s="1150"/>
      <c r="D17" s="1151"/>
      <c r="E17" s="1151"/>
      <c r="F17" s="1266"/>
      <c r="G17" s="1266"/>
      <c r="H17" s="1266"/>
      <c r="I17" s="1266"/>
      <c r="J17" s="1151"/>
      <c r="K17" s="1266"/>
      <c r="L17" s="1151"/>
    </row>
    <row r="18" spans="1:12" ht="23.25" customHeight="1">
      <c r="A18" s="308">
        <v>6</v>
      </c>
      <c r="B18" s="1059"/>
      <c r="C18" s="1150"/>
      <c r="D18" s="1151"/>
      <c r="E18" s="1151"/>
      <c r="F18" s="1266"/>
      <c r="G18" s="1266"/>
      <c r="H18" s="1266"/>
      <c r="I18" s="1266"/>
      <c r="J18" s="1151"/>
      <c r="K18" s="1266"/>
      <c r="L18" s="1151"/>
    </row>
    <row r="19" spans="1:12" ht="23.25" customHeight="1">
      <c r="A19" s="308">
        <v>7</v>
      </c>
      <c r="B19" s="1059"/>
      <c r="C19" s="1150"/>
      <c r="D19" s="1151"/>
      <c r="E19" s="1151"/>
      <c r="F19" s="1266"/>
      <c r="G19" s="1266"/>
      <c r="H19" s="1266"/>
      <c r="I19" s="1266"/>
      <c r="J19" s="1151"/>
      <c r="K19" s="1266"/>
      <c r="L19" s="1151"/>
    </row>
    <row r="20" spans="1:12" ht="23.25" customHeight="1">
      <c r="A20" s="308">
        <v>8</v>
      </c>
      <c r="B20" s="1059"/>
      <c r="C20" s="1150"/>
      <c r="D20" s="1151"/>
      <c r="E20" s="1151"/>
      <c r="F20" s="1266"/>
      <c r="G20" s="1266"/>
      <c r="H20" s="1266"/>
      <c r="I20" s="1266"/>
      <c r="J20" s="1151"/>
      <c r="K20" s="1266"/>
      <c r="L20" s="1151"/>
    </row>
    <row r="21" spans="1:12" ht="23.25" customHeight="1">
      <c r="A21" s="308">
        <v>9</v>
      </c>
      <c r="B21" s="1059"/>
      <c r="C21" s="1150"/>
      <c r="D21" s="1151"/>
      <c r="E21" s="1151"/>
      <c r="F21" s="1266"/>
      <c r="G21" s="1266"/>
      <c r="H21" s="1266"/>
      <c r="I21" s="1266"/>
      <c r="J21" s="1151"/>
      <c r="K21" s="1266"/>
      <c r="L21" s="1151"/>
    </row>
    <row r="22" spans="1:12" ht="23.25" customHeight="1">
      <c r="A22" s="308">
        <v>10</v>
      </c>
      <c r="B22" s="1059"/>
      <c r="C22" s="1150"/>
      <c r="D22" s="1151"/>
      <c r="E22" s="1151"/>
      <c r="F22" s="1266"/>
      <c r="G22" s="1266"/>
      <c r="H22" s="1266"/>
      <c r="I22" s="1266"/>
      <c r="J22" s="1151"/>
      <c r="K22" s="1266"/>
      <c r="L22" s="1151"/>
    </row>
    <row r="23" spans="1:12" ht="23.25" customHeight="1">
      <c r="A23" s="308">
        <v>11</v>
      </c>
      <c r="B23" s="1059"/>
      <c r="C23" s="1150"/>
      <c r="D23" s="1151"/>
      <c r="E23" s="1151"/>
      <c r="F23" s="1266"/>
      <c r="G23" s="1266"/>
      <c r="H23" s="1266"/>
      <c r="I23" s="1266"/>
      <c r="J23" s="1151"/>
      <c r="K23" s="1266"/>
      <c r="L23" s="1151"/>
    </row>
    <row r="24" spans="1:12" ht="23.25" customHeight="1">
      <c r="A24" s="308">
        <v>12</v>
      </c>
      <c r="B24" s="1059"/>
      <c r="C24" s="1150"/>
      <c r="D24" s="1151"/>
      <c r="E24" s="1151"/>
      <c r="F24" s="1266"/>
      <c r="G24" s="1266"/>
      <c r="H24" s="1266"/>
      <c r="I24" s="1266"/>
      <c r="J24" s="1151"/>
      <c r="K24" s="1266"/>
      <c r="L24" s="1151"/>
    </row>
    <row r="25" spans="1:12" ht="23.25" customHeight="1">
      <c r="A25" s="308">
        <v>13</v>
      </c>
      <c r="B25" s="1059"/>
      <c r="C25" s="1150"/>
      <c r="D25" s="1151"/>
      <c r="E25" s="1151"/>
      <c r="F25" s="1266"/>
      <c r="G25" s="1266"/>
      <c r="H25" s="1266"/>
      <c r="I25" s="1266"/>
      <c r="J25" s="1151"/>
      <c r="K25" s="1266"/>
      <c r="L25" s="1151"/>
    </row>
    <row r="26" spans="1:12" ht="23.25" customHeight="1">
      <c r="A26" s="308">
        <v>14</v>
      </c>
      <c r="B26" s="1059"/>
      <c r="C26" s="1150"/>
      <c r="D26" s="1151"/>
      <c r="E26" s="1151"/>
      <c r="F26" s="1266"/>
      <c r="G26" s="1266"/>
      <c r="H26" s="1266"/>
      <c r="I26" s="1266"/>
      <c r="J26" s="1151"/>
      <c r="K26" s="1266"/>
      <c r="L26" s="1151"/>
    </row>
    <row r="27" spans="1:12" ht="23.25" customHeight="1">
      <c r="A27" s="308">
        <v>15</v>
      </c>
      <c r="B27" s="1059"/>
      <c r="C27" s="1150"/>
      <c r="D27" s="1151"/>
      <c r="E27" s="1151"/>
      <c r="F27" s="1266"/>
      <c r="G27" s="1266"/>
      <c r="H27" s="1266"/>
      <c r="I27" s="1266"/>
      <c r="J27" s="1151"/>
      <c r="K27" s="1266"/>
      <c r="L27" s="1151"/>
    </row>
    <row r="28" spans="1:12" ht="23.25" customHeight="1">
      <c r="A28" s="308">
        <v>16</v>
      </c>
      <c r="B28" s="1059"/>
      <c r="C28" s="1150"/>
      <c r="D28" s="1151"/>
      <c r="E28" s="1151"/>
      <c r="F28" s="1266"/>
      <c r="G28" s="1266"/>
      <c r="H28" s="1266"/>
      <c r="I28" s="1266"/>
      <c r="J28" s="1151"/>
      <c r="K28" s="1266"/>
      <c r="L28" s="1151"/>
    </row>
    <row r="29" spans="1:12" ht="23.25" customHeight="1">
      <c r="A29" s="308">
        <v>17</v>
      </c>
      <c r="B29" s="1059"/>
      <c r="C29" s="1150"/>
      <c r="D29" s="1151"/>
      <c r="E29" s="1151"/>
      <c r="F29" s="1266"/>
      <c r="G29" s="1266"/>
      <c r="H29" s="1266"/>
      <c r="I29" s="1266"/>
      <c r="J29" s="1151"/>
      <c r="K29" s="1266"/>
      <c r="L29" s="1151"/>
    </row>
    <row r="30" spans="1:12" ht="23.25" customHeight="1">
      <c r="A30" s="308">
        <v>18</v>
      </c>
      <c r="B30" s="1059"/>
      <c r="C30" s="1150"/>
      <c r="D30" s="1151"/>
      <c r="E30" s="1151"/>
      <c r="F30" s="1266"/>
      <c r="G30" s="1266"/>
      <c r="H30" s="1266"/>
      <c r="I30" s="1266"/>
      <c r="J30" s="1151"/>
      <c r="K30" s="1266"/>
      <c r="L30" s="1151"/>
    </row>
    <row r="31" spans="1:12" ht="23.25" customHeight="1">
      <c r="A31" s="308">
        <v>19</v>
      </c>
      <c r="B31" s="1059"/>
      <c r="C31" s="1150"/>
      <c r="D31" s="1151"/>
      <c r="E31" s="1151"/>
      <c r="F31" s="1266"/>
      <c r="G31" s="1266"/>
      <c r="H31" s="1266"/>
      <c r="I31" s="1266"/>
      <c r="J31" s="1151"/>
      <c r="K31" s="1266"/>
      <c r="L31" s="1151"/>
    </row>
    <row r="32" spans="1:12" ht="23.25" customHeight="1">
      <c r="A32" s="308">
        <v>20</v>
      </c>
      <c r="B32" s="1059"/>
      <c r="C32" s="1150"/>
      <c r="D32" s="1151"/>
      <c r="E32" s="1151"/>
      <c r="F32" s="1266"/>
      <c r="G32" s="1266"/>
      <c r="H32" s="1266"/>
      <c r="I32" s="1266"/>
      <c r="J32" s="1151"/>
      <c r="K32" s="1266"/>
      <c r="L32" s="1151"/>
    </row>
    <row r="33" spans="1:12" ht="23.25" customHeight="1">
      <c r="A33" s="308">
        <v>21</v>
      </c>
      <c r="B33" s="1059"/>
      <c r="C33" s="1150"/>
      <c r="D33" s="1151"/>
      <c r="E33" s="1151"/>
      <c r="F33" s="1266"/>
      <c r="G33" s="1266"/>
      <c r="H33" s="1266"/>
      <c r="I33" s="1266"/>
      <c r="J33" s="1151"/>
      <c r="K33" s="1266"/>
      <c r="L33" s="1151"/>
    </row>
    <row r="34" spans="1:12" ht="23.25" customHeight="1">
      <c r="A34" s="308">
        <v>22</v>
      </c>
      <c r="B34" s="1059"/>
      <c r="C34" s="1150"/>
      <c r="D34" s="1151"/>
      <c r="E34" s="1151"/>
      <c r="F34" s="1266"/>
      <c r="G34" s="1266"/>
      <c r="H34" s="1266"/>
      <c r="I34" s="1266"/>
      <c r="J34" s="1151"/>
      <c r="K34" s="1266"/>
      <c r="L34" s="1151"/>
    </row>
    <row r="35" spans="1:12" ht="23.25" customHeight="1">
      <c r="A35" s="308">
        <v>23</v>
      </c>
      <c r="B35" s="1059"/>
      <c r="C35" s="1150"/>
      <c r="D35" s="1151"/>
      <c r="E35" s="1151"/>
      <c r="F35" s="1266"/>
      <c r="G35" s="1266"/>
      <c r="H35" s="1266"/>
      <c r="I35" s="1266"/>
      <c r="J35" s="1151"/>
      <c r="K35" s="1266"/>
      <c r="L35" s="1151"/>
    </row>
    <row r="36" spans="1:12" ht="23.25" customHeight="1">
      <c r="A36" s="308">
        <v>24</v>
      </c>
      <c r="B36" s="1059"/>
      <c r="C36" s="1150"/>
      <c r="D36" s="1151"/>
      <c r="E36" s="1151"/>
      <c r="F36" s="1266"/>
      <c r="G36" s="1266"/>
      <c r="H36" s="1266"/>
      <c r="I36" s="1266"/>
      <c r="J36" s="1151"/>
      <c r="K36" s="1266"/>
      <c r="L36" s="1151"/>
    </row>
    <row r="37" spans="1:12" ht="23.25" customHeight="1">
      <c r="A37" s="308">
        <v>25</v>
      </c>
      <c r="B37" s="1059"/>
      <c r="C37" s="1150"/>
      <c r="D37" s="1151"/>
      <c r="E37" s="1151"/>
      <c r="F37" s="1266"/>
      <c r="G37" s="1266"/>
      <c r="H37" s="1266"/>
      <c r="I37" s="1266"/>
      <c r="J37" s="1151"/>
      <c r="K37" s="1266"/>
      <c r="L37" s="1151"/>
    </row>
    <row r="38" spans="1:12" ht="23.25" customHeight="1">
      <c r="A38" s="308">
        <v>26</v>
      </c>
      <c r="B38" s="1059"/>
      <c r="C38" s="1150"/>
      <c r="D38" s="1151"/>
      <c r="E38" s="1151"/>
      <c r="F38" s="1266"/>
      <c r="G38" s="1266"/>
      <c r="H38" s="1266"/>
      <c r="I38" s="1266"/>
      <c r="J38" s="1151"/>
      <c r="K38" s="1266"/>
      <c r="L38" s="1151"/>
    </row>
    <row r="39" spans="1:12" ht="23.25" customHeight="1">
      <c r="A39" s="308">
        <v>27</v>
      </c>
      <c r="B39" s="1059"/>
      <c r="C39" s="1150"/>
      <c r="D39" s="1151"/>
      <c r="E39" s="1151"/>
      <c r="F39" s="1266"/>
      <c r="G39" s="1266"/>
      <c r="H39" s="1266"/>
      <c r="I39" s="1266"/>
      <c r="J39" s="1151"/>
      <c r="K39" s="1266"/>
      <c r="L39" s="1151"/>
    </row>
    <row r="40" spans="1:12" ht="23.25" customHeight="1">
      <c r="A40" s="308">
        <v>28</v>
      </c>
      <c r="B40" s="1059"/>
      <c r="C40" s="1150"/>
      <c r="D40" s="1151"/>
      <c r="E40" s="1151"/>
      <c r="F40" s="1266"/>
      <c r="G40" s="1266"/>
      <c r="H40" s="1266"/>
      <c r="I40" s="1266"/>
      <c r="J40" s="1151"/>
      <c r="K40" s="1266"/>
      <c r="L40" s="1151"/>
    </row>
    <row r="41" spans="1:12" ht="23.25" customHeight="1">
      <c r="A41" s="308">
        <v>29</v>
      </c>
      <c r="B41" s="1059"/>
      <c r="C41" s="1150"/>
      <c r="D41" s="1151"/>
      <c r="E41" s="1151"/>
      <c r="F41" s="1266"/>
      <c r="G41" s="1266"/>
      <c r="H41" s="1266"/>
      <c r="I41" s="1266"/>
      <c r="J41" s="1151"/>
      <c r="K41" s="1266"/>
      <c r="L41" s="1151"/>
    </row>
    <row r="42" spans="1:12" ht="23.25" customHeight="1">
      <c r="A42" s="308">
        <v>30</v>
      </c>
      <c r="B42" s="1059"/>
      <c r="C42" s="1150"/>
      <c r="D42" s="1151"/>
      <c r="E42" s="1151"/>
      <c r="F42" s="1266"/>
      <c r="G42" s="1266"/>
      <c r="H42" s="1266"/>
      <c r="I42" s="1266"/>
      <c r="J42" s="1151"/>
      <c r="K42" s="1266"/>
      <c r="L42" s="1151"/>
    </row>
    <row r="43" spans="1:12" ht="23.25" customHeight="1">
      <c r="A43" s="308">
        <v>31</v>
      </c>
      <c r="B43" s="1059"/>
      <c r="C43" s="1150"/>
      <c r="D43" s="1151"/>
      <c r="E43" s="1151"/>
      <c r="F43" s="1266"/>
      <c r="G43" s="1266"/>
      <c r="H43" s="1266"/>
      <c r="I43" s="1266"/>
      <c r="J43" s="1151"/>
      <c r="K43" s="1266"/>
      <c r="L43" s="1151"/>
    </row>
    <row r="44" spans="1:12" ht="23.25" customHeight="1">
      <c r="A44" s="308">
        <v>32</v>
      </c>
      <c r="B44" s="1059"/>
      <c r="C44" s="1150"/>
      <c r="D44" s="1151"/>
      <c r="E44" s="1151"/>
      <c r="F44" s="1266"/>
      <c r="G44" s="1266"/>
      <c r="H44" s="1266"/>
      <c r="I44" s="1266"/>
      <c r="J44" s="1151"/>
      <c r="K44" s="1266"/>
      <c r="L44" s="1151"/>
    </row>
    <row r="45" spans="1:12" ht="23.25" customHeight="1">
      <c r="A45" s="308">
        <v>33</v>
      </c>
      <c r="B45" s="1059"/>
      <c r="C45" s="1150"/>
      <c r="D45" s="1151"/>
      <c r="E45" s="1151"/>
      <c r="F45" s="1266"/>
      <c r="G45" s="1266"/>
      <c r="H45" s="1266"/>
      <c r="I45" s="1266"/>
      <c r="J45" s="1151"/>
      <c r="K45" s="1266"/>
      <c r="L45" s="1151"/>
    </row>
    <row r="46" spans="1:12" ht="23.25" customHeight="1">
      <c r="A46" s="308">
        <v>34</v>
      </c>
      <c r="B46" s="1059"/>
      <c r="C46" s="1150"/>
      <c r="D46" s="1151"/>
      <c r="E46" s="1151"/>
      <c r="F46" s="1266"/>
      <c r="G46" s="1266"/>
      <c r="H46" s="1266"/>
      <c r="I46" s="1266"/>
      <c r="J46" s="1151"/>
      <c r="K46" s="1266"/>
      <c r="L46" s="1151"/>
    </row>
    <row r="47" spans="1:12" ht="23.25" customHeight="1">
      <c r="A47" s="308">
        <v>35</v>
      </c>
      <c r="B47" s="1059"/>
      <c r="C47" s="1150"/>
      <c r="D47" s="1151"/>
      <c r="E47" s="1151"/>
      <c r="F47" s="1266"/>
      <c r="G47" s="1266"/>
      <c r="H47" s="1266"/>
      <c r="I47" s="1266"/>
      <c r="J47" s="1151"/>
      <c r="K47" s="1266"/>
      <c r="L47" s="1151"/>
    </row>
    <row r="48" spans="1:12" ht="23.25" customHeight="1">
      <c r="A48" s="308">
        <v>36</v>
      </c>
      <c r="B48" s="1059"/>
      <c r="C48" s="1150"/>
      <c r="D48" s="1151"/>
      <c r="E48" s="1151"/>
      <c r="F48" s="1266"/>
      <c r="G48" s="1266"/>
      <c r="H48" s="1266"/>
      <c r="I48" s="1266"/>
      <c r="J48" s="1151"/>
      <c r="K48" s="1266"/>
      <c r="L48" s="1151"/>
    </row>
    <row r="49" spans="1:12" ht="23.25" customHeight="1">
      <c r="A49" s="308">
        <v>37</v>
      </c>
      <c r="B49" s="1059"/>
      <c r="C49" s="1150"/>
      <c r="D49" s="1151"/>
      <c r="E49" s="1151"/>
      <c r="F49" s="1266"/>
      <c r="G49" s="1266"/>
      <c r="H49" s="1266"/>
      <c r="I49" s="1266"/>
      <c r="J49" s="1151"/>
      <c r="K49" s="1266"/>
      <c r="L49" s="1151"/>
    </row>
    <row r="50" spans="1:12" ht="23.25" customHeight="1">
      <c r="A50" s="308">
        <v>38</v>
      </c>
      <c r="B50" s="1059"/>
      <c r="C50" s="1150"/>
      <c r="D50" s="1151"/>
      <c r="E50" s="1151"/>
      <c r="F50" s="1266"/>
      <c r="G50" s="1266"/>
      <c r="H50" s="1266"/>
      <c r="I50" s="1266"/>
      <c r="J50" s="1151"/>
      <c r="K50" s="1266"/>
      <c r="L50" s="1151"/>
    </row>
    <row r="51" spans="1:12" ht="23.25" customHeight="1">
      <c r="A51" s="308">
        <v>39</v>
      </c>
      <c r="B51" s="1059"/>
      <c r="C51" s="1150"/>
      <c r="D51" s="1151"/>
      <c r="E51" s="1151"/>
      <c r="F51" s="1266"/>
      <c r="G51" s="1266"/>
      <c r="H51" s="1266"/>
      <c r="I51" s="1266"/>
      <c r="J51" s="1151"/>
      <c r="K51" s="1266"/>
      <c r="L51" s="1151"/>
    </row>
    <row r="52" spans="1:12" ht="23.25" customHeight="1">
      <c r="A52" s="308">
        <v>40</v>
      </c>
      <c r="B52" s="1059"/>
      <c r="C52" s="1150"/>
      <c r="D52" s="1151"/>
      <c r="E52" s="1151"/>
      <c r="F52" s="1266"/>
      <c r="G52" s="1266"/>
      <c r="H52" s="1266"/>
      <c r="I52" s="1266"/>
      <c r="J52" s="1151"/>
      <c r="K52" s="1266"/>
      <c r="L52" s="1151"/>
    </row>
    <row r="53" spans="1:12" ht="23.25" customHeight="1">
      <c r="A53" s="308">
        <v>41</v>
      </c>
      <c r="B53" s="1059"/>
      <c r="C53" s="1150"/>
      <c r="D53" s="1151"/>
      <c r="E53" s="1151"/>
      <c r="F53" s="1266"/>
      <c r="G53" s="1266"/>
      <c r="H53" s="1266"/>
      <c r="I53" s="1266"/>
      <c r="J53" s="1151"/>
      <c r="K53" s="1266"/>
      <c r="L53" s="1151"/>
    </row>
    <row r="54" spans="1:12" ht="23.25" customHeight="1">
      <c r="A54" s="308">
        <v>42</v>
      </c>
      <c r="B54" s="1059"/>
      <c r="C54" s="1150"/>
      <c r="D54" s="1151"/>
      <c r="E54" s="1151"/>
      <c r="F54" s="1266"/>
      <c r="G54" s="1266"/>
      <c r="H54" s="1266"/>
      <c r="I54" s="1266"/>
      <c r="J54" s="1151"/>
      <c r="K54" s="1266"/>
      <c r="L54" s="1151"/>
    </row>
    <row r="55" spans="1:12" ht="23.25" customHeight="1">
      <c r="A55" s="308">
        <v>43</v>
      </c>
      <c r="B55" s="1059"/>
      <c r="C55" s="1150"/>
      <c r="D55" s="1151"/>
      <c r="E55" s="1151"/>
      <c r="F55" s="1266"/>
      <c r="G55" s="1266"/>
      <c r="H55" s="1266"/>
      <c r="I55" s="1266"/>
      <c r="J55" s="1151"/>
      <c r="K55" s="1266"/>
      <c r="L55" s="1151"/>
    </row>
    <row r="56" spans="1:12" ht="23.25" customHeight="1">
      <c r="A56" s="308">
        <v>44</v>
      </c>
      <c r="B56" s="1059"/>
      <c r="C56" s="1150"/>
      <c r="D56" s="1151"/>
      <c r="E56" s="1151"/>
      <c r="F56" s="1266"/>
      <c r="G56" s="1266"/>
      <c r="H56" s="1266"/>
      <c r="I56" s="1266"/>
      <c r="J56" s="1151"/>
      <c r="K56" s="1266"/>
      <c r="L56" s="1151"/>
    </row>
    <row r="57" spans="1:12" ht="23.25" customHeight="1">
      <c r="A57" s="308">
        <v>45</v>
      </c>
      <c r="B57" s="1059"/>
      <c r="C57" s="1150"/>
      <c r="D57" s="1151"/>
      <c r="E57" s="1151"/>
      <c r="F57" s="1266"/>
      <c r="G57" s="1266"/>
      <c r="H57" s="1266"/>
      <c r="I57" s="1266"/>
      <c r="J57" s="1151"/>
      <c r="K57" s="1266"/>
      <c r="L57" s="1151"/>
    </row>
    <row r="58" spans="1:12" ht="23.25" customHeight="1">
      <c r="A58" s="308">
        <v>46</v>
      </c>
      <c r="B58" s="1059"/>
      <c r="C58" s="1150"/>
      <c r="D58" s="1151"/>
      <c r="E58" s="1151"/>
      <c r="F58" s="1266"/>
      <c r="G58" s="1266"/>
      <c r="H58" s="1266"/>
      <c r="I58" s="1266"/>
      <c r="J58" s="1151"/>
      <c r="K58" s="1266"/>
      <c r="L58" s="1151"/>
    </row>
    <row r="59" spans="1:12" ht="23.25" customHeight="1">
      <c r="A59" s="308">
        <v>47</v>
      </c>
      <c r="B59" s="1059"/>
      <c r="C59" s="1150"/>
      <c r="D59" s="1151"/>
      <c r="E59" s="1151"/>
      <c r="F59" s="1266"/>
      <c r="G59" s="1266"/>
      <c r="H59" s="1266"/>
      <c r="I59" s="1266"/>
      <c r="J59" s="1151"/>
      <c r="K59" s="1266"/>
      <c r="L59" s="1151"/>
    </row>
    <row r="60" spans="1:12" ht="23.25" customHeight="1">
      <c r="A60" s="308">
        <v>48</v>
      </c>
      <c r="B60" s="1059"/>
      <c r="C60" s="1150"/>
      <c r="D60" s="1151"/>
      <c r="E60" s="1151"/>
      <c r="F60" s="1266"/>
      <c r="G60" s="1266"/>
      <c r="H60" s="1266"/>
      <c r="I60" s="1266"/>
      <c r="J60" s="1151"/>
      <c r="K60" s="1266"/>
      <c r="L60" s="1151"/>
    </row>
    <row r="61" spans="1:12" ht="23.25" customHeight="1">
      <c r="A61" s="308">
        <v>49</v>
      </c>
      <c r="B61" s="1059"/>
      <c r="C61" s="1150"/>
      <c r="D61" s="1151"/>
      <c r="E61" s="1151"/>
      <c r="F61" s="1266"/>
      <c r="G61" s="1266"/>
      <c r="H61" s="1266"/>
      <c r="I61" s="1266"/>
      <c r="J61" s="1151"/>
      <c r="K61" s="1266"/>
      <c r="L61" s="1151"/>
    </row>
    <row r="62" spans="1:12" ht="23.25" customHeight="1">
      <c r="A62" s="308">
        <v>50</v>
      </c>
      <c r="B62" s="1059"/>
      <c r="C62" s="1150"/>
      <c r="D62" s="1151"/>
      <c r="E62" s="1151"/>
      <c r="F62" s="1266"/>
      <c r="G62" s="1266"/>
      <c r="H62" s="1266"/>
      <c r="I62" s="1266"/>
      <c r="J62" s="1151"/>
      <c r="K62" s="1266"/>
      <c r="L62" s="1151"/>
    </row>
    <row r="63" spans="1:12" ht="23.25" customHeight="1">
      <c r="A63" s="308">
        <v>51</v>
      </c>
      <c r="B63" s="1059"/>
      <c r="C63" s="1150"/>
      <c r="D63" s="1151"/>
      <c r="E63" s="1151"/>
      <c r="F63" s="1266"/>
      <c r="G63" s="1266"/>
      <c r="H63" s="1266"/>
      <c r="I63" s="1266"/>
      <c r="J63" s="1151"/>
      <c r="K63" s="1266"/>
      <c r="L63" s="1151"/>
    </row>
    <row r="64" spans="1:12" ht="23.25" customHeight="1">
      <c r="A64" s="308">
        <v>52</v>
      </c>
      <c r="B64" s="1059"/>
      <c r="C64" s="1150"/>
      <c r="D64" s="1151"/>
      <c r="E64" s="1151"/>
      <c r="F64" s="1266"/>
      <c r="G64" s="1266"/>
      <c r="H64" s="1266"/>
      <c r="I64" s="1266"/>
      <c r="J64" s="1151"/>
      <c r="K64" s="1266"/>
      <c r="L64" s="1151"/>
    </row>
    <row r="65" spans="1:12" ht="23.25" customHeight="1">
      <c r="A65" s="308">
        <v>53</v>
      </c>
      <c r="B65" s="1059"/>
      <c r="C65" s="1150"/>
      <c r="D65" s="1151"/>
      <c r="E65" s="1151"/>
      <c r="F65" s="1266"/>
      <c r="G65" s="1266"/>
      <c r="H65" s="1266"/>
      <c r="I65" s="1266"/>
      <c r="J65" s="1151"/>
      <c r="K65" s="1266"/>
      <c r="L65" s="1151"/>
    </row>
    <row r="66" spans="1:12" ht="23.25" customHeight="1">
      <c r="A66" s="308">
        <v>54</v>
      </c>
      <c r="B66" s="1059"/>
      <c r="C66" s="1150"/>
      <c r="D66" s="1151"/>
      <c r="E66" s="1151"/>
      <c r="F66" s="1266"/>
      <c r="G66" s="1266"/>
      <c r="H66" s="1266"/>
      <c r="I66" s="1266"/>
      <c r="J66" s="1151"/>
      <c r="K66" s="1266"/>
      <c r="L66" s="1151"/>
    </row>
    <row r="67" spans="1:12" ht="23.25" customHeight="1">
      <c r="A67" s="308">
        <v>55</v>
      </c>
      <c r="B67" s="1059"/>
      <c r="C67" s="1150"/>
      <c r="D67" s="1151"/>
      <c r="E67" s="1151"/>
      <c r="F67" s="1266"/>
      <c r="G67" s="1266"/>
      <c r="H67" s="1266"/>
      <c r="I67" s="1266"/>
      <c r="J67" s="1151"/>
      <c r="K67" s="1266"/>
      <c r="L67" s="1151"/>
    </row>
    <row r="68" spans="1:12" ht="23.25" customHeight="1">
      <c r="A68" s="308">
        <v>56</v>
      </c>
      <c r="B68" s="1059"/>
      <c r="C68" s="1150"/>
      <c r="D68" s="1151"/>
      <c r="E68" s="1151"/>
      <c r="F68" s="1266"/>
      <c r="G68" s="1266"/>
      <c r="H68" s="1266"/>
      <c r="I68" s="1266"/>
      <c r="J68" s="1151"/>
      <c r="K68" s="1266"/>
      <c r="L68" s="1151"/>
    </row>
    <row r="69" spans="1:12" ht="23.25" customHeight="1">
      <c r="A69" s="308">
        <v>57</v>
      </c>
      <c r="B69" s="1059"/>
      <c r="C69" s="1150"/>
      <c r="D69" s="1151"/>
      <c r="E69" s="1151"/>
      <c r="F69" s="1266"/>
      <c r="G69" s="1266"/>
      <c r="H69" s="1266"/>
      <c r="I69" s="1266"/>
      <c r="J69" s="1151"/>
      <c r="K69" s="1266"/>
      <c r="L69" s="1151"/>
    </row>
    <row r="70" spans="1:12" ht="23.25" customHeight="1">
      <c r="A70" s="308">
        <v>58</v>
      </c>
      <c r="B70" s="1059"/>
      <c r="C70" s="1150"/>
      <c r="D70" s="1151"/>
      <c r="E70" s="1151"/>
      <c r="F70" s="1266"/>
      <c r="G70" s="1266"/>
      <c r="H70" s="1266"/>
      <c r="I70" s="1266"/>
      <c r="J70" s="1151"/>
      <c r="K70" s="1266"/>
      <c r="L70" s="1151"/>
    </row>
    <row r="71" spans="1:12" ht="23.25" customHeight="1">
      <c r="A71" s="308">
        <v>59</v>
      </c>
      <c r="B71" s="1059"/>
      <c r="C71" s="1150"/>
      <c r="D71" s="1151"/>
      <c r="E71" s="1151"/>
      <c r="F71" s="1266"/>
      <c r="G71" s="1266"/>
      <c r="H71" s="1266"/>
      <c r="I71" s="1266"/>
      <c r="J71" s="1151"/>
      <c r="K71" s="1266"/>
      <c r="L71" s="1151"/>
    </row>
    <row r="72" spans="1:12" ht="23.25" customHeight="1">
      <c r="A72" s="308">
        <v>60</v>
      </c>
      <c r="B72" s="1059"/>
      <c r="C72" s="1150"/>
      <c r="D72" s="1151"/>
      <c r="E72" s="1151"/>
      <c r="F72" s="1266"/>
      <c r="G72" s="1266"/>
      <c r="H72" s="1266"/>
      <c r="I72" s="1266"/>
      <c r="J72" s="1151"/>
      <c r="K72" s="1266"/>
      <c r="L72" s="1151"/>
    </row>
    <row r="73" spans="1:12" ht="23.25" customHeight="1">
      <c r="A73" s="308">
        <v>61</v>
      </c>
      <c r="B73" s="1059"/>
      <c r="C73" s="1150"/>
      <c r="D73" s="1151"/>
      <c r="E73" s="1151"/>
      <c r="F73" s="1266"/>
      <c r="G73" s="1266"/>
      <c r="H73" s="1266"/>
      <c r="I73" s="1266"/>
      <c r="J73" s="1151"/>
      <c r="K73" s="1266"/>
      <c r="L73" s="1151"/>
    </row>
    <row r="74" spans="1:12" ht="23.25" customHeight="1">
      <c r="A74" s="308">
        <v>62</v>
      </c>
      <c r="B74" s="1059"/>
      <c r="C74" s="1150"/>
      <c r="D74" s="1151"/>
      <c r="E74" s="1151"/>
      <c r="F74" s="1266"/>
      <c r="G74" s="1266"/>
      <c r="H74" s="1266"/>
      <c r="I74" s="1266"/>
      <c r="J74" s="1151"/>
      <c r="K74" s="1266"/>
      <c r="L74" s="1151"/>
    </row>
    <row r="75" spans="1:12" ht="23.25" customHeight="1">
      <c r="A75" s="308">
        <v>63</v>
      </c>
      <c r="B75" s="1059"/>
      <c r="C75" s="1150"/>
      <c r="D75" s="1151"/>
      <c r="E75" s="1151"/>
      <c r="F75" s="1266"/>
      <c r="G75" s="1266"/>
      <c r="H75" s="1266"/>
      <c r="I75" s="1266"/>
      <c r="J75" s="1151"/>
      <c r="K75" s="1266"/>
      <c r="L75" s="1151"/>
    </row>
    <row r="76" spans="1:12" ht="23.25" customHeight="1">
      <c r="A76" s="308">
        <v>64</v>
      </c>
      <c r="B76" s="1059"/>
      <c r="C76" s="1150"/>
      <c r="D76" s="1151"/>
      <c r="E76" s="1151"/>
      <c r="F76" s="1266"/>
      <c r="G76" s="1266"/>
      <c r="H76" s="1266"/>
      <c r="I76" s="1266"/>
      <c r="J76" s="1151"/>
      <c r="K76" s="1266"/>
      <c r="L76" s="1151"/>
    </row>
    <row r="77" spans="1:12" ht="23.25" customHeight="1">
      <c r="A77" s="308">
        <v>65</v>
      </c>
      <c r="B77" s="1059"/>
      <c r="C77" s="1150"/>
      <c r="D77" s="1151"/>
      <c r="E77" s="1151"/>
      <c r="F77" s="1266"/>
      <c r="G77" s="1266"/>
      <c r="H77" s="1266"/>
      <c r="I77" s="1266"/>
      <c r="J77" s="1151"/>
      <c r="K77" s="1266"/>
      <c r="L77" s="1151"/>
    </row>
    <row r="78" spans="1:12" ht="23.25" customHeight="1">
      <c r="A78" s="308">
        <v>66</v>
      </c>
      <c r="B78" s="1059"/>
      <c r="C78" s="1150"/>
      <c r="D78" s="1151"/>
      <c r="E78" s="1151"/>
      <c r="F78" s="1266"/>
      <c r="G78" s="1266"/>
      <c r="H78" s="1266"/>
      <c r="I78" s="1266"/>
      <c r="J78" s="1151"/>
      <c r="K78" s="1266"/>
      <c r="L78" s="1151"/>
    </row>
    <row r="79" spans="1:12" ht="23.25" customHeight="1">
      <c r="A79" s="308">
        <v>67</v>
      </c>
      <c r="B79" s="1059"/>
      <c r="C79" s="1150"/>
      <c r="D79" s="1151"/>
      <c r="E79" s="1151"/>
      <c r="F79" s="1266"/>
      <c r="G79" s="1266"/>
      <c r="H79" s="1266"/>
      <c r="I79" s="1266"/>
      <c r="J79" s="1151"/>
      <c r="K79" s="1266"/>
      <c r="L79" s="1151"/>
    </row>
    <row r="80" spans="1:12" ht="23.25" customHeight="1">
      <c r="A80" s="308">
        <v>68</v>
      </c>
      <c r="B80" s="1059"/>
      <c r="C80" s="1150"/>
      <c r="D80" s="1151"/>
      <c r="E80" s="1151"/>
      <c r="F80" s="1266"/>
      <c r="G80" s="1266"/>
      <c r="H80" s="1266"/>
      <c r="I80" s="1266"/>
      <c r="J80" s="1151"/>
      <c r="K80" s="1266"/>
      <c r="L80" s="1151"/>
    </row>
    <row r="81" spans="1:12" ht="23.25" customHeight="1">
      <c r="A81" s="308">
        <v>69</v>
      </c>
      <c r="B81" s="1059"/>
      <c r="C81" s="1150"/>
      <c r="D81" s="1151"/>
      <c r="E81" s="1151"/>
      <c r="F81" s="1266"/>
      <c r="G81" s="1266"/>
      <c r="H81" s="1266"/>
      <c r="I81" s="1266"/>
      <c r="J81" s="1151"/>
      <c r="K81" s="1266"/>
      <c r="L81" s="1151"/>
    </row>
    <row r="82" spans="1:12" ht="23.25" customHeight="1">
      <c r="A82" s="308">
        <v>70</v>
      </c>
      <c r="B82" s="1059"/>
      <c r="C82" s="1150"/>
      <c r="D82" s="1151"/>
      <c r="E82" s="1151"/>
      <c r="F82" s="1266"/>
      <c r="G82" s="1266"/>
      <c r="H82" s="1266"/>
      <c r="I82" s="1266"/>
      <c r="J82" s="1151"/>
      <c r="K82" s="1266"/>
      <c r="L82" s="1151"/>
    </row>
    <row r="83" spans="1:12" ht="23.25" customHeight="1">
      <c r="A83" s="308">
        <v>71</v>
      </c>
      <c r="B83" s="1059"/>
      <c r="C83" s="1150"/>
      <c r="D83" s="1151"/>
      <c r="E83" s="1151"/>
      <c r="F83" s="1266"/>
      <c r="G83" s="1266"/>
      <c r="H83" s="1266"/>
      <c r="I83" s="1266"/>
      <c r="J83" s="1151"/>
      <c r="K83" s="1266"/>
      <c r="L83" s="1151"/>
    </row>
    <row r="84" spans="1:12" ht="23.25" customHeight="1">
      <c r="A84" s="308">
        <v>72</v>
      </c>
      <c r="B84" s="1059"/>
      <c r="C84" s="1150"/>
      <c r="D84" s="1151"/>
      <c r="E84" s="1151"/>
      <c r="F84" s="1266"/>
      <c r="G84" s="1266"/>
      <c r="H84" s="1266"/>
      <c r="I84" s="1266"/>
      <c r="J84" s="1151"/>
      <c r="K84" s="1266"/>
      <c r="L84" s="1151"/>
    </row>
    <row r="85" spans="1:12" ht="23.25" customHeight="1">
      <c r="A85" s="308">
        <v>73</v>
      </c>
      <c r="B85" s="1059"/>
      <c r="C85" s="1150"/>
      <c r="D85" s="1151"/>
      <c r="E85" s="1151"/>
      <c r="F85" s="1266"/>
      <c r="G85" s="1266"/>
      <c r="H85" s="1266"/>
      <c r="I85" s="1266"/>
      <c r="J85" s="1151"/>
      <c r="K85" s="1266"/>
      <c r="L85" s="1151"/>
    </row>
    <row r="86" spans="1:12" ht="23.25" customHeight="1">
      <c r="A86" s="308">
        <v>74</v>
      </c>
      <c r="B86" s="1059"/>
      <c r="C86" s="1150"/>
      <c r="D86" s="1151"/>
      <c r="E86" s="1151"/>
      <c r="F86" s="1266"/>
      <c r="G86" s="1266"/>
      <c r="H86" s="1266"/>
      <c r="I86" s="1266"/>
      <c r="J86" s="1151"/>
      <c r="K86" s="1266"/>
      <c r="L86" s="1151"/>
    </row>
    <row r="87" spans="1:12" ht="23.25" customHeight="1">
      <c r="A87" s="308">
        <v>75</v>
      </c>
      <c r="B87" s="1059"/>
      <c r="C87" s="1150"/>
      <c r="D87" s="1151"/>
      <c r="E87" s="1151"/>
      <c r="F87" s="1266"/>
      <c r="G87" s="1266"/>
      <c r="H87" s="1266"/>
      <c r="I87" s="1266"/>
      <c r="J87" s="1151"/>
      <c r="K87" s="1266"/>
      <c r="L87" s="1151"/>
    </row>
    <row r="88" spans="1:12" ht="23.25" customHeight="1">
      <c r="A88" s="308">
        <v>76</v>
      </c>
      <c r="B88" s="1059"/>
      <c r="C88" s="1150"/>
      <c r="D88" s="1151"/>
      <c r="E88" s="1151"/>
      <c r="F88" s="1266"/>
      <c r="G88" s="1266"/>
      <c r="H88" s="1266"/>
      <c r="I88" s="1266"/>
      <c r="J88" s="1151"/>
      <c r="K88" s="1266"/>
      <c r="L88" s="1151"/>
    </row>
    <row r="89" spans="1:12" ht="23.25" customHeight="1">
      <c r="A89" s="308">
        <v>77</v>
      </c>
      <c r="B89" s="1059"/>
      <c r="C89" s="1150"/>
      <c r="D89" s="1151"/>
      <c r="E89" s="1151"/>
      <c r="F89" s="1266"/>
      <c r="G89" s="1266"/>
      <c r="H89" s="1266"/>
      <c r="I89" s="1266"/>
      <c r="J89" s="1151"/>
      <c r="K89" s="1266"/>
      <c r="L89" s="1151"/>
    </row>
    <row r="90" spans="1:12" ht="23.25" customHeight="1">
      <c r="A90" s="308">
        <v>78</v>
      </c>
      <c r="B90" s="1059"/>
      <c r="C90" s="1150"/>
      <c r="D90" s="1151"/>
      <c r="E90" s="1151"/>
      <c r="F90" s="1266"/>
      <c r="G90" s="1266"/>
      <c r="H90" s="1266"/>
      <c r="I90" s="1266"/>
      <c r="J90" s="1151"/>
      <c r="K90" s="1266"/>
      <c r="L90" s="1151"/>
    </row>
    <row r="91" spans="1:12" ht="23.25" customHeight="1">
      <c r="A91" s="308">
        <v>79</v>
      </c>
      <c r="B91" s="1059"/>
      <c r="C91" s="1150"/>
      <c r="D91" s="1151"/>
      <c r="E91" s="1151"/>
      <c r="F91" s="1266"/>
      <c r="G91" s="1266"/>
      <c r="H91" s="1266"/>
      <c r="I91" s="1266"/>
      <c r="J91" s="1151"/>
      <c r="K91" s="1266"/>
      <c r="L91" s="1151"/>
    </row>
    <row r="92" spans="1:12" ht="23.25" customHeight="1">
      <c r="A92" s="308">
        <v>80</v>
      </c>
      <c r="B92" s="1059"/>
      <c r="C92" s="1150"/>
      <c r="D92" s="1151"/>
      <c r="E92" s="1151"/>
      <c r="F92" s="1266"/>
      <c r="G92" s="1266"/>
      <c r="H92" s="1266"/>
      <c r="I92" s="1266"/>
      <c r="J92" s="1151"/>
      <c r="K92" s="1266"/>
      <c r="L92" s="1151"/>
    </row>
    <row r="93" spans="1:12" ht="23.25" customHeight="1">
      <c r="A93" s="308">
        <v>81</v>
      </c>
      <c r="B93" s="1059"/>
      <c r="C93" s="1150"/>
      <c r="D93" s="1151"/>
      <c r="E93" s="1151"/>
      <c r="F93" s="1266"/>
      <c r="G93" s="1266"/>
      <c r="H93" s="1266"/>
      <c r="I93" s="1266"/>
      <c r="J93" s="1151"/>
      <c r="K93" s="1266"/>
      <c r="L93" s="1151"/>
    </row>
    <row r="94" spans="1:12" ht="23.25" customHeight="1">
      <c r="A94" s="308">
        <v>82</v>
      </c>
      <c r="B94" s="1059"/>
      <c r="C94" s="1150"/>
      <c r="D94" s="1151"/>
      <c r="E94" s="1151"/>
      <c r="F94" s="1266"/>
      <c r="G94" s="1266"/>
      <c r="H94" s="1266"/>
      <c r="I94" s="1266"/>
      <c r="J94" s="1151"/>
      <c r="K94" s="1266"/>
      <c r="L94" s="1151"/>
    </row>
    <row r="95" spans="1:12" ht="23.25" customHeight="1">
      <c r="A95" s="308">
        <v>83</v>
      </c>
      <c r="B95" s="1059"/>
      <c r="C95" s="1150"/>
      <c r="D95" s="1151"/>
      <c r="E95" s="1151"/>
      <c r="F95" s="1266"/>
      <c r="G95" s="1266"/>
      <c r="H95" s="1266"/>
      <c r="I95" s="1266"/>
      <c r="J95" s="1151"/>
      <c r="K95" s="1266"/>
      <c r="L95" s="1151"/>
    </row>
    <row r="96" spans="1:12" ht="23.25" customHeight="1">
      <c r="A96" s="308">
        <v>84</v>
      </c>
      <c r="B96" s="1059"/>
      <c r="C96" s="1150"/>
      <c r="D96" s="1151"/>
      <c r="E96" s="1151"/>
      <c r="F96" s="1266"/>
      <c r="G96" s="1266"/>
      <c r="H96" s="1266"/>
      <c r="I96" s="1266"/>
      <c r="J96" s="1151"/>
      <c r="K96" s="1266"/>
      <c r="L96" s="1151"/>
    </row>
    <row r="97" spans="1:12" ht="23.25" customHeight="1">
      <c r="A97" s="308">
        <v>85</v>
      </c>
      <c r="B97" s="1059"/>
      <c r="C97" s="1150"/>
      <c r="D97" s="1151"/>
      <c r="E97" s="1151"/>
      <c r="F97" s="1266"/>
      <c r="G97" s="1266"/>
      <c r="H97" s="1266"/>
      <c r="I97" s="1266"/>
      <c r="J97" s="1151"/>
      <c r="K97" s="1266"/>
      <c r="L97" s="1151"/>
    </row>
    <row r="98" spans="1:12" ht="23.25" customHeight="1">
      <c r="A98" s="308">
        <v>86</v>
      </c>
      <c r="B98" s="1059"/>
      <c r="C98" s="1150"/>
      <c r="D98" s="1151"/>
      <c r="E98" s="1151"/>
      <c r="F98" s="1266"/>
      <c r="G98" s="1266"/>
      <c r="H98" s="1266"/>
      <c r="I98" s="1266"/>
      <c r="J98" s="1151"/>
      <c r="K98" s="1266"/>
      <c r="L98" s="1151"/>
    </row>
    <row r="99" spans="1:12" ht="23.25" customHeight="1">
      <c r="A99" s="308">
        <v>87</v>
      </c>
      <c r="B99" s="1059"/>
      <c r="C99" s="1150"/>
      <c r="D99" s="1151"/>
      <c r="E99" s="1151"/>
      <c r="F99" s="1266"/>
      <c r="G99" s="1266"/>
      <c r="H99" s="1266"/>
      <c r="I99" s="1266"/>
      <c r="J99" s="1151"/>
      <c r="K99" s="1266"/>
      <c r="L99" s="1151"/>
    </row>
    <row r="100" spans="1:12" ht="23.25" customHeight="1">
      <c r="A100" s="308">
        <v>88</v>
      </c>
      <c r="B100" s="1059"/>
      <c r="C100" s="1150"/>
      <c r="D100" s="1151"/>
      <c r="E100" s="1151"/>
      <c r="F100" s="1266"/>
      <c r="G100" s="1266"/>
      <c r="H100" s="1266"/>
      <c r="I100" s="1266"/>
      <c r="J100" s="1151"/>
      <c r="K100" s="1266"/>
      <c r="L100" s="1151"/>
    </row>
    <row r="101" spans="1:12" ht="23.25" customHeight="1">
      <c r="A101" s="308">
        <v>89</v>
      </c>
      <c r="B101" s="1059"/>
      <c r="C101" s="1150"/>
      <c r="D101" s="1151"/>
      <c r="E101" s="1151"/>
      <c r="F101" s="1266"/>
      <c r="G101" s="1266"/>
      <c r="H101" s="1266"/>
      <c r="I101" s="1266"/>
      <c r="J101" s="1151"/>
      <c r="K101" s="1266"/>
      <c r="L101" s="1151"/>
    </row>
    <row r="102" spans="1:12" ht="23.25" customHeight="1">
      <c r="A102" s="308">
        <v>90</v>
      </c>
      <c r="B102" s="1059"/>
      <c r="C102" s="1150"/>
      <c r="D102" s="1151"/>
      <c r="E102" s="1151"/>
      <c r="F102" s="1266"/>
      <c r="G102" s="1266"/>
      <c r="H102" s="1266"/>
      <c r="I102" s="1266"/>
      <c r="J102" s="1151"/>
      <c r="K102" s="1266"/>
      <c r="L102" s="1151"/>
    </row>
    <row r="103" spans="1:12" ht="23.25" customHeight="1">
      <c r="A103" s="308">
        <v>91</v>
      </c>
      <c r="B103" s="1059"/>
      <c r="C103" s="1150"/>
      <c r="D103" s="1151"/>
      <c r="E103" s="1151"/>
      <c r="F103" s="1266"/>
      <c r="G103" s="1266"/>
      <c r="H103" s="1266"/>
      <c r="I103" s="1266"/>
      <c r="J103" s="1151"/>
      <c r="K103" s="1266"/>
      <c r="L103" s="1151"/>
    </row>
    <row r="104" spans="1:12" ht="23.25" customHeight="1">
      <c r="A104" s="308">
        <v>92</v>
      </c>
      <c r="B104" s="1059"/>
      <c r="C104" s="1150"/>
      <c r="D104" s="1151"/>
      <c r="E104" s="1151"/>
      <c r="F104" s="1266"/>
      <c r="G104" s="1266"/>
      <c r="H104" s="1266"/>
      <c r="I104" s="1266"/>
      <c r="J104" s="1151"/>
      <c r="K104" s="1266"/>
      <c r="L104" s="1151"/>
    </row>
    <row r="105" spans="1:12" ht="23.25" customHeight="1">
      <c r="A105" s="308">
        <v>93</v>
      </c>
      <c r="B105" s="1059"/>
      <c r="C105" s="1150"/>
      <c r="D105" s="1151"/>
      <c r="E105" s="1151"/>
      <c r="F105" s="1266"/>
      <c r="G105" s="1266"/>
      <c r="H105" s="1266"/>
      <c r="I105" s="1266"/>
      <c r="J105" s="1151"/>
      <c r="K105" s="1266"/>
      <c r="L105" s="1151"/>
    </row>
    <row r="106" spans="1:12" ht="23.25" customHeight="1">
      <c r="A106" s="308">
        <v>94</v>
      </c>
      <c r="B106" s="1059"/>
      <c r="C106" s="1150"/>
      <c r="D106" s="1151"/>
      <c r="E106" s="1151"/>
      <c r="F106" s="1266"/>
      <c r="G106" s="1266"/>
      <c r="H106" s="1266"/>
      <c r="I106" s="1266"/>
      <c r="J106" s="1151"/>
      <c r="K106" s="1266"/>
      <c r="L106" s="1151"/>
    </row>
    <row r="107" spans="1:12" ht="23.25" customHeight="1">
      <c r="A107" s="308">
        <v>95</v>
      </c>
      <c r="B107" s="1059"/>
      <c r="C107" s="1150"/>
      <c r="D107" s="1151"/>
      <c r="E107" s="1151"/>
      <c r="F107" s="1266"/>
      <c r="G107" s="1266"/>
      <c r="H107" s="1266"/>
      <c r="I107" s="1266"/>
      <c r="J107" s="1151"/>
      <c r="K107" s="1266"/>
      <c r="L107" s="1151"/>
    </row>
    <row r="108" spans="1:12" ht="23.25" customHeight="1">
      <c r="A108" s="308">
        <v>96</v>
      </c>
      <c r="B108" s="1059"/>
      <c r="C108" s="1150"/>
      <c r="D108" s="1151"/>
      <c r="E108" s="1151"/>
      <c r="F108" s="1266"/>
      <c r="G108" s="1266"/>
      <c r="H108" s="1266"/>
      <c r="I108" s="1266"/>
      <c r="J108" s="1151"/>
      <c r="K108" s="1266"/>
      <c r="L108" s="1151"/>
    </row>
    <row r="109" spans="1:12" ht="23.25" customHeight="1">
      <c r="A109" s="308">
        <v>97</v>
      </c>
      <c r="B109" s="1059"/>
      <c r="C109" s="1150"/>
      <c r="D109" s="1151"/>
      <c r="E109" s="1151"/>
      <c r="F109" s="1266"/>
      <c r="G109" s="1266"/>
      <c r="H109" s="1266"/>
      <c r="I109" s="1266"/>
      <c r="J109" s="1151"/>
      <c r="K109" s="1266"/>
      <c r="L109" s="1151"/>
    </row>
    <row r="110" spans="1:12" ht="23.25" customHeight="1">
      <c r="A110" s="308">
        <v>98</v>
      </c>
      <c r="B110" s="1059"/>
      <c r="C110" s="1150"/>
      <c r="D110" s="1151"/>
      <c r="E110" s="1151"/>
      <c r="F110" s="1266"/>
      <c r="G110" s="1266"/>
      <c r="H110" s="1266"/>
      <c r="I110" s="1266"/>
      <c r="J110" s="1151"/>
      <c r="K110" s="1266"/>
      <c r="L110" s="1151"/>
    </row>
    <row r="111" spans="1:12" ht="23.25" customHeight="1">
      <c r="A111" s="308">
        <v>99</v>
      </c>
      <c r="B111" s="1059"/>
      <c r="C111" s="1150"/>
      <c r="D111" s="1151"/>
      <c r="E111" s="1151"/>
      <c r="F111" s="1266"/>
      <c r="G111" s="1266"/>
      <c r="H111" s="1266"/>
      <c r="I111" s="1266"/>
      <c r="J111" s="1151"/>
      <c r="K111" s="1266"/>
      <c r="L111" s="1151"/>
    </row>
    <row r="112" spans="1:12" ht="23.25" customHeight="1">
      <c r="A112" s="308">
        <v>100</v>
      </c>
      <c r="B112" s="1059"/>
      <c r="C112" s="1150"/>
      <c r="D112" s="1151"/>
      <c r="E112" s="1151"/>
      <c r="F112" s="1266"/>
      <c r="G112" s="1266"/>
      <c r="H112" s="1266"/>
      <c r="I112" s="1266"/>
      <c r="J112" s="1151"/>
      <c r="K112" s="1266"/>
      <c r="L112" s="1151"/>
    </row>
    <row r="113" spans="1:12" ht="23.25" customHeight="1">
      <c r="A113" s="308">
        <v>101</v>
      </c>
      <c r="B113" s="1059"/>
      <c r="C113" s="1150"/>
      <c r="D113" s="1151"/>
      <c r="E113" s="1151"/>
      <c r="F113" s="1266"/>
      <c r="G113" s="1266"/>
      <c r="H113" s="1266"/>
      <c r="I113" s="1266"/>
      <c r="J113" s="1151"/>
      <c r="K113" s="1266"/>
      <c r="L113" s="1151"/>
    </row>
    <row r="114" spans="1:12" ht="23.25" customHeight="1">
      <c r="A114" s="308">
        <v>102</v>
      </c>
      <c r="B114" s="1059"/>
      <c r="C114" s="1150"/>
      <c r="D114" s="1151"/>
      <c r="E114" s="1151"/>
      <c r="F114" s="1266"/>
      <c r="G114" s="1266"/>
      <c r="H114" s="1266"/>
      <c r="I114" s="1266"/>
      <c r="J114" s="1151"/>
      <c r="K114" s="1266"/>
      <c r="L114" s="1151"/>
    </row>
    <row r="115" spans="1:12" ht="23.25" customHeight="1">
      <c r="A115" s="308">
        <v>103</v>
      </c>
      <c r="B115" s="1059"/>
      <c r="C115" s="1150"/>
      <c r="D115" s="1151"/>
      <c r="E115" s="1151"/>
      <c r="F115" s="1266"/>
      <c r="G115" s="1266"/>
      <c r="H115" s="1266"/>
      <c r="I115" s="1266"/>
      <c r="J115" s="1151"/>
      <c r="K115" s="1266"/>
      <c r="L115" s="1151"/>
    </row>
    <row r="116" spans="1:12" ht="23.25" customHeight="1">
      <c r="A116" s="308">
        <v>104</v>
      </c>
      <c r="B116" s="1059"/>
      <c r="C116" s="1150"/>
      <c r="D116" s="1151"/>
      <c r="E116" s="1151"/>
      <c r="F116" s="1266"/>
      <c r="G116" s="1266"/>
      <c r="H116" s="1266"/>
      <c r="I116" s="1266"/>
      <c r="J116" s="1151"/>
      <c r="K116" s="1266"/>
      <c r="L116" s="1151"/>
    </row>
    <row r="117" spans="1:12" ht="23.25" customHeight="1">
      <c r="A117" s="308">
        <v>105</v>
      </c>
      <c r="B117" s="1059"/>
      <c r="C117" s="1150"/>
      <c r="D117" s="1151"/>
      <c r="E117" s="1151"/>
      <c r="F117" s="1266"/>
      <c r="G117" s="1266"/>
      <c r="H117" s="1266"/>
      <c r="I117" s="1266"/>
      <c r="J117" s="1151"/>
      <c r="K117" s="1266"/>
      <c r="L117" s="1151"/>
    </row>
    <row r="118" spans="1:12" ht="23.25" customHeight="1">
      <c r="A118" s="308">
        <v>106</v>
      </c>
      <c r="B118" s="1059"/>
      <c r="C118" s="1150"/>
      <c r="D118" s="1151"/>
      <c r="E118" s="1151"/>
      <c r="F118" s="1266"/>
      <c r="G118" s="1266"/>
      <c r="H118" s="1266"/>
      <c r="I118" s="1266"/>
      <c r="J118" s="1151"/>
      <c r="K118" s="1266"/>
      <c r="L118" s="1151"/>
    </row>
    <row r="119" spans="1:12" ht="23.25" customHeight="1">
      <c r="A119" s="308">
        <v>107</v>
      </c>
      <c r="B119" s="1059"/>
      <c r="C119" s="1150"/>
      <c r="D119" s="1151"/>
      <c r="E119" s="1151"/>
      <c r="F119" s="1266"/>
      <c r="G119" s="1266"/>
      <c r="H119" s="1266"/>
      <c r="I119" s="1266"/>
      <c r="J119" s="1151"/>
      <c r="K119" s="1266"/>
      <c r="L119" s="1151"/>
    </row>
    <row r="120" spans="1:12" ht="23.25" customHeight="1">
      <c r="A120" s="308">
        <v>108</v>
      </c>
      <c r="B120" s="1059"/>
      <c r="C120" s="1150"/>
      <c r="D120" s="1151"/>
      <c r="E120" s="1151"/>
      <c r="F120" s="1266"/>
      <c r="G120" s="1266"/>
      <c r="H120" s="1266"/>
      <c r="I120" s="1266"/>
      <c r="J120" s="1151"/>
      <c r="K120" s="1266"/>
      <c r="L120" s="1151"/>
    </row>
    <row r="121" spans="1:12" ht="23.25" customHeight="1">
      <c r="A121" s="308">
        <v>109</v>
      </c>
      <c r="B121" s="1059"/>
      <c r="C121" s="1150"/>
      <c r="D121" s="1151"/>
      <c r="E121" s="1151"/>
      <c r="F121" s="1266"/>
      <c r="G121" s="1266"/>
      <c r="H121" s="1266"/>
      <c r="I121" s="1266"/>
      <c r="J121" s="1151"/>
      <c r="K121" s="1266"/>
      <c r="L121" s="1151"/>
    </row>
    <row r="122" spans="1:12" ht="23.25" customHeight="1">
      <c r="A122" s="308">
        <v>110</v>
      </c>
      <c r="B122" s="1059"/>
      <c r="C122" s="1150"/>
      <c r="D122" s="1151"/>
      <c r="E122" s="1151"/>
      <c r="F122" s="1266"/>
      <c r="G122" s="1266"/>
      <c r="H122" s="1266"/>
      <c r="I122" s="1266"/>
      <c r="J122" s="1151"/>
      <c r="K122" s="1266"/>
      <c r="L122" s="1151"/>
    </row>
    <row r="123" spans="1:12" ht="23.25" customHeight="1">
      <c r="A123" s="308">
        <v>111</v>
      </c>
      <c r="B123" s="1059"/>
      <c r="C123" s="1150"/>
      <c r="D123" s="1151"/>
      <c r="E123" s="1151"/>
      <c r="F123" s="1266"/>
      <c r="G123" s="1266"/>
      <c r="H123" s="1266"/>
      <c r="I123" s="1266"/>
      <c r="J123" s="1151"/>
      <c r="K123" s="1266"/>
      <c r="L123" s="1151"/>
    </row>
    <row r="124" spans="1:12" ht="23.25" customHeight="1">
      <c r="A124" s="308">
        <v>112</v>
      </c>
      <c r="B124" s="1059"/>
      <c r="C124" s="1150"/>
      <c r="D124" s="1151"/>
      <c r="E124" s="1151"/>
      <c r="F124" s="1266"/>
      <c r="G124" s="1266"/>
      <c r="H124" s="1266"/>
      <c r="I124" s="1266"/>
      <c r="J124" s="1151"/>
      <c r="K124" s="1266"/>
      <c r="L124" s="1151"/>
    </row>
    <row r="125" spans="1:12" ht="23.25" customHeight="1">
      <c r="A125" s="308">
        <v>113</v>
      </c>
      <c r="B125" s="1059"/>
      <c r="C125" s="1150"/>
      <c r="D125" s="1151"/>
      <c r="E125" s="1151"/>
      <c r="F125" s="1266"/>
      <c r="G125" s="1266"/>
      <c r="H125" s="1266"/>
      <c r="I125" s="1266"/>
      <c r="J125" s="1151"/>
      <c r="K125" s="1266"/>
      <c r="L125" s="1151"/>
    </row>
    <row r="126" spans="1:12" ht="23.25" customHeight="1">
      <c r="A126" s="308">
        <v>114</v>
      </c>
      <c r="B126" s="1059"/>
      <c r="C126" s="1150"/>
      <c r="D126" s="1151"/>
      <c r="E126" s="1151"/>
      <c r="F126" s="1266"/>
      <c r="G126" s="1266"/>
      <c r="H126" s="1266"/>
      <c r="I126" s="1266"/>
      <c r="J126" s="1151"/>
      <c r="K126" s="1266"/>
      <c r="L126" s="1151"/>
    </row>
    <row r="127" spans="1:12" ht="23.25" customHeight="1">
      <c r="A127" s="308">
        <v>115</v>
      </c>
      <c r="B127" s="1059"/>
      <c r="C127" s="1150"/>
      <c r="D127" s="1151"/>
      <c r="E127" s="1151"/>
      <c r="F127" s="1266"/>
      <c r="G127" s="1266"/>
      <c r="H127" s="1266"/>
      <c r="I127" s="1266"/>
      <c r="J127" s="1151"/>
      <c r="K127" s="1266"/>
      <c r="L127" s="1151"/>
    </row>
    <row r="128" spans="1:12" ht="23.25" customHeight="1">
      <c r="A128" s="308">
        <v>116</v>
      </c>
      <c r="B128" s="1059"/>
      <c r="C128" s="1150"/>
      <c r="D128" s="1151"/>
      <c r="E128" s="1151"/>
      <c r="F128" s="1266"/>
      <c r="G128" s="1266"/>
      <c r="H128" s="1266"/>
      <c r="I128" s="1266"/>
      <c r="J128" s="1151"/>
      <c r="K128" s="1266"/>
      <c r="L128" s="1151"/>
    </row>
    <row r="129" spans="1:12" ht="23.25" customHeight="1">
      <c r="A129" s="308">
        <v>117</v>
      </c>
      <c r="B129" s="1059"/>
      <c r="C129" s="1150"/>
      <c r="D129" s="1151"/>
      <c r="E129" s="1151"/>
      <c r="F129" s="1266"/>
      <c r="G129" s="1266"/>
      <c r="H129" s="1266"/>
      <c r="I129" s="1266"/>
      <c r="J129" s="1151"/>
      <c r="K129" s="1266"/>
      <c r="L129" s="1151"/>
    </row>
    <row r="130" spans="1:12" ht="23.25" customHeight="1">
      <c r="A130" s="308">
        <v>118</v>
      </c>
      <c r="B130" s="1059"/>
      <c r="C130" s="1150"/>
      <c r="D130" s="1151"/>
      <c r="E130" s="1151"/>
      <c r="F130" s="1266"/>
      <c r="G130" s="1266"/>
      <c r="H130" s="1266"/>
      <c r="I130" s="1266"/>
      <c r="J130" s="1151"/>
      <c r="K130" s="1266"/>
      <c r="L130" s="1151"/>
    </row>
    <row r="131" spans="1:12" ht="23.25" customHeight="1">
      <c r="A131" s="308">
        <v>119</v>
      </c>
      <c r="B131" s="1059"/>
      <c r="C131" s="1150"/>
      <c r="D131" s="1151"/>
      <c r="E131" s="1151"/>
      <c r="F131" s="1266"/>
      <c r="G131" s="1266"/>
      <c r="H131" s="1266"/>
      <c r="I131" s="1266"/>
      <c r="J131" s="1151"/>
      <c r="K131" s="1266"/>
      <c r="L131" s="1151"/>
    </row>
    <row r="132" spans="1:12" ht="23.25" customHeight="1">
      <c r="A132" s="308">
        <v>120</v>
      </c>
      <c r="B132" s="1059"/>
      <c r="C132" s="1150"/>
      <c r="D132" s="1151"/>
      <c r="E132" s="1151"/>
      <c r="F132" s="1266"/>
      <c r="G132" s="1266"/>
      <c r="H132" s="1266"/>
      <c r="I132" s="1266"/>
      <c r="J132" s="1151"/>
      <c r="K132" s="1266"/>
      <c r="L132" s="1151"/>
    </row>
    <row r="133" spans="1:12" ht="23.25" customHeight="1">
      <c r="A133" s="308">
        <v>121</v>
      </c>
      <c r="B133" s="1059"/>
      <c r="C133" s="1150"/>
      <c r="D133" s="1151"/>
      <c r="E133" s="1151"/>
      <c r="F133" s="1266"/>
      <c r="G133" s="1266"/>
      <c r="H133" s="1266"/>
      <c r="I133" s="1266"/>
      <c r="J133" s="1151"/>
      <c r="K133" s="1266"/>
      <c r="L133" s="1151"/>
    </row>
    <row r="134" spans="1:12" ht="23.25" customHeight="1">
      <c r="A134" s="308">
        <v>122</v>
      </c>
      <c r="B134" s="1059"/>
      <c r="C134" s="1150"/>
      <c r="D134" s="1151"/>
      <c r="E134" s="1151"/>
      <c r="F134" s="1266"/>
      <c r="G134" s="1266"/>
      <c r="H134" s="1266"/>
      <c r="I134" s="1266"/>
      <c r="J134" s="1151"/>
      <c r="K134" s="1266"/>
      <c r="L134" s="1151"/>
    </row>
    <row r="135" spans="1:12" ht="23.25" customHeight="1">
      <c r="A135" s="308">
        <v>123</v>
      </c>
      <c r="B135" s="1059"/>
      <c r="C135" s="1150"/>
      <c r="D135" s="1151"/>
      <c r="E135" s="1151"/>
      <c r="F135" s="1266"/>
      <c r="G135" s="1266"/>
      <c r="H135" s="1266"/>
      <c r="I135" s="1266"/>
      <c r="J135" s="1151"/>
      <c r="K135" s="1266"/>
      <c r="L135" s="1151"/>
    </row>
    <row r="136" spans="1:12" ht="23.25" customHeight="1">
      <c r="A136" s="308">
        <v>124</v>
      </c>
      <c r="B136" s="1059"/>
      <c r="C136" s="1150"/>
      <c r="D136" s="1151"/>
      <c r="E136" s="1151"/>
      <c r="F136" s="1266"/>
      <c r="G136" s="1266"/>
      <c r="H136" s="1266"/>
      <c r="I136" s="1266"/>
      <c r="J136" s="1151"/>
      <c r="K136" s="1266"/>
      <c r="L136" s="1151"/>
    </row>
    <row r="137" spans="1:12" ht="23.25" customHeight="1">
      <c r="A137" s="308">
        <v>125</v>
      </c>
      <c r="B137" s="1059"/>
      <c r="C137" s="1150"/>
      <c r="D137" s="1151"/>
      <c r="E137" s="1151"/>
      <c r="F137" s="1266"/>
      <c r="G137" s="1266"/>
      <c r="H137" s="1266"/>
      <c r="I137" s="1266"/>
      <c r="J137" s="1151"/>
      <c r="K137" s="1266"/>
      <c r="L137" s="1151"/>
    </row>
    <row r="138" spans="1:12" ht="23.25" customHeight="1">
      <c r="A138" s="308">
        <v>126</v>
      </c>
      <c r="B138" s="1059"/>
      <c r="C138" s="1150"/>
      <c r="D138" s="1151"/>
      <c r="E138" s="1151"/>
      <c r="F138" s="1266"/>
      <c r="G138" s="1266"/>
      <c r="H138" s="1266"/>
      <c r="I138" s="1266"/>
      <c r="J138" s="1151"/>
      <c r="K138" s="1266"/>
      <c r="L138" s="1151"/>
    </row>
    <row r="139" spans="1:12" ht="23.25" customHeight="1">
      <c r="A139" s="308">
        <v>127</v>
      </c>
      <c r="B139" s="1059"/>
      <c r="C139" s="1150"/>
      <c r="D139" s="1151"/>
      <c r="E139" s="1151"/>
      <c r="F139" s="1266"/>
      <c r="G139" s="1266"/>
      <c r="H139" s="1266"/>
      <c r="I139" s="1266"/>
      <c r="J139" s="1151"/>
      <c r="K139" s="1266"/>
      <c r="L139" s="1151"/>
    </row>
    <row r="140" spans="1:12" ht="23.25" customHeight="1">
      <c r="A140" s="308">
        <v>128</v>
      </c>
      <c r="B140" s="1059"/>
      <c r="C140" s="1150"/>
      <c r="D140" s="1151"/>
      <c r="E140" s="1151"/>
      <c r="F140" s="1266"/>
      <c r="G140" s="1266"/>
      <c r="H140" s="1266"/>
      <c r="I140" s="1266"/>
      <c r="J140" s="1151"/>
      <c r="K140" s="1266"/>
      <c r="L140" s="1151"/>
    </row>
    <row r="141" spans="1:12" ht="23.25" customHeight="1">
      <c r="A141" s="308">
        <v>129</v>
      </c>
      <c r="B141" s="1059"/>
      <c r="C141" s="1150"/>
      <c r="D141" s="1151"/>
      <c r="E141" s="1151"/>
      <c r="F141" s="1266"/>
      <c r="G141" s="1266"/>
      <c r="H141" s="1266"/>
      <c r="I141" s="1266"/>
      <c r="J141" s="1151"/>
      <c r="K141" s="1266"/>
      <c r="L141" s="1151"/>
    </row>
    <row r="142" spans="1:12" ht="23.25" customHeight="1">
      <c r="A142" s="308">
        <v>130</v>
      </c>
      <c r="B142" s="1059"/>
      <c r="C142" s="1150"/>
      <c r="D142" s="1151"/>
      <c r="E142" s="1151"/>
      <c r="F142" s="1266"/>
      <c r="G142" s="1266"/>
      <c r="H142" s="1266"/>
      <c r="I142" s="1266"/>
      <c r="J142" s="1151"/>
      <c r="K142" s="1266"/>
      <c r="L142" s="1151"/>
    </row>
    <row r="143" spans="1:12" ht="23.25" customHeight="1">
      <c r="A143" s="308">
        <v>131</v>
      </c>
      <c r="B143" s="1059"/>
      <c r="C143" s="1150"/>
      <c r="D143" s="1151"/>
      <c r="E143" s="1151"/>
      <c r="F143" s="1266"/>
      <c r="G143" s="1266"/>
      <c r="H143" s="1266"/>
      <c r="I143" s="1266"/>
      <c r="J143" s="1151"/>
      <c r="K143" s="1266"/>
      <c r="L143" s="1151"/>
    </row>
    <row r="144" spans="1:12" ht="23.25" customHeight="1">
      <c r="A144" s="308">
        <v>132</v>
      </c>
      <c r="B144" s="1059"/>
      <c r="C144" s="1150"/>
      <c r="D144" s="1151"/>
      <c r="E144" s="1151"/>
      <c r="F144" s="1266"/>
      <c r="G144" s="1266"/>
      <c r="H144" s="1266"/>
      <c r="I144" s="1266"/>
      <c r="J144" s="1151"/>
      <c r="K144" s="1266"/>
      <c r="L144" s="1151"/>
    </row>
    <row r="145" spans="1:12" ht="23.25" customHeight="1">
      <c r="A145" s="308">
        <v>133</v>
      </c>
      <c r="B145" s="1059"/>
      <c r="C145" s="1150"/>
      <c r="D145" s="1151"/>
      <c r="E145" s="1151"/>
      <c r="F145" s="1266"/>
      <c r="G145" s="1266"/>
      <c r="H145" s="1266"/>
      <c r="I145" s="1266"/>
      <c r="J145" s="1151"/>
      <c r="K145" s="1266"/>
      <c r="L145" s="1151"/>
    </row>
    <row r="146" spans="1:12" ht="23.25" customHeight="1">
      <c r="A146" s="308">
        <v>134</v>
      </c>
      <c r="B146" s="1059"/>
      <c r="C146" s="1150"/>
      <c r="D146" s="1151"/>
      <c r="E146" s="1151"/>
      <c r="F146" s="1266"/>
      <c r="G146" s="1266"/>
      <c r="H146" s="1266"/>
      <c r="I146" s="1266"/>
      <c r="J146" s="1151"/>
      <c r="K146" s="1266"/>
      <c r="L146" s="1151"/>
    </row>
    <row r="147" spans="1:12" ht="23.25" customHeight="1">
      <c r="A147" s="308">
        <v>135</v>
      </c>
      <c r="B147" s="1059"/>
      <c r="C147" s="1150"/>
      <c r="D147" s="1151"/>
      <c r="E147" s="1151"/>
      <c r="F147" s="1266"/>
      <c r="G147" s="1266"/>
      <c r="H147" s="1266"/>
      <c r="I147" s="1266"/>
      <c r="J147" s="1151"/>
      <c r="K147" s="1266"/>
      <c r="L147" s="1151"/>
    </row>
    <row r="148" spans="1:12" ht="23.25" customHeight="1">
      <c r="A148" s="308">
        <v>136</v>
      </c>
      <c r="B148" s="1059"/>
      <c r="C148" s="1150"/>
      <c r="D148" s="1151"/>
      <c r="E148" s="1151"/>
      <c r="F148" s="1266"/>
      <c r="G148" s="1266"/>
      <c r="H148" s="1266"/>
      <c r="I148" s="1266"/>
      <c r="J148" s="1151"/>
      <c r="K148" s="1266"/>
      <c r="L148" s="1151"/>
    </row>
    <row r="149" spans="1:12" ht="23.25" customHeight="1">
      <c r="A149" s="308">
        <v>137</v>
      </c>
      <c r="B149" s="1059"/>
      <c r="C149" s="1150"/>
      <c r="D149" s="1151"/>
      <c r="E149" s="1151"/>
      <c r="F149" s="1266"/>
      <c r="G149" s="1266"/>
      <c r="H149" s="1266"/>
      <c r="I149" s="1266"/>
      <c r="J149" s="1151"/>
      <c r="K149" s="1266"/>
      <c r="L149" s="1151"/>
    </row>
    <row r="150" spans="1:12" ht="23.25" customHeight="1">
      <c r="A150" s="308">
        <v>138</v>
      </c>
      <c r="B150" s="1059"/>
      <c r="C150" s="1150"/>
      <c r="D150" s="1151"/>
      <c r="E150" s="1151"/>
      <c r="F150" s="1266"/>
      <c r="G150" s="1266"/>
      <c r="H150" s="1266"/>
      <c r="I150" s="1266"/>
      <c r="J150" s="1151"/>
      <c r="K150" s="1266"/>
      <c r="L150" s="1151"/>
    </row>
    <row r="151" spans="1:12" ht="23.25" customHeight="1">
      <c r="A151" s="308">
        <v>139</v>
      </c>
      <c r="B151" s="1059"/>
      <c r="C151" s="1150"/>
      <c r="D151" s="1151"/>
      <c r="E151" s="1151"/>
      <c r="F151" s="1266"/>
      <c r="G151" s="1266"/>
      <c r="H151" s="1266"/>
      <c r="I151" s="1266"/>
      <c r="J151" s="1151"/>
      <c r="K151" s="1266"/>
      <c r="L151" s="1151"/>
    </row>
    <row r="152" spans="1:12" ht="23.25" customHeight="1">
      <c r="A152" s="308">
        <v>140</v>
      </c>
      <c r="B152" s="1059"/>
      <c r="C152" s="1150"/>
      <c r="D152" s="1151"/>
      <c r="E152" s="1151"/>
      <c r="F152" s="1266"/>
      <c r="G152" s="1266"/>
      <c r="H152" s="1266"/>
      <c r="I152" s="1266"/>
      <c r="J152" s="1151"/>
      <c r="K152" s="1266"/>
      <c r="L152" s="1151"/>
    </row>
    <row r="153" spans="1:12" ht="23.25" customHeight="1">
      <c r="A153" s="308">
        <v>141</v>
      </c>
      <c r="B153" s="1059"/>
      <c r="C153" s="1150"/>
      <c r="D153" s="1151"/>
      <c r="E153" s="1151"/>
      <c r="F153" s="1266"/>
      <c r="G153" s="1266"/>
      <c r="H153" s="1266"/>
      <c r="I153" s="1266"/>
      <c r="J153" s="1151"/>
      <c r="K153" s="1266"/>
      <c r="L153" s="1151"/>
    </row>
    <row r="154" spans="1:12" ht="23.25" customHeight="1">
      <c r="A154" s="308">
        <v>142</v>
      </c>
      <c r="B154" s="1059"/>
      <c r="C154" s="1150"/>
      <c r="D154" s="1151"/>
      <c r="E154" s="1151"/>
      <c r="F154" s="1266"/>
      <c r="G154" s="1266"/>
      <c r="H154" s="1266"/>
      <c r="I154" s="1266"/>
      <c r="J154" s="1151"/>
      <c r="K154" s="1266"/>
      <c r="L154" s="1151"/>
    </row>
    <row r="155" spans="1:12" ht="23.25" customHeight="1">
      <c r="A155" s="308">
        <v>143</v>
      </c>
      <c r="B155" s="1059"/>
      <c r="C155" s="1150"/>
      <c r="D155" s="1151"/>
      <c r="E155" s="1151"/>
      <c r="F155" s="1266"/>
      <c r="G155" s="1266"/>
      <c r="H155" s="1266"/>
      <c r="I155" s="1266"/>
      <c r="J155" s="1151"/>
      <c r="K155" s="1266"/>
      <c r="L155" s="1151"/>
    </row>
    <row r="156" spans="1:12" ht="23.25" customHeight="1">
      <c r="A156" s="308">
        <v>144</v>
      </c>
      <c r="B156" s="1059"/>
      <c r="C156" s="1150"/>
      <c r="D156" s="1151"/>
      <c r="E156" s="1151"/>
      <c r="F156" s="1266"/>
      <c r="G156" s="1266"/>
      <c r="H156" s="1266"/>
      <c r="I156" s="1266"/>
      <c r="J156" s="1151"/>
      <c r="K156" s="1266"/>
      <c r="L156" s="1151"/>
    </row>
    <row r="157" spans="1:12" ht="23.25" customHeight="1">
      <c r="A157" s="308">
        <v>145</v>
      </c>
      <c r="B157" s="1059"/>
      <c r="C157" s="1150"/>
      <c r="D157" s="1151"/>
      <c r="E157" s="1151"/>
      <c r="F157" s="1266"/>
      <c r="G157" s="1266"/>
      <c r="H157" s="1266"/>
      <c r="I157" s="1266"/>
      <c r="J157" s="1151"/>
      <c r="K157" s="1266"/>
      <c r="L157" s="1151"/>
    </row>
    <row r="158" spans="1:12" ht="23.25" customHeight="1">
      <c r="A158" s="308">
        <v>146</v>
      </c>
      <c r="B158" s="1059"/>
      <c r="C158" s="1150"/>
      <c r="D158" s="1151"/>
      <c r="E158" s="1151"/>
      <c r="F158" s="1266"/>
      <c r="G158" s="1266"/>
      <c r="H158" s="1266"/>
      <c r="I158" s="1266"/>
      <c r="J158" s="1151"/>
      <c r="K158" s="1266"/>
      <c r="L158" s="1151"/>
    </row>
    <row r="159" spans="1:12" ht="23.25" customHeight="1">
      <c r="A159" s="308">
        <v>147</v>
      </c>
      <c r="B159" s="1059"/>
      <c r="C159" s="1150"/>
      <c r="D159" s="1151"/>
      <c r="E159" s="1151"/>
      <c r="F159" s="1266"/>
      <c r="G159" s="1266"/>
      <c r="H159" s="1266"/>
      <c r="I159" s="1266"/>
      <c r="J159" s="1151"/>
      <c r="K159" s="1266"/>
      <c r="L159" s="1151"/>
    </row>
    <row r="160" spans="1:12" ht="23.25" customHeight="1">
      <c r="A160" s="308">
        <v>148</v>
      </c>
      <c r="B160" s="1059"/>
      <c r="C160" s="1150"/>
      <c r="D160" s="1151"/>
      <c r="E160" s="1151"/>
      <c r="F160" s="1266"/>
      <c r="G160" s="1266"/>
      <c r="H160" s="1266"/>
      <c r="I160" s="1266"/>
      <c r="J160" s="1151"/>
      <c r="K160" s="1266"/>
      <c r="L160" s="1151"/>
    </row>
    <row r="161" spans="1:12" ht="23.25" customHeight="1">
      <c r="A161" s="308">
        <v>149</v>
      </c>
      <c r="B161" s="1059"/>
      <c r="C161" s="1150"/>
      <c r="D161" s="1151"/>
      <c r="E161" s="1151"/>
      <c r="F161" s="1266"/>
      <c r="G161" s="1266"/>
      <c r="H161" s="1266"/>
      <c r="I161" s="1266"/>
      <c r="J161" s="1151"/>
      <c r="K161" s="1266"/>
      <c r="L161" s="1151"/>
    </row>
    <row r="162" spans="1:12" ht="23.25" customHeight="1">
      <c r="A162" s="308">
        <v>150</v>
      </c>
      <c r="B162" s="1059"/>
      <c r="C162" s="1150"/>
      <c r="D162" s="1151"/>
      <c r="E162" s="1151"/>
      <c r="F162" s="1266"/>
      <c r="G162" s="1266"/>
      <c r="H162" s="1266"/>
      <c r="I162" s="1266"/>
      <c r="J162" s="1151"/>
      <c r="K162" s="1266"/>
      <c r="L162" s="1151"/>
    </row>
    <row r="163" spans="1:12" ht="23.25" customHeight="1">
      <c r="A163" s="308">
        <v>151</v>
      </c>
      <c r="B163" s="1059"/>
      <c r="C163" s="1150"/>
      <c r="D163" s="1151"/>
      <c r="E163" s="1151"/>
      <c r="F163" s="1266"/>
      <c r="G163" s="1266"/>
      <c r="H163" s="1266"/>
      <c r="I163" s="1266"/>
      <c r="J163" s="1151"/>
      <c r="K163" s="1266"/>
      <c r="L163" s="1151"/>
    </row>
    <row r="164" spans="1:12" ht="23.25" customHeight="1">
      <c r="A164" s="308">
        <v>152</v>
      </c>
      <c r="B164" s="1059"/>
      <c r="C164" s="1150"/>
      <c r="D164" s="1151"/>
      <c r="E164" s="1151"/>
      <c r="F164" s="1266"/>
      <c r="G164" s="1266"/>
      <c r="H164" s="1266"/>
      <c r="I164" s="1266"/>
      <c r="J164" s="1151"/>
      <c r="K164" s="1266"/>
      <c r="L164" s="1151"/>
    </row>
    <row r="165" spans="1:12" ht="23.25" customHeight="1">
      <c r="A165" s="308">
        <v>153</v>
      </c>
      <c r="B165" s="1059"/>
      <c r="C165" s="1150"/>
      <c r="D165" s="1151"/>
      <c r="E165" s="1151"/>
      <c r="F165" s="1266"/>
      <c r="G165" s="1266"/>
      <c r="H165" s="1266"/>
      <c r="I165" s="1266"/>
      <c r="J165" s="1151"/>
      <c r="K165" s="1266"/>
      <c r="L165" s="1151"/>
    </row>
    <row r="166" spans="1:12" ht="23.25" customHeight="1">
      <c r="A166" s="308">
        <v>154</v>
      </c>
      <c r="B166" s="1059"/>
      <c r="C166" s="1150"/>
      <c r="D166" s="1151"/>
      <c r="E166" s="1151"/>
      <c r="F166" s="1266"/>
      <c r="G166" s="1266"/>
      <c r="H166" s="1266"/>
      <c r="I166" s="1266"/>
      <c r="J166" s="1151"/>
      <c r="K166" s="1266"/>
      <c r="L166" s="1151"/>
    </row>
    <row r="167" spans="1:12" ht="23.25" customHeight="1">
      <c r="A167" s="308">
        <v>155</v>
      </c>
      <c r="B167" s="1059"/>
      <c r="C167" s="1150"/>
      <c r="D167" s="1151"/>
      <c r="E167" s="1151"/>
      <c r="F167" s="1266"/>
      <c r="G167" s="1266"/>
      <c r="H167" s="1266"/>
      <c r="I167" s="1266"/>
      <c r="J167" s="1151"/>
      <c r="K167" s="1266"/>
      <c r="L167" s="1151"/>
    </row>
    <row r="168" spans="1:12" ht="23.25" customHeight="1">
      <c r="A168" s="308">
        <v>156</v>
      </c>
      <c r="B168" s="1059"/>
      <c r="C168" s="1150"/>
      <c r="D168" s="1151"/>
      <c r="E168" s="1151"/>
      <c r="F168" s="1266"/>
      <c r="G168" s="1266"/>
      <c r="H168" s="1266"/>
      <c r="I168" s="1266"/>
      <c r="J168" s="1151"/>
      <c r="K168" s="1266"/>
      <c r="L168" s="1151"/>
    </row>
    <row r="169" spans="1:12" ht="23.25" customHeight="1">
      <c r="A169" s="308">
        <v>157</v>
      </c>
      <c r="B169" s="1059"/>
      <c r="C169" s="1150"/>
      <c r="D169" s="1151"/>
      <c r="E169" s="1151"/>
      <c r="F169" s="1266"/>
      <c r="G169" s="1266"/>
      <c r="H169" s="1266"/>
      <c r="I169" s="1266"/>
      <c r="J169" s="1151"/>
      <c r="K169" s="1266"/>
      <c r="L169" s="1151"/>
    </row>
    <row r="170" spans="1:12" ht="23.25" customHeight="1">
      <c r="A170" s="308">
        <v>158</v>
      </c>
      <c r="B170" s="1059"/>
      <c r="C170" s="1150"/>
      <c r="D170" s="1151"/>
      <c r="E170" s="1151"/>
      <c r="F170" s="1266"/>
      <c r="G170" s="1266"/>
      <c r="H170" s="1266"/>
      <c r="I170" s="1266"/>
      <c r="J170" s="1151"/>
      <c r="K170" s="1266"/>
      <c r="L170" s="1151"/>
    </row>
    <row r="171" spans="1:12" ht="23.25" customHeight="1">
      <c r="A171" s="308">
        <v>159</v>
      </c>
      <c r="B171" s="1059"/>
      <c r="C171" s="1150"/>
      <c r="D171" s="1151"/>
      <c r="E171" s="1151"/>
      <c r="F171" s="1266"/>
      <c r="G171" s="1266"/>
      <c r="H171" s="1266"/>
      <c r="I171" s="1266"/>
      <c r="J171" s="1151"/>
      <c r="K171" s="1266"/>
      <c r="L171" s="1151"/>
    </row>
    <row r="172" spans="1:12" ht="23.25" customHeight="1">
      <c r="A172" s="308">
        <v>160</v>
      </c>
      <c r="B172" s="1059"/>
      <c r="C172" s="1150"/>
      <c r="D172" s="1151"/>
      <c r="E172" s="1151"/>
      <c r="F172" s="1266"/>
      <c r="G172" s="1266"/>
      <c r="H172" s="1266"/>
      <c r="I172" s="1266"/>
      <c r="J172" s="1151"/>
      <c r="K172" s="1266"/>
      <c r="L172" s="1151"/>
    </row>
    <row r="173" spans="1:12" ht="23.25" customHeight="1">
      <c r="A173" s="308">
        <v>161</v>
      </c>
      <c r="B173" s="1059"/>
      <c r="C173" s="1150"/>
      <c r="D173" s="1151"/>
      <c r="E173" s="1151"/>
      <c r="F173" s="1266"/>
      <c r="G173" s="1266"/>
      <c r="H173" s="1266"/>
      <c r="I173" s="1266"/>
      <c r="J173" s="1151"/>
      <c r="K173" s="1266"/>
      <c r="L173" s="1151"/>
    </row>
    <row r="174" spans="1:12" ht="23.25" customHeight="1">
      <c r="A174" s="308">
        <v>162</v>
      </c>
      <c r="B174" s="1059"/>
      <c r="C174" s="1150"/>
      <c r="D174" s="1151"/>
      <c r="E174" s="1151"/>
      <c r="F174" s="1266"/>
      <c r="G174" s="1266"/>
      <c r="H174" s="1266"/>
      <c r="I174" s="1266"/>
      <c r="J174" s="1151"/>
      <c r="K174" s="1266"/>
      <c r="L174" s="1151"/>
    </row>
    <row r="175" spans="1:12" ht="23.25" customHeight="1">
      <c r="A175" s="308">
        <v>163</v>
      </c>
      <c r="B175" s="1059"/>
      <c r="C175" s="1150"/>
      <c r="D175" s="1151"/>
      <c r="E175" s="1151"/>
      <c r="F175" s="1266"/>
      <c r="G175" s="1266"/>
      <c r="H175" s="1266"/>
      <c r="I175" s="1266"/>
      <c r="J175" s="1151"/>
      <c r="K175" s="1266"/>
      <c r="L175" s="1151"/>
    </row>
    <row r="176" spans="1:12" ht="23.25" customHeight="1">
      <c r="A176" s="308">
        <v>164</v>
      </c>
      <c r="B176" s="1059"/>
      <c r="C176" s="1150"/>
      <c r="D176" s="1151"/>
      <c r="E176" s="1151"/>
      <c r="F176" s="1266"/>
      <c r="G176" s="1266"/>
      <c r="H176" s="1266"/>
      <c r="I176" s="1266"/>
      <c r="J176" s="1151"/>
      <c r="K176" s="1266"/>
      <c r="L176" s="1151"/>
    </row>
    <row r="177" spans="1:12" ht="23.25" customHeight="1">
      <c r="A177" s="308">
        <v>165</v>
      </c>
      <c r="B177" s="1059"/>
      <c r="C177" s="1150"/>
      <c r="D177" s="1151"/>
      <c r="E177" s="1151"/>
      <c r="F177" s="1266"/>
      <c r="G177" s="1266"/>
      <c r="H177" s="1266"/>
      <c r="I177" s="1266"/>
      <c r="J177" s="1151"/>
      <c r="K177" s="1266"/>
      <c r="L177" s="1151"/>
    </row>
    <row r="178" spans="1:12" ht="23.25" customHeight="1">
      <c r="A178" s="308">
        <v>166</v>
      </c>
      <c r="B178" s="1059"/>
      <c r="C178" s="1150"/>
      <c r="D178" s="1151"/>
      <c r="E178" s="1151"/>
      <c r="F178" s="1266"/>
      <c r="G178" s="1266"/>
      <c r="H178" s="1266"/>
      <c r="I178" s="1266"/>
      <c r="J178" s="1151"/>
      <c r="K178" s="1266"/>
      <c r="L178" s="1151"/>
    </row>
    <row r="179" spans="1:12" ht="23.25" customHeight="1">
      <c r="A179" s="308">
        <v>167</v>
      </c>
      <c r="B179" s="1059"/>
      <c r="C179" s="1150"/>
      <c r="D179" s="1151"/>
      <c r="E179" s="1151"/>
      <c r="F179" s="1266"/>
      <c r="G179" s="1266"/>
      <c r="H179" s="1266"/>
      <c r="I179" s="1266"/>
      <c r="J179" s="1151"/>
      <c r="K179" s="1266"/>
      <c r="L179" s="1151"/>
    </row>
    <row r="180" spans="1:12" ht="23.25" customHeight="1">
      <c r="A180" s="308">
        <v>168</v>
      </c>
      <c r="B180" s="1059"/>
      <c r="C180" s="1150"/>
      <c r="D180" s="1151"/>
      <c r="E180" s="1151"/>
      <c r="F180" s="1266"/>
      <c r="G180" s="1266"/>
      <c r="H180" s="1266"/>
      <c r="I180" s="1266"/>
      <c r="J180" s="1151"/>
      <c r="K180" s="1266"/>
      <c r="L180" s="1151"/>
    </row>
    <row r="181" spans="1:12" ht="23.25" customHeight="1">
      <c r="A181" s="308">
        <v>169</v>
      </c>
      <c r="B181" s="1059"/>
      <c r="C181" s="1150"/>
      <c r="D181" s="1151"/>
      <c r="E181" s="1151"/>
      <c r="F181" s="1266"/>
      <c r="G181" s="1266"/>
      <c r="H181" s="1266"/>
      <c r="I181" s="1266"/>
      <c r="J181" s="1151"/>
      <c r="K181" s="1266"/>
      <c r="L181" s="1151"/>
    </row>
    <row r="182" spans="1:12" ht="23.25" customHeight="1">
      <c r="A182" s="308">
        <v>170</v>
      </c>
      <c r="B182" s="1059"/>
      <c r="C182" s="1150"/>
      <c r="D182" s="1151"/>
      <c r="E182" s="1151"/>
      <c r="F182" s="1266"/>
      <c r="G182" s="1266"/>
      <c r="H182" s="1266"/>
      <c r="I182" s="1266"/>
      <c r="J182" s="1151"/>
      <c r="K182" s="1266"/>
      <c r="L182" s="1151"/>
    </row>
    <row r="183" spans="1:12" ht="23.25" customHeight="1">
      <c r="A183" s="308">
        <v>171</v>
      </c>
      <c r="B183" s="1059"/>
      <c r="C183" s="1150"/>
      <c r="D183" s="1151"/>
      <c r="E183" s="1151"/>
      <c r="F183" s="1266"/>
      <c r="G183" s="1266"/>
      <c r="H183" s="1266"/>
      <c r="I183" s="1266"/>
      <c r="J183" s="1151"/>
      <c r="K183" s="1266"/>
      <c r="L183" s="1151"/>
    </row>
    <row r="184" spans="1:12" ht="23.25" customHeight="1">
      <c r="A184" s="308">
        <v>172</v>
      </c>
      <c r="B184" s="1059"/>
      <c r="C184" s="1150"/>
      <c r="D184" s="1151"/>
      <c r="E184" s="1151"/>
      <c r="F184" s="1266"/>
      <c r="G184" s="1266"/>
      <c r="H184" s="1266"/>
      <c r="I184" s="1266"/>
      <c r="J184" s="1151"/>
      <c r="K184" s="1266"/>
      <c r="L184" s="1151"/>
    </row>
    <row r="185" spans="1:12" ht="23.25" customHeight="1">
      <c r="A185" s="308">
        <v>173</v>
      </c>
      <c r="B185" s="1059"/>
      <c r="C185" s="1150"/>
      <c r="D185" s="1151"/>
      <c r="E185" s="1151"/>
      <c r="F185" s="1266"/>
      <c r="G185" s="1266"/>
      <c r="H185" s="1266"/>
      <c r="I185" s="1266"/>
      <c r="J185" s="1151"/>
      <c r="K185" s="1266"/>
      <c r="L185" s="1151"/>
    </row>
    <row r="186" spans="1:12" ht="23.25" customHeight="1">
      <c r="A186" s="308">
        <v>174</v>
      </c>
      <c r="B186" s="1059"/>
      <c r="C186" s="1150"/>
      <c r="D186" s="1151"/>
      <c r="E186" s="1151"/>
      <c r="F186" s="1266"/>
      <c r="G186" s="1266"/>
      <c r="H186" s="1266"/>
      <c r="I186" s="1266"/>
      <c r="J186" s="1151"/>
      <c r="K186" s="1266"/>
      <c r="L186" s="1151"/>
    </row>
    <row r="187" spans="1:12" ht="23.25" customHeight="1">
      <c r="A187" s="308">
        <v>175</v>
      </c>
      <c r="B187" s="1059"/>
      <c r="C187" s="1150"/>
      <c r="D187" s="1151"/>
      <c r="E187" s="1151"/>
      <c r="F187" s="1266"/>
      <c r="G187" s="1266"/>
      <c r="H187" s="1266"/>
      <c r="I187" s="1266"/>
      <c r="J187" s="1151"/>
      <c r="K187" s="1266"/>
      <c r="L187" s="1151"/>
    </row>
    <row r="188" spans="1:12" ht="23.25" customHeight="1">
      <c r="A188" s="308">
        <v>176</v>
      </c>
      <c r="B188" s="1059"/>
      <c r="C188" s="1150"/>
      <c r="D188" s="1151"/>
      <c r="E188" s="1151"/>
      <c r="F188" s="1266"/>
      <c r="G188" s="1266"/>
      <c r="H188" s="1266"/>
      <c r="I188" s="1266"/>
      <c r="J188" s="1151"/>
      <c r="K188" s="1266"/>
      <c r="L188" s="1151"/>
    </row>
    <row r="189" spans="1:12" ht="23.25" customHeight="1">
      <c r="A189" s="308">
        <v>177</v>
      </c>
      <c r="B189" s="1059"/>
      <c r="C189" s="1150"/>
      <c r="D189" s="1151"/>
      <c r="E189" s="1151"/>
      <c r="F189" s="1266"/>
      <c r="G189" s="1266"/>
      <c r="H189" s="1266"/>
      <c r="I189" s="1266"/>
      <c r="J189" s="1151"/>
      <c r="K189" s="1266"/>
      <c r="L189" s="1151"/>
    </row>
    <row r="190" spans="1:12" ht="23.25" customHeight="1">
      <c r="A190" s="308">
        <v>178</v>
      </c>
      <c r="B190" s="1059"/>
      <c r="C190" s="1150"/>
      <c r="D190" s="1151"/>
      <c r="E190" s="1151"/>
      <c r="F190" s="1266"/>
      <c r="G190" s="1266"/>
      <c r="H190" s="1266"/>
      <c r="I190" s="1266"/>
      <c r="J190" s="1151"/>
      <c r="K190" s="1266"/>
      <c r="L190" s="1151"/>
    </row>
    <row r="191" spans="1:12" ht="23.25" customHeight="1">
      <c r="A191" s="308">
        <v>179</v>
      </c>
      <c r="B191" s="1059"/>
      <c r="C191" s="1150"/>
      <c r="D191" s="1151"/>
      <c r="E191" s="1151"/>
      <c r="F191" s="1266"/>
      <c r="G191" s="1266"/>
      <c r="H191" s="1266"/>
      <c r="I191" s="1266"/>
      <c r="J191" s="1151"/>
      <c r="K191" s="1266"/>
      <c r="L191" s="1151"/>
    </row>
    <row r="192" spans="1:12" ht="23.25" customHeight="1">
      <c r="A192" s="308">
        <v>180</v>
      </c>
      <c r="B192" s="1059"/>
      <c r="C192" s="1150"/>
      <c r="D192" s="1151"/>
      <c r="E192" s="1151"/>
      <c r="F192" s="1266"/>
      <c r="G192" s="1266"/>
      <c r="H192" s="1266"/>
      <c r="I192" s="1266"/>
      <c r="J192" s="1151"/>
      <c r="K192" s="1266"/>
      <c r="L192" s="1151"/>
    </row>
    <row r="193" spans="1:12" ht="23.25" customHeight="1">
      <c r="A193" s="308">
        <v>181</v>
      </c>
      <c r="B193" s="1059"/>
      <c r="C193" s="1150"/>
      <c r="D193" s="1151"/>
      <c r="E193" s="1151"/>
      <c r="F193" s="1266"/>
      <c r="G193" s="1266"/>
      <c r="H193" s="1266"/>
      <c r="I193" s="1266"/>
      <c r="J193" s="1151"/>
      <c r="K193" s="1266"/>
      <c r="L193" s="1151"/>
    </row>
    <row r="194" spans="1:12" ht="23.25" customHeight="1">
      <c r="A194" s="308">
        <v>182</v>
      </c>
      <c r="B194" s="1059"/>
      <c r="C194" s="1150"/>
      <c r="D194" s="1151"/>
      <c r="E194" s="1151"/>
      <c r="F194" s="1266"/>
      <c r="G194" s="1266"/>
      <c r="H194" s="1266"/>
      <c r="I194" s="1266"/>
      <c r="J194" s="1151"/>
      <c r="K194" s="1266"/>
      <c r="L194" s="1151"/>
    </row>
    <row r="195" spans="1:12" ht="23.25" customHeight="1">
      <c r="A195" s="308">
        <v>183</v>
      </c>
      <c r="B195" s="1059"/>
      <c r="C195" s="1150"/>
      <c r="D195" s="1151"/>
      <c r="E195" s="1151"/>
      <c r="F195" s="1266"/>
      <c r="G195" s="1266"/>
      <c r="H195" s="1266"/>
      <c r="I195" s="1266"/>
      <c r="J195" s="1151"/>
      <c r="K195" s="1266"/>
      <c r="L195" s="1151"/>
    </row>
    <row r="196" spans="1:12" ht="23.25" customHeight="1">
      <c r="A196" s="308">
        <v>184</v>
      </c>
      <c r="B196" s="1059"/>
      <c r="C196" s="1150"/>
      <c r="D196" s="1151"/>
      <c r="E196" s="1151"/>
      <c r="F196" s="1266"/>
      <c r="G196" s="1266"/>
      <c r="H196" s="1266"/>
      <c r="I196" s="1266"/>
      <c r="J196" s="1151"/>
      <c r="K196" s="1266"/>
      <c r="L196" s="1151"/>
    </row>
    <row r="197" spans="1:12" ht="23.25" customHeight="1">
      <c r="A197" s="308">
        <v>185</v>
      </c>
      <c r="B197" s="1059"/>
      <c r="C197" s="1150"/>
      <c r="D197" s="1151"/>
      <c r="E197" s="1151"/>
      <c r="F197" s="1266"/>
      <c r="G197" s="1266"/>
      <c r="H197" s="1266"/>
      <c r="I197" s="1266"/>
      <c r="J197" s="1151"/>
      <c r="K197" s="1266"/>
      <c r="L197" s="1151"/>
    </row>
    <row r="198" spans="1:12" ht="23.25" customHeight="1">
      <c r="A198" s="308">
        <v>186</v>
      </c>
      <c r="B198" s="1059"/>
      <c r="C198" s="1150"/>
      <c r="D198" s="1151"/>
      <c r="E198" s="1151"/>
      <c r="F198" s="1266"/>
      <c r="G198" s="1266"/>
      <c r="H198" s="1266"/>
      <c r="I198" s="1266"/>
      <c r="J198" s="1151"/>
      <c r="K198" s="1266"/>
      <c r="L198" s="1151"/>
    </row>
    <row r="199" spans="1:12" ht="23.25" customHeight="1">
      <c r="A199" s="308">
        <v>187</v>
      </c>
      <c r="B199" s="1059"/>
      <c r="C199" s="1150"/>
      <c r="D199" s="1151"/>
      <c r="E199" s="1151"/>
      <c r="F199" s="1266"/>
      <c r="G199" s="1266"/>
      <c r="H199" s="1266"/>
      <c r="I199" s="1266"/>
      <c r="J199" s="1151"/>
      <c r="K199" s="1266"/>
      <c r="L199" s="1151"/>
    </row>
    <row r="200" spans="1:12" ht="23.25" customHeight="1">
      <c r="A200" s="308">
        <v>188</v>
      </c>
      <c r="B200" s="1059"/>
      <c r="C200" s="1150"/>
      <c r="D200" s="1151"/>
      <c r="E200" s="1151"/>
      <c r="F200" s="1266"/>
      <c r="G200" s="1266"/>
      <c r="H200" s="1266"/>
      <c r="I200" s="1266"/>
      <c r="J200" s="1151"/>
      <c r="K200" s="1266"/>
      <c r="L200" s="1151"/>
    </row>
    <row r="201" spans="1:12" ht="23.25" customHeight="1">
      <c r="A201" s="308">
        <v>189</v>
      </c>
      <c r="B201" s="1059"/>
      <c r="C201" s="1150"/>
      <c r="D201" s="1151"/>
      <c r="E201" s="1151"/>
      <c r="F201" s="1266"/>
      <c r="G201" s="1266"/>
      <c r="H201" s="1266"/>
      <c r="I201" s="1266"/>
      <c r="J201" s="1151"/>
      <c r="K201" s="1266"/>
      <c r="L201" s="1151"/>
    </row>
    <row r="202" spans="1:12" ht="23.25" customHeight="1">
      <c r="A202" s="308">
        <v>190</v>
      </c>
      <c r="B202" s="1059"/>
      <c r="C202" s="1150"/>
      <c r="D202" s="1151"/>
      <c r="E202" s="1151"/>
      <c r="F202" s="1266"/>
      <c r="G202" s="1266"/>
      <c r="H202" s="1266"/>
      <c r="I202" s="1266"/>
      <c r="J202" s="1151"/>
      <c r="K202" s="1266"/>
      <c r="L202" s="1151"/>
    </row>
    <row r="203" spans="1:12" ht="23.25" customHeight="1">
      <c r="A203" s="308">
        <v>191</v>
      </c>
      <c r="B203" s="1059"/>
      <c r="C203" s="1150"/>
      <c r="D203" s="1151"/>
      <c r="E203" s="1151"/>
      <c r="F203" s="1266"/>
      <c r="G203" s="1266"/>
      <c r="H203" s="1266"/>
      <c r="I203" s="1266"/>
      <c r="J203" s="1151"/>
      <c r="K203" s="1266"/>
      <c r="L203" s="1151"/>
    </row>
    <row r="204" spans="1:12" ht="23.25" customHeight="1">
      <c r="A204" s="308">
        <v>192</v>
      </c>
      <c r="B204" s="1059"/>
      <c r="C204" s="1150"/>
      <c r="D204" s="1151"/>
      <c r="E204" s="1151"/>
      <c r="F204" s="1266"/>
      <c r="G204" s="1266"/>
      <c r="H204" s="1266"/>
      <c r="I204" s="1266"/>
      <c r="J204" s="1151"/>
      <c r="K204" s="1266"/>
      <c r="L204" s="1151"/>
    </row>
    <row r="205" spans="1:12" ht="23.25" customHeight="1">
      <c r="A205" s="308">
        <v>193</v>
      </c>
      <c r="B205" s="1059"/>
      <c r="C205" s="1150"/>
      <c r="D205" s="1151"/>
      <c r="E205" s="1151"/>
      <c r="F205" s="1266"/>
      <c r="G205" s="1266"/>
      <c r="H205" s="1266"/>
      <c r="I205" s="1266"/>
      <c r="J205" s="1151"/>
      <c r="K205" s="1266"/>
      <c r="L205" s="1151"/>
    </row>
    <row r="206" spans="1:12" ht="23.25" customHeight="1">
      <c r="A206" s="308">
        <v>194</v>
      </c>
      <c r="B206" s="1059"/>
      <c r="C206" s="1150"/>
      <c r="D206" s="1151"/>
      <c r="E206" s="1151"/>
      <c r="F206" s="1266"/>
      <c r="G206" s="1266"/>
      <c r="H206" s="1266"/>
      <c r="I206" s="1266"/>
      <c r="J206" s="1151"/>
      <c r="K206" s="1266"/>
      <c r="L206" s="1151"/>
    </row>
    <row r="207" spans="1:12" ht="23.25" customHeight="1">
      <c r="A207" s="308">
        <v>195</v>
      </c>
      <c r="B207" s="1059"/>
      <c r="C207" s="1150"/>
      <c r="D207" s="1151"/>
      <c r="E207" s="1151"/>
      <c r="F207" s="1266"/>
      <c r="G207" s="1266"/>
      <c r="H207" s="1266"/>
      <c r="I207" s="1266"/>
      <c r="J207" s="1151"/>
      <c r="K207" s="1266"/>
      <c r="L207" s="1151"/>
    </row>
    <row r="208" spans="1:12" ht="23.25" customHeight="1">
      <c r="A208" s="308">
        <v>196</v>
      </c>
      <c r="B208" s="1059"/>
      <c r="C208" s="1150"/>
      <c r="D208" s="1151"/>
      <c r="E208" s="1151"/>
      <c r="F208" s="1266"/>
      <c r="G208" s="1266"/>
      <c r="H208" s="1266"/>
      <c r="I208" s="1266"/>
      <c r="J208" s="1151"/>
      <c r="K208" s="1266"/>
      <c r="L208" s="1151"/>
    </row>
    <row r="209" spans="1:12" ht="23.25" customHeight="1">
      <c r="A209" s="308">
        <v>197</v>
      </c>
      <c r="B209" s="1059"/>
      <c r="C209" s="1150"/>
      <c r="D209" s="1151"/>
      <c r="E209" s="1151"/>
      <c r="F209" s="1266"/>
      <c r="G209" s="1266"/>
      <c r="H209" s="1266"/>
      <c r="I209" s="1266"/>
      <c r="J209" s="1151"/>
      <c r="K209" s="1266"/>
      <c r="L209" s="1151"/>
    </row>
    <row r="210" spans="1:12" ht="23.25" customHeight="1">
      <c r="A210" s="308">
        <v>198</v>
      </c>
      <c r="B210" s="1059"/>
      <c r="C210" s="1150"/>
      <c r="D210" s="1151"/>
      <c r="E210" s="1151"/>
      <c r="F210" s="1266"/>
      <c r="G210" s="1266"/>
      <c r="H210" s="1266"/>
      <c r="I210" s="1266"/>
      <c r="J210" s="1151"/>
      <c r="K210" s="1266"/>
      <c r="L210" s="1151"/>
    </row>
    <row r="211" spans="1:12" ht="23.25" customHeight="1">
      <c r="A211" s="308">
        <v>199</v>
      </c>
      <c r="B211" s="1059"/>
      <c r="C211" s="1150"/>
      <c r="D211" s="1151"/>
      <c r="E211" s="1151"/>
      <c r="F211" s="1266"/>
      <c r="G211" s="1266"/>
      <c r="H211" s="1266"/>
      <c r="I211" s="1266"/>
      <c r="J211" s="1151"/>
      <c r="K211" s="1266"/>
      <c r="L211" s="1151"/>
    </row>
    <row r="212" spans="1:12" ht="23.25" customHeight="1">
      <c r="A212" s="308">
        <v>200</v>
      </c>
      <c r="B212" s="1059"/>
      <c r="C212" s="1150"/>
      <c r="D212" s="1151"/>
      <c r="E212" s="1151"/>
      <c r="F212" s="1266"/>
      <c r="G212" s="1266"/>
      <c r="H212" s="1266"/>
      <c r="I212" s="1266"/>
      <c r="J212" s="1151"/>
      <c r="K212" s="1266"/>
      <c r="L212" s="1151"/>
    </row>
    <row r="213" spans="1:12" ht="23.25" customHeight="1">
      <c r="A213" s="308">
        <v>201</v>
      </c>
      <c r="B213" s="1059"/>
      <c r="C213" s="1150"/>
      <c r="D213" s="1151"/>
      <c r="E213" s="1151"/>
      <c r="F213" s="1266"/>
      <c r="G213" s="1266"/>
      <c r="H213" s="1266"/>
      <c r="I213" s="1266"/>
      <c r="J213" s="1151"/>
      <c r="K213" s="1266"/>
      <c r="L213" s="1151"/>
    </row>
    <row r="214" spans="1:12" ht="23.25" customHeight="1">
      <c r="A214" s="308">
        <v>202</v>
      </c>
      <c r="B214" s="1059"/>
      <c r="C214" s="1150"/>
      <c r="D214" s="1151"/>
      <c r="E214" s="1151"/>
      <c r="F214" s="1266"/>
      <c r="G214" s="1266"/>
      <c r="H214" s="1266"/>
      <c r="I214" s="1266"/>
      <c r="J214" s="1151"/>
      <c r="K214" s="1266"/>
      <c r="L214" s="1151"/>
    </row>
    <row r="215" spans="1:12" ht="23.25" customHeight="1">
      <c r="A215" s="308">
        <v>203</v>
      </c>
      <c r="B215" s="1059"/>
      <c r="C215" s="1150"/>
      <c r="D215" s="1151"/>
      <c r="E215" s="1151"/>
      <c r="F215" s="1266"/>
      <c r="G215" s="1266"/>
      <c r="H215" s="1266"/>
      <c r="I215" s="1266"/>
      <c r="J215" s="1151"/>
      <c r="K215" s="1266"/>
      <c r="L215" s="1151"/>
    </row>
    <row r="216" spans="1:12" ht="23.25" customHeight="1">
      <c r="A216" s="308">
        <v>204</v>
      </c>
      <c r="B216" s="1059"/>
      <c r="C216" s="1150"/>
      <c r="D216" s="1151"/>
      <c r="E216" s="1151"/>
      <c r="F216" s="1266"/>
      <c r="G216" s="1266"/>
      <c r="H216" s="1266"/>
      <c r="I216" s="1266"/>
      <c r="J216" s="1151"/>
      <c r="K216" s="1266"/>
      <c r="L216" s="1151"/>
    </row>
    <row r="217" spans="1:12" ht="23.25" customHeight="1">
      <c r="A217" s="308">
        <v>205</v>
      </c>
      <c r="B217" s="1059"/>
      <c r="C217" s="1150"/>
      <c r="D217" s="1151"/>
      <c r="E217" s="1151"/>
      <c r="F217" s="1266"/>
      <c r="G217" s="1266"/>
      <c r="H217" s="1266"/>
      <c r="I217" s="1266"/>
      <c r="J217" s="1151"/>
      <c r="K217" s="1266"/>
      <c r="L217" s="1151"/>
    </row>
    <row r="218" spans="1:12" ht="23.25" customHeight="1">
      <c r="A218" s="308">
        <v>206</v>
      </c>
      <c r="B218" s="1059"/>
      <c r="C218" s="1150"/>
      <c r="D218" s="1151"/>
      <c r="E218" s="1151"/>
      <c r="F218" s="1266"/>
      <c r="G218" s="1266"/>
      <c r="H218" s="1266"/>
      <c r="I218" s="1266"/>
      <c r="J218" s="1151"/>
      <c r="K218" s="1266"/>
      <c r="L218" s="1151"/>
    </row>
    <row r="219" spans="1:12" ht="23.25" customHeight="1">
      <c r="A219" s="308">
        <v>207</v>
      </c>
      <c r="B219" s="1059"/>
      <c r="C219" s="1150"/>
      <c r="D219" s="1151"/>
      <c r="E219" s="1151"/>
      <c r="F219" s="1266"/>
      <c r="G219" s="1266"/>
      <c r="H219" s="1266"/>
      <c r="I219" s="1266"/>
      <c r="J219" s="1151"/>
      <c r="K219" s="1266"/>
      <c r="L219" s="1151"/>
    </row>
    <row r="220" spans="1:12" ht="23.25" customHeight="1">
      <c r="A220" s="308">
        <v>208</v>
      </c>
      <c r="B220" s="1059"/>
      <c r="C220" s="1150"/>
      <c r="D220" s="1151"/>
      <c r="E220" s="1151"/>
      <c r="F220" s="1266"/>
      <c r="G220" s="1266"/>
      <c r="H220" s="1266"/>
      <c r="I220" s="1266"/>
      <c r="J220" s="1151"/>
      <c r="K220" s="1266"/>
      <c r="L220" s="1151"/>
    </row>
    <row r="221" spans="1:12" ht="23.25" customHeight="1">
      <c r="A221" s="308">
        <v>209</v>
      </c>
      <c r="B221" s="1059"/>
      <c r="C221" s="1150"/>
      <c r="D221" s="1151"/>
      <c r="E221" s="1151"/>
      <c r="F221" s="1266"/>
      <c r="G221" s="1266"/>
      <c r="H221" s="1266"/>
      <c r="I221" s="1266"/>
      <c r="J221" s="1151"/>
      <c r="K221" s="1266"/>
      <c r="L221" s="1151"/>
    </row>
    <row r="222" spans="1:12" ht="23.25" customHeight="1">
      <c r="A222" s="308">
        <v>210</v>
      </c>
      <c r="B222" s="1059"/>
      <c r="C222" s="1150"/>
      <c r="D222" s="1151"/>
      <c r="E222" s="1151"/>
      <c r="F222" s="1266"/>
      <c r="G222" s="1266"/>
      <c r="H222" s="1266"/>
      <c r="I222" s="1266"/>
      <c r="J222" s="1151"/>
      <c r="K222" s="1266"/>
      <c r="L222" s="1151"/>
    </row>
    <row r="223" spans="1:12" ht="23.25" customHeight="1">
      <c r="A223" s="308">
        <v>211</v>
      </c>
      <c r="B223" s="1059"/>
      <c r="C223" s="1150"/>
      <c r="D223" s="1151"/>
      <c r="E223" s="1151"/>
      <c r="F223" s="1266"/>
      <c r="G223" s="1266"/>
      <c r="H223" s="1266"/>
      <c r="I223" s="1266"/>
      <c r="J223" s="1151"/>
      <c r="K223" s="1266"/>
      <c r="L223" s="1151"/>
    </row>
    <row r="224" spans="1:12" ht="23.25" customHeight="1">
      <c r="A224" s="308">
        <v>212</v>
      </c>
      <c r="B224" s="1059"/>
      <c r="C224" s="1150"/>
      <c r="D224" s="1151"/>
      <c r="E224" s="1151"/>
      <c r="F224" s="1266"/>
      <c r="G224" s="1266"/>
      <c r="H224" s="1266"/>
      <c r="I224" s="1266"/>
      <c r="J224" s="1151"/>
      <c r="K224" s="1266"/>
      <c r="L224" s="1151"/>
    </row>
    <row r="225" spans="1:12" ht="23.25" customHeight="1">
      <c r="A225" s="308">
        <v>213</v>
      </c>
      <c r="B225" s="1059"/>
      <c r="C225" s="1150"/>
      <c r="D225" s="1151"/>
      <c r="E225" s="1151"/>
      <c r="F225" s="1266"/>
      <c r="G225" s="1266"/>
      <c r="H225" s="1266"/>
      <c r="I225" s="1266"/>
      <c r="J225" s="1151"/>
      <c r="K225" s="1266"/>
      <c r="L225" s="1151"/>
    </row>
    <row r="226" spans="1:12" ht="23.25" customHeight="1">
      <c r="A226" s="308">
        <v>214</v>
      </c>
      <c r="B226" s="1059"/>
      <c r="C226" s="1150"/>
      <c r="D226" s="1151"/>
      <c r="E226" s="1151"/>
      <c r="F226" s="1266"/>
      <c r="G226" s="1266"/>
      <c r="H226" s="1266"/>
      <c r="I226" s="1266"/>
      <c r="J226" s="1151"/>
      <c r="K226" s="1266"/>
      <c r="L226" s="1151"/>
    </row>
    <row r="227" spans="1:12" ht="23.25" customHeight="1">
      <c r="A227" s="308">
        <v>215</v>
      </c>
      <c r="B227" s="1059"/>
      <c r="C227" s="1150"/>
      <c r="D227" s="1151"/>
      <c r="E227" s="1151"/>
      <c r="F227" s="1266"/>
      <c r="G227" s="1266"/>
      <c r="H227" s="1266"/>
      <c r="I227" s="1266"/>
      <c r="J227" s="1151"/>
      <c r="K227" s="1266"/>
      <c r="L227" s="1151"/>
    </row>
    <row r="228" spans="1:12" ht="23.25" customHeight="1">
      <c r="A228" s="308">
        <v>216</v>
      </c>
      <c r="B228" s="1059"/>
      <c r="C228" s="1150"/>
      <c r="D228" s="1151"/>
      <c r="E228" s="1151"/>
      <c r="F228" s="1266"/>
      <c r="G228" s="1266"/>
      <c r="H228" s="1266"/>
      <c r="I228" s="1266"/>
      <c r="J228" s="1151"/>
      <c r="K228" s="1266"/>
      <c r="L228" s="1151"/>
    </row>
    <row r="229" spans="1:12" ht="23.25" customHeight="1">
      <c r="A229" s="308">
        <v>217</v>
      </c>
      <c r="B229" s="1059"/>
      <c r="C229" s="1150"/>
      <c r="D229" s="1151"/>
      <c r="E229" s="1151"/>
      <c r="F229" s="1266"/>
      <c r="G229" s="1266"/>
      <c r="H229" s="1266"/>
      <c r="I229" s="1266"/>
      <c r="J229" s="1151"/>
      <c r="K229" s="1266"/>
      <c r="L229" s="1151"/>
    </row>
    <row r="230" spans="1:12" ht="23.25" customHeight="1">
      <c r="A230" s="308">
        <v>218</v>
      </c>
      <c r="B230" s="1059"/>
      <c r="C230" s="1150"/>
      <c r="D230" s="1151"/>
      <c r="E230" s="1151"/>
      <c r="F230" s="1266"/>
      <c r="G230" s="1266"/>
      <c r="H230" s="1266"/>
      <c r="I230" s="1266"/>
      <c r="J230" s="1151"/>
      <c r="K230" s="1266"/>
      <c r="L230" s="1151"/>
    </row>
    <row r="231" spans="1:12" ht="23.25" customHeight="1">
      <c r="A231" s="308">
        <v>219</v>
      </c>
      <c r="B231" s="1059"/>
      <c r="C231" s="1150"/>
      <c r="D231" s="1151"/>
      <c r="E231" s="1151"/>
      <c r="F231" s="1266"/>
      <c r="G231" s="1266"/>
      <c r="H231" s="1266"/>
      <c r="I231" s="1266"/>
      <c r="J231" s="1151"/>
      <c r="K231" s="1266"/>
      <c r="L231" s="1151"/>
    </row>
    <row r="232" spans="1:12" ht="23.25" customHeight="1">
      <c r="A232" s="308">
        <v>220</v>
      </c>
      <c r="B232" s="1059"/>
      <c r="C232" s="1150"/>
      <c r="D232" s="1151"/>
      <c r="E232" s="1151"/>
      <c r="F232" s="1266"/>
      <c r="G232" s="1266"/>
      <c r="H232" s="1266"/>
      <c r="I232" s="1266"/>
      <c r="J232" s="1151"/>
      <c r="K232" s="1266"/>
      <c r="L232" s="1151"/>
    </row>
    <row r="233" spans="1:12" ht="23.25" customHeight="1">
      <c r="A233" s="308">
        <v>221</v>
      </c>
      <c r="B233" s="1059"/>
      <c r="C233" s="1150"/>
      <c r="D233" s="1151"/>
      <c r="E233" s="1151"/>
      <c r="F233" s="1266"/>
      <c r="G233" s="1266"/>
      <c r="H233" s="1266"/>
      <c r="I233" s="1266"/>
      <c r="J233" s="1151"/>
      <c r="K233" s="1266"/>
      <c r="L233" s="1151"/>
    </row>
    <row r="234" spans="1:12" ht="23.25" customHeight="1">
      <c r="A234" s="308">
        <v>222</v>
      </c>
      <c r="B234" s="1059"/>
      <c r="C234" s="1150"/>
      <c r="D234" s="1151"/>
      <c r="E234" s="1151"/>
      <c r="F234" s="1266"/>
      <c r="G234" s="1266"/>
      <c r="H234" s="1266"/>
      <c r="I234" s="1266"/>
      <c r="J234" s="1151"/>
      <c r="K234" s="1266"/>
      <c r="L234" s="1151"/>
    </row>
    <row r="235" spans="1:12" ht="23.25" customHeight="1">
      <c r="A235" s="308">
        <v>223</v>
      </c>
      <c r="B235" s="1059"/>
      <c r="C235" s="1150"/>
      <c r="D235" s="1151"/>
      <c r="E235" s="1151"/>
      <c r="F235" s="1266"/>
      <c r="G235" s="1266"/>
      <c r="H235" s="1266"/>
      <c r="I235" s="1266"/>
      <c r="J235" s="1151"/>
      <c r="K235" s="1266"/>
      <c r="L235" s="1151"/>
    </row>
    <row r="236" spans="1:12" ht="23.25" customHeight="1">
      <c r="A236" s="308">
        <v>224</v>
      </c>
      <c r="B236" s="1059"/>
      <c r="C236" s="1150"/>
      <c r="D236" s="1151"/>
      <c r="E236" s="1151"/>
      <c r="F236" s="1266"/>
      <c r="G236" s="1266"/>
      <c r="H236" s="1266"/>
      <c r="I236" s="1266"/>
      <c r="J236" s="1151"/>
      <c r="K236" s="1266"/>
      <c r="L236" s="1151"/>
    </row>
    <row r="237" spans="1:12" ht="23.25" customHeight="1">
      <c r="A237" s="308">
        <v>225</v>
      </c>
      <c r="B237" s="1059"/>
      <c r="C237" s="1150"/>
      <c r="D237" s="1151"/>
      <c r="E237" s="1151"/>
      <c r="F237" s="1266"/>
      <c r="G237" s="1266"/>
      <c r="H237" s="1266"/>
      <c r="I237" s="1266"/>
      <c r="J237" s="1151"/>
      <c r="K237" s="1266"/>
      <c r="L237" s="1151"/>
    </row>
    <row r="238" spans="1:12" ht="23.25" customHeight="1">
      <c r="A238" s="308">
        <v>226</v>
      </c>
      <c r="B238" s="1059"/>
      <c r="C238" s="1150"/>
      <c r="D238" s="1151"/>
      <c r="E238" s="1151"/>
      <c r="F238" s="1266"/>
      <c r="G238" s="1266"/>
      <c r="H238" s="1266"/>
      <c r="I238" s="1266"/>
      <c r="J238" s="1151"/>
      <c r="K238" s="1266"/>
      <c r="L238" s="1151"/>
    </row>
    <row r="239" spans="1:12" ht="23.25" customHeight="1">
      <c r="A239" s="308">
        <v>227</v>
      </c>
      <c r="B239" s="1059"/>
      <c r="C239" s="1150"/>
      <c r="D239" s="1151"/>
      <c r="E239" s="1151"/>
      <c r="F239" s="1266"/>
      <c r="G239" s="1266"/>
      <c r="H239" s="1266"/>
      <c r="I239" s="1266"/>
      <c r="J239" s="1151"/>
      <c r="K239" s="1266"/>
      <c r="L239" s="1151"/>
    </row>
    <row r="240" spans="1:12" ht="23.25" customHeight="1">
      <c r="A240" s="308">
        <v>228</v>
      </c>
      <c r="B240" s="1059"/>
      <c r="C240" s="1150"/>
      <c r="D240" s="1151"/>
      <c r="E240" s="1151"/>
      <c r="F240" s="1266"/>
      <c r="G240" s="1266"/>
      <c r="H240" s="1266"/>
      <c r="I240" s="1266"/>
      <c r="J240" s="1151"/>
      <c r="K240" s="1266"/>
      <c r="L240" s="1151"/>
    </row>
    <row r="241" spans="1:12" ht="23.25" customHeight="1">
      <c r="A241" s="308">
        <v>229</v>
      </c>
      <c r="B241" s="1059"/>
      <c r="C241" s="1150"/>
      <c r="D241" s="1151"/>
      <c r="E241" s="1151"/>
      <c r="F241" s="1266"/>
      <c r="G241" s="1266"/>
      <c r="H241" s="1266"/>
      <c r="I241" s="1266"/>
      <c r="J241" s="1151"/>
      <c r="K241" s="1266"/>
      <c r="L241" s="1151"/>
    </row>
    <row r="242" spans="1:12" ht="23.25" customHeight="1">
      <c r="A242" s="308">
        <v>230</v>
      </c>
      <c r="B242" s="1059"/>
      <c r="C242" s="1150"/>
      <c r="D242" s="1151"/>
      <c r="E242" s="1151"/>
      <c r="F242" s="1266"/>
      <c r="G242" s="1266"/>
      <c r="H242" s="1266"/>
      <c r="I242" s="1266"/>
      <c r="J242" s="1151"/>
      <c r="K242" s="1266"/>
      <c r="L242" s="1151"/>
    </row>
    <row r="243" spans="1:12" ht="23.25" customHeight="1">
      <c r="A243" s="308">
        <v>231</v>
      </c>
      <c r="B243" s="1059"/>
      <c r="C243" s="1150"/>
      <c r="D243" s="1151"/>
      <c r="E243" s="1151"/>
      <c r="F243" s="1266"/>
      <c r="G243" s="1266"/>
      <c r="H243" s="1266"/>
      <c r="I243" s="1266"/>
      <c r="J243" s="1151"/>
      <c r="K243" s="1266"/>
      <c r="L243" s="1151"/>
    </row>
    <row r="244" spans="1:12" ht="23.25" customHeight="1">
      <c r="A244" s="308">
        <v>232</v>
      </c>
      <c r="B244" s="1059"/>
      <c r="C244" s="1150"/>
      <c r="D244" s="1151"/>
      <c r="E244" s="1151"/>
      <c r="F244" s="1266"/>
      <c r="G244" s="1266"/>
      <c r="H244" s="1266"/>
      <c r="I244" s="1266"/>
      <c r="J244" s="1151"/>
      <c r="K244" s="1266"/>
      <c r="L244" s="1151"/>
    </row>
    <row r="245" spans="1:12" ht="23.25" customHeight="1">
      <c r="A245" s="308">
        <v>233</v>
      </c>
      <c r="B245" s="1059"/>
      <c r="C245" s="1150"/>
      <c r="D245" s="1151"/>
      <c r="E245" s="1151"/>
      <c r="F245" s="1266"/>
      <c r="G245" s="1266"/>
      <c r="H245" s="1266"/>
      <c r="I245" s="1266"/>
      <c r="J245" s="1151"/>
      <c r="K245" s="1266"/>
      <c r="L245" s="1151"/>
    </row>
    <row r="246" spans="1:12" ht="23.25" customHeight="1">
      <c r="A246" s="308">
        <v>234</v>
      </c>
      <c r="B246" s="1059"/>
      <c r="C246" s="1150"/>
      <c r="D246" s="1151"/>
      <c r="E246" s="1151"/>
      <c r="F246" s="1266"/>
      <c r="G246" s="1266"/>
      <c r="H246" s="1266"/>
      <c r="I246" s="1266"/>
      <c r="J246" s="1151"/>
      <c r="K246" s="1266"/>
      <c r="L246" s="1151"/>
    </row>
    <row r="247" spans="1:12" ht="23.25" customHeight="1">
      <c r="A247" s="308">
        <v>235</v>
      </c>
      <c r="B247" s="1059"/>
      <c r="C247" s="1150"/>
      <c r="D247" s="1151"/>
      <c r="E247" s="1151"/>
      <c r="F247" s="1266"/>
      <c r="G247" s="1266"/>
      <c r="H247" s="1266"/>
      <c r="I247" s="1266"/>
      <c r="J247" s="1151"/>
      <c r="K247" s="1266"/>
      <c r="L247" s="1151"/>
    </row>
    <row r="248" spans="1:12" ht="23.25" customHeight="1">
      <c r="A248" s="308">
        <v>236</v>
      </c>
      <c r="B248" s="1059"/>
      <c r="C248" s="1150"/>
      <c r="D248" s="1151"/>
      <c r="E248" s="1151"/>
      <c r="F248" s="1266"/>
      <c r="G248" s="1266"/>
      <c r="H248" s="1266"/>
      <c r="I248" s="1266"/>
      <c r="J248" s="1151"/>
      <c r="K248" s="1266"/>
      <c r="L248" s="1151"/>
    </row>
    <row r="249" spans="1:12" ht="23.25" customHeight="1">
      <c r="A249" s="308">
        <v>237</v>
      </c>
      <c r="B249" s="1059"/>
      <c r="C249" s="1150"/>
      <c r="D249" s="1151"/>
      <c r="E249" s="1151"/>
      <c r="F249" s="1266"/>
      <c r="G249" s="1266"/>
      <c r="H249" s="1266"/>
      <c r="I249" s="1266"/>
      <c r="J249" s="1151"/>
      <c r="K249" s="1266"/>
      <c r="L249" s="1151"/>
    </row>
    <row r="250" spans="1:12" ht="23.25" customHeight="1">
      <c r="A250" s="308">
        <v>238</v>
      </c>
      <c r="B250" s="1059"/>
      <c r="C250" s="1150"/>
      <c r="D250" s="1151"/>
      <c r="E250" s="1151"/>
      <c r="F250" s="1266"/>
      <c r="G250" s="1266"/>
      <c r="H250" s="1266"/>
      <c r="I250" s="1266"/>
      <c r="J250" s="1151"/>
      <c r="K250" s="1266"/>
      <c r="L250" s="1151"/>
    </row>
    <row r="251" spans="1:12" ht="23.25" customHeight="1">
      <c r="A251" s="308">
        <v>239</v>
      </c>
      <c r="B251" s="1059"/>
      <c r="C251" s="1150"/>
      <c r="D251" s="1151"/>
      <c r="E251" s="1151"/>
      <c r="F251" s="1266"/>
      <c r="G251" s="1266"/>
      <c r="H251" s="1266"/>
      <c r="I251" s="1266"/>
      <c r="J251" s="1151"/>
      <c r="K251" s="1266"/>
      <c r="L251" s="1151"/>
    </row>
    <row r="252" spans="1:12" ht="23.25" customHeight="1">
      <c r="A252" s="308">
        <v>240</v>
      </c>
      <c r="B252" s="1059"/>
      <c r="C252" s="1150"/>
      <c r="D252" s="1151"/>
      <c r="E252" s="1151"/>
      <c r="F252" s="1266"/>
      <c r="G252" s="1266"/>
      <c r="H252" s="1266"/>
      <c r="I252" s="1266"/>
      <c r="J252" s="1151"/>
      <c r="K252" s="1266"/>
      <c r="L252" s="1151"/>
    </row>
    <row r="253" spans="1:12" ht="23.25" customHeight="1">
      <c r="A253" s="308">
        <v>241</v>
      </c>
      <c r="B253" s="1059"/>
      <c r="C253" s="1150"/>
      <c r="D253" s="1151"/>
      <c r="E253" s="1151"/>
      <c r="F253" s="1266"/>
      <c r="G253" s="1266"/>
      <c r="H253" s="1266"/>
      <c r="I253" s="1266"/>
      <c r="J253" s="1151"/>
      <c r="K253" s="1266"/>
      <c r="L253" s="1151"/>
    </row>
    <row r="254" spans="1:12" ht="23.25" customHeight="1">
      <c r="A254" s="308">
        <v>242</v>
      </c>
      <c r="B254" s="1059"/>
      <c r="C254" s="1150"/>
      <c r="D254" s="1151"/>
      <c r="E254" s="1151"/>
      <c r="F254" s="1266"/>
      <c r="G254" s="1266"/>
      <c r="H254" s="1266"/>
      <c r="I254" s="1266"/>
      <c r="J254" s="1151"/>
      <c r="K254" s="1266"/>
      <c r="L254" s="1151"/>
    </row>
    <row r="255" spans="1:12" ht="23.25" customHeight="1">
      <c r="A255" s="308">
        <v>243</v>
      </c>
      <c r="B255" s="1059"/>
      <c r="C255" s="1150"/>
      <c r="D255" s="1151"/>
      <c r="E255" s="1151"/>
      <c r="F255" s="1266"/>
      <c r="G255" s="1266"/>
      <c r="H255" s="1266"/>
      <c r="I255" s="1266"/>
      <c r="J255" s="1151"/>
      <c r="K255" s="1266"/>
      <c r="L255" s="1151"/>
    </row>
    <row r="256" spans="1:12" ht="23.25" customHeight="1">
      <c r="A256" s="308">
        <v>244</v>
      </c>
      <c r="B256" s="1059"/>
      <c r="C256" s="1150"/>
      <c r="D256" s="1151"/>
      <c r="E256" s="1151"/>
      <c r="F256" s="1266"/>
      <c r="G256" s="1266"/>
      <c r="H256" s="1266"/>
      <c r="I256" s="1266"/>
      <c r="J256" s="1151"/>
      <c r="K256" s="1266"/>
      <c r="L256" s="1151"/>
    </row>
    <row r="257" spans="1:12" ht="23.25" customHeight="1">
      <c r="A257" s="308">
        <v>245</v>
      </c>
      <c r="B257" s="1059"/>
      <c r="C257" s="1150"/>
      <c r="D257" s="1151"/>
      <c r="E257" s="1151"/>
      <c r="F257" s="1266"/>
      <c r="G257" s="1266"/>
      <c r="H257" s="1266"/>
      <c r="I257" s="1266"/>
      <c r="J257" s="1151"/>
      <c r="K257" s="1266"/>
      <c r="L257" s="1151"/>
    </row>
    <row r="258" spans="1:12" ht="23.25" customHeight="1">
      <c r="A258" s="308">
        <v>246</v>
      </c>
      <c r="B258" s="1059"/>
      <c r="C258" s="1150"/>
      <c r="D258" s="1151"/>
      <c r="E258" s="1151"/>
      <c r="F258" s="1266"/>
      <c r="G258" s="1266"/>
      <c r="H258" s="1266"/>
      <c r="I258" s="1266"/>
      <c r="J258" s="1151"/>
      <c r="K258" s="1266"/>
      <c r="L258" s="1151"/>
    </row>
    <row r="259" spans="1:12" ht="23.25" customHeight="1">
      <c r="A259" s="308">
        <v>247</v>
      </c>
      <c r="B259" s="1059"/>
      <c r="C259" s="1150"/>
      <c r="D259" s="1151"/>
      <c r="E259" s="1151"/>
      <c r="F259" s="1266"/>
      <c r="G259" s="1266"/>
      <c r="H259" s="1266"/>
      <c r="I259" s="1266"/>
      <c r="J259" s="1151"/>
      <c r="K259" s="1266"/>
      <c r="L259" s="1151"/>
    </row>
    <row r="260" spans="1:12" ht="23.25" customHeight="1">
      <c r="A260" s="308">
        <v>248</v>
      </c>
      <c r="B260" s="1059"/>
      <c r="C260" s="1150"/>
      <c r="D260" s="1151"/>
      <c r="E260" s="1151"/>
      <c r="F260" s="1266"/>
      <c r="G260" s="1266"/>
      <c r="H260" s="1266"/>
      <c r="I260" s="1266"/>
      <c r="J260" s="1151"/>
      <c r="K260" s="1266"/>
      <c r="L260" s="1151"/>
    </row>
    <row r="261" spans="1:12" ht="23.25" customHeight="1">
      <c r="A261" s="308">
        <v>249</v>
      </c>
      <c r="B261" s="1059"/>
      <c r="C261" s="1150"/>
      <c r="D261" s="1151"/>
      <c r="E261" s="1151"/>
      <c r="F261" s="1266"/>
      <c r="G261" s="1266"/>
      <c r="H261" s="1266"/>
      <c r="I261" s="1266"/>
      <c r="J261" s="1151"/>
      <c r="K261" s="1266"/>
      <c r="L261" s="1151"/>
    </row>
    <row r="263" spans="1:12">
      <c r="B263" s="1103" t="s">
        <v>945</v>
      </c>
    </row>
    <row r="264" spans="1:12">
      <c r="B264" s="22" t="s">
        <v>1849</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zoomScale="90" zoomScaleNormal="90" workbookViewId="0">
      <selection activeCell="F20" sqref="F20"/>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104"/>
      <c r="D1" s="1104"/>
      <c r="E1" s="1104"/>
      <c r="F1" s="1104"/>
      <c r="G1" s="1104"/>
      <c r="H1" s="1104"/>
      <c r="I1" s="1104"/>
      <c r="J1" s="1104"/>
      <c r="K1" s="1104"/>
      <c r="L1" s="1104"/>
      <c r="M1" s="1104"/>
      <c r="N1" s="1104"/>
      <c r="O1" s="1104"/>
      <c r="P1" s="1319" t="s">
        <v>1850</v>
      </c>
      <c r="Q1" s="1319"/>
      <c r="R1" s="1319"/>
      <c r="S1" s="1319"/>
      <c r="T1" s="1319"/>
      <c r="U1" s="1319"/>
      <c r="V1" s="1319"/>
      <c r="W1" s="1319"/>
    </row>
    <row r="2" spans="1:23">
      <c r="A2" s="8"/>
      <c r="B2" s="91"/>
      <c r="C2" s="1104"/>
      <c r="D2" s="1104"/>
      <c r="E2" s="1104"/>
      <c r="F2" s="1104"/>
      <c r="G2" s="1104"/>
      <c r="H2" s="1104"/>
      <c r="I2" s="1104"/>
      <c r="J2" s="1104"/>
      <c r="K2" s="1104"/>
      <c r="L2" s="1104"/>
      <c r="M2" s="1104"/>
      <c r="N2" s="1104"/>
      <c r="O2" s="1104"/>
      <c r="P2" s="1319"/>
      <c r="Q2" s="1319"/>
      <c r="R2" s="1319"/>
      <c r="S2" s="1319"/>
      <c r="T2" s="1319"/>
      <c r="U2" s="1319"/>
      <c r="V2" s="1319"/>
      <c r="W2" s="1319"/>
    </row>
    <row r="3" spans="1:23">
      <c r="A3" s="8"/>
      <c r="B3" s="91"/>
      <c r="C3" s="1104"/>
      <c r="D3" s="1104"/>
      <c r="E3" s="1104"/>
      <c r="F3" s="1104"/>
      <c r="G3" s="1104"/>
      <c r="H3" s="1104"/>
      <c r="I3" s="1104"/>
      <c r="J3" s="1104"/>
      <c r="K3" s="1104"/>
      <c r="L3" s="1104"/>
      <c r="M3" s="1104"/>
      <c r="N3" s="1104"/>
      <c r="O3" s="1104"/>
      <c r="P3" s="1319"/>
      <c r="Q3" s="1319"/>
      <c r="R3" s="1319"/>
      <c r="S3" s="1319"/>
      <c r="T3" s="1319"/>
      <c r="U3" s="1319"/>
      <c r="V3" s="1319"/>
      <c r="W3" s="1319"/>
    </row>
    <row r="4" spans="1:23">
      <c r="A4" s="8"/>
      <c r="B4" s="91"/>
      <c r="C4" s="8"/>
      <c r="D4" s="8"/>
      <c r="E4" s="8"/>
      <c r="F4" s="8"/>
      <c r="G4" s="8"/>
      <c r="H4" s="8"/>
      <c r="I4" s="8"/>
      <c r="J4" s="8"/>
      <c r="K4" s="8"/>
      <c r="L4" s="8"/>
      <c r="M4" s="8"/>
      <c r="N4" s="8"/>
      <c r="O4" s="8"/>
      <c r="P4" s="1319"/>
      <c r="Q4" s="1319"/>
      <c r="R4" s="1319"/>
      <c r="S4" s="1319"/>
      <c r="T4" s="1319"/>
      <c r="U4" s="1319"/>
      <c r="V4" s="1319"/>
      <c r="W4" s="1319"/>
    </row>
    <row r="5" spans="1:23" ht="16.5" customHeight="1">
      <c r="A5" s="1357" t="s">
        <v>1851</v>
      </c>
      <c r="B5" s="1357"/>
      <c r="C5" s="1357"/>
      <c r="D5" s="1357"/>
      <c r="E5" s="1357"/>
      <c r="F5" s="1357"/>
      <c r="G5" s="1357"/>
      <c r="H5" s="1357"/>
      <c r="I5" s="1357"/>
      <c r="J5" s="1357"/>
      <c r="K5" s="1357"/>
      <c r="L5" s="1357"/>
      <c r="M5" s="1357"/>
      <c r="N5" s="1357"/>
      <c r="O5" s="1357"/>
      <c r="P5" s="1357"/>
      <c r="Q5" s="1357"/>
      <c r="R5" s="1357"/>
      <c r="S5" s="1357"/>
      <c r="T5" s="1357"/>
      <c r="U5" s="1357"/>
      <c r="V5" s="1357"/>
      <c r="W5" s="1357"/>
    </row>
    <row r="6" spans="1:23">
      <c r="A6" s="8"/>
      <c r="B6" s="91"/>
      <c r="C6" s="8"/>
      <c r="D6" s="8"/>
      <c r="E6" s="8"/>
      <c r="F6" s="8"/>
      <c r="G6" s="8"/>
      <c r="H6" s="8"/>
      <c r="I6" s="8"/>
      <c r="J6" s="8"/>
      <c r="K6" s="8"/>
      <c r="L6" s="8"/>
      <c r="M6" s="8"/>
      <c r="N6" s="8"/>
      <c r="O6" s="8"/>
      <c r="P6" s="8"/>
      <c r="Q6" s="8"/>
      <c r="R6" s="8"/>
    </row>
    <row r="7" spans="1:23" ht="12.75" customHeight="1">
      <c r="A7" s="1342" t="str">
        <f>+i.04108!A7</f>
        <v>Даатгагчийн нэр:</v>
      </c>
      <c r="B7" s="1342"/>
      <c r="C7" s="1097"/>
      <c r="D7" s="1345"/>
      <c r="E7" s="1345"/>
      <c r="F7" s="1345"/>
      <c r="G7" s="1345"/>
      <c r="H7" s="1345"/>
      <c r="I7" s="1345"/>
      <c r="J7" s="1345"/>
      <c r="K7" s="1345"/>
      <c r="L7" s="1345"/>
      <c r="M7" s="1345"/>
      <c r="N7" s="1345"/>
      <c r="O7" s="1345"/>
      <c r="P7" s="1345"/>
      <c r="Q7" s="8"/>
      <c r="R7" s="8"/>
      <c r="S7" s="1536" t="str">
        <f>+i.04108!J7</f>
        <v>..... оны .... сарын ...-ны өдөр</v>
      </c>
      <c r="T7" s="1536"/>
      <c r="U7" s="1536"/>
      <c r="V7" s="1536"/>
      <c r="W7" s="1536"/>
    </row>
    <row r="8" spans="1:23">
      <c r="B8" s="86"/>
      <c r="C8" s="498"/>
      <c r="D8" s="501"/>
      <c r="E8" s="501"/>
      <c r="Q8" s="8"/>
      <c r="R8" s="8"/>
      <c r="T8" s="98"/>
      <c r="U8" s="1596" t="s">
        <v>664</v>
      </c>
      <c r="V8" s="1596"/>
      <c r="W8" s="1596"/>
    </row>
    <row r="9" spans="1:23" ht="12.75" customHeight="1">
      <c r="A9" s="1584" t="s">
        <v>2</v>
      </c>
      <c r="B9" s="1584" t="s">
        <v>627</v>
      </c>
      <c r="C9" s="1587" t="s">
        <v>4</v>
      </c>
      <c r="D9" s="1589" t="s">
        <v>1860</v>
      </c>
      <c r="E9" s="1590"/>
      <c r="F9" s="1590"/>
      <c r="G9" s="1590"/>
      <c r="H9" s="1590"/>
      <c r="I9" s="1590"/>
      <c r="J9" s="1590"/>
      <c r="K9" s="1590"/>
      <c r="L9" s="1590"/>
      <c r="M9" s="1591"/>
      <c r="N9" s="1360" t="s">
        <v>1862</v>
      </c>
      <c r="O9" s="1360"/>
      <c r="P9" s="1360"/>
      <c r="Q9" s="1360"/>
      <c r="R9" s="1360"/>
      <c r="S9" s="1360"/>
      <c r="T9" s="1360"/>
      <c r="U9" s="1360"/>
      <c r="V9" s="1360"/>
      <c r="W9" s="1360"/>
    </row>
    <row r="10" spans="1:23" s="494" customFormat="1" ht="12.75" customHeight="1">
      <c r="A10" s="1585"/>
      <c r="B10" s="1585"/>
      <c r="C10" s="1588"/>
      <c r="D10" s="1375" t="s">
        <v>1898</v>
      </c>
      <c r="E10" s="1360"/>
      <c r="F10" s="1375" t="s">
        <v>1894</v>
      </c>
      <c r="G10" s="1375"/>
      <c r="H10" s="1375" t="s">
        <v>1895</v>
      </c>
      <c r="I10" s="1375"/>
      <c r="J10" s="1375" t="s">
        <v>1893</v>
      </c>
      <c r="K10" s="1375"/>
      <c r="L10" s="1445" t="s">
        <v>814</v>
      </c>
      <c r="M10" s="1448"/>
      <c r="N10" s="1375" t="s">
        <v>1898</v>
      </c>
      <c r="O10" s="1375"/>
      <c r="P10" s="1375" t="s">
        <v>1894</v>
      </c>
      <c r="Q10" s="1375"/>
      <c r="R10" s="1375" t="s">
        <v>1895</v>
      </c>
      <c r="S10" s="1375"/>
      <c r="T10" s="1375" t="s">
        <v>1893</v>
      </c>
      <c r="U10" s="1375"/>
      <c r="V10" s="1375" t="s">
        <v>814</v>
      </c>
      <c r="W10" s="1375"/>
    </row>
    <row r="11" spans="1:23" s="494" customFormat="1">
      <c r="A11" s="1586"/>
      <c r="B11" s="1586"/>
      <c r="C11" s="1477"/>
      <c r="D11" s="239" t="s">
        <v>1896</v>
      </c>
      <c r="E11" s="239" t="s">
        <v>1897</v>
      </c>
      <c r="F11" s="239" t="s">
        <v>1896</v>
      </c>
      <c r="G11" s="239" t="s">
        <v>1897</v>
      </c>
      <c r="H11" s="239" t="s">
        <v>1896</v>
      </c>
      <c r="I11" s="239" t="s">
        <v>1897</v>
      </c>
      <c r="J11" s="239" t="s">
        <v>1896</v>
      </c>
      <c r="K11" s="239" t="s">
        <v>1897</v>
      </c>
      <c r="L11" s="239" t="s">
        <v>1896</v>
      </c>
      <c r="M11" s="239" t="s">
        <v>1897</v>
      </c>
      <c r="N11" s="239" t="s">
        <v>1896</v>
      </c>
      <c r="O11" s="239" t="s">
        <v>1897</v>
      </c>
      <c r="P11" s="239" t="s">
        <v>1896</v>
      </c>
      <c r="Q11" s="239" t="s">
        <v>1897</v>
      </c>
      <c r="R11" s="239" t="s">
        <v>1896</v>
      </c>
      <c r="S11" s="239" t="s">
        <v>1897</v>
      </c>
      <c r="T11" s="239" t="s">
        <v>1896</v>
      </c>
      <c r="U11" s="239" t="s">
        <v>1897</v>
      </c>
      <c r="V11" s="239" t="s">
        <v>1896</v>
      </c>
      <c r="W11" s="239" t="s">
        <v>1897</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2">
        <v>1</v>
      </c>
      <c r="B13" s="505" t="s">
        <v>1014</v>
      </c>
      <c r="C13" s="506">
        <v>1</v>
      </c>
      <c r="D13" s="1262"/>
      <c r="E13" s="1262"/>
      <c r="F13" s="1262"/>
      <c r="G13" s="1262"/>
      <c r="H13" s="1262"/>
      <c r="I13" s="1262"/>
      <c r="J13" s="1262"/>
      <c r="K13" s="1262"/>
      <c r="L13" s="1263">
        <f>D13+F13+H13+J13</f>
        <v>0</v>
      </c>
      <c r="M13" s="1263">
        <f>E13+G13+I13+K13</f>
        <v>0</v>
      </c>
      <c r="N13" s="1262"/>
      <c r="O13" s="1262"/>
      <c r="P13" s="1262"/>
      <c r="Q13" s="1262"/>
      <c r="R13" s="1262"/>
      <c r="S13" s="1262"/>
      <c r="T13" s="1262"/>
      <c r="U13" s="1262"/>
      <c r="V13" s="1263">
        <f>N13+P13+R13+T13</f>
        <v>0</v>
      </c>
      <c r="W13" s="1263">
        <f>O13+Q13+S13+U13</f>
        <v>0</v>
      </c>
    </row>
    <row r="14" spans="1:23">
      <c r="A14" s="1593"/>
      <c r="B14" s="505" t="s">
        <v>801</v>
      </c>
      <c r="C14" s="506">
        <f>+C13+1</f>
        <v>2</v>
      </c>
      <c r="D14" s="1262"/>
      <c r="E14" s="1262"/>
      <c r="F14" s="1262"/>
      <c r="G14" s="1262"/>
      <c r="H14" s="1262"/>
      <c r="I14" s="1262"/>
      <c r="J14" s="1262"/>
      <c r="K14" s="1262"/>
      <c r="L14" s="1263">
        <f t="shared" ref="L14:L40" si="0">D14+F14+H14+J14</f>
        <v>0</v>
      </c>
      <c r="M14" s="1263">
        <f t="shared" ref="M14:M40" si="1">E14+G14+I14+K14</f>
        <v>0</v>
      </c>
      <c r="N14" s="1262"/>
      <c r="O14" s="1262"/>
      <c r="P14" s="1262"/>
      <c r="Q14" s="1262"/>
      <c r="R14" s="1262"/>
      <c r="S14" s="1262"/>
      <c r="T14" s="1262"/>
      <c r="U14" s="1262"/>
      <c r="V14" s="1263">
        <f t="shared" ref="V14:V40" si="2">N14+P14+R14+T14</f>
        <v>0</v>
      </c>
      <c r="W14" s="1263">
        <f t="shared" ref="W14:W40" si="3">O14+Q14+S14+U14</f>
        <v>0</v>
      </c>
    </row>
    <row r="15" spans="1:23">
      <c r="A15" s="1592">
        <v>2</v>
      </c>
      <c r="B15" s="509" t="s">
        <v>1015</v>
      </c>
      <c r="C15" s="506">
        <f>+C14+1</f>
        <v>3</v>
      </c>
      <c r="D15" s="1262"/>
      <c r="E15" s="1262"/>
      <c r="F15" s="1262"/>
      <c r="G15" s="1262"/>
      <c r="H15" s="1262"/>
      <c r="I15" s="1262"/>
      <c r="J15" s="1262"/>
      <c r="K15" s="1262"/>
      <c r="L15" s="1263">
        <f t="shared" si="0"/>
        <v>0</v>
      </c>
      <c r="M15" s="1263">
        <f t="shared" si="1"/>
        <v>0</v>
      </c>
      <c r="N15" s="1262"/>
      <c r="O15" s="1262"/>
      <c r="P15" s="1262"/>
      <c r="Q15" s="1262"/>
      <c r="R15" s="1262"/>
      <c r="S15" s="1262"/>
      <c r="T15" s="1262"/>
      <c r="U15" s="1262"/>
      <c r="V15" s="1263">
        <f t="shared" si="2"/>
        <v>0</v>
      </c>
      <c r="W15" s="1263">
        <f t="shared" si="3"/>
        <v>0</v>
      </c>
    </row>
    <row r="16" spans="1:23" ht="12" customHeight="1">
      <c r="A16" s="1593"/>
      <c r="B16" s="505" t="s">
        <v>801</v>
      </c>
      <c r="C16" s="506">
        <f>+C15+1</f>
        <v>4</v>
      </c>
      <c r="D16" s="1262"/>
      <c r="E16" s="1262"/>
      <c r="F16" s="1262"/>
      <c r="G16" s="1262"/>
      <c r="H16" s="1262"/>
      <c r="I16" s="1262"/>
      <c r="J16" s="1262"/>
      <c r="K16" s="1262"/>
      <c r="L16" s="1263">
        <f t="shared" si="0"/>
        <v>0</v>
      </c>
      <c r="M16" s="1263">
        <f t="shared" si="1"/>
        <v>0</v>
      </c>
      <c r="N16" s="1262"/>
      <c r="O16" s="1262"/>
      <c r="P16" s="1262"/>
      <c r="Q16" s="1262"/>
      <c r="R16" s="1262"/>
      <c r="S16" s="1262"/>
      <c r="T16" s="1262"/>
      <c r="U16" s="1262"/>
      <c r="V16" s="1263">
        <f t="shared" si="2"/>
        <v>0</v>
      </c>
      <c r="W16" s="1263">
        <f t="shared" si="3"/>
        <v>0</v>
      </c>
    </row>
    <row r="17" spans="1:23">
      <c r="A17" s="1098">
        <v>3</v>
      </c>
      <c r="B17" s="509" t="s">
        <v>1016</v>
      </c>
      <c r="C17" s="506">
        <f t="shared" ref="C17:C32" si="4">+C16+1</f>
        <v>5</v>
      </c>
      <c r="D17" s="1262"/>
      <c r="E17" s="1262"/>
      <c r="F17" s="1262"/>
      <c r="G17" s="1262"/>
      <c r="H17" s="1262"/>
      <c r="I17" s="1262"/>
      <c r="J17" s="1262"/>
      <c r="K17" s="1262"/>
      <c r="L17" s="1263">
        <f t="shared" si="0"/>
        <v>0</v>
      </c>
      <c r="M17" s="1263">
        <f t="shared" si="1"/>
        <v>0</v>
      </c>
      <c r="N17" s="1262"/>
      <c r="O17" s="1262"/>
      <c r="P17" s="1262"/>
      <c r="Q17" s="1262"/>
      <c r="R17" s="1262"/>
      <c r="S17" s="1262"/>
      <c r="T17" s="1262"/>
      <c r="U17" s="1262"/>
      <c r="V17" s="1263">
        <f t="shared" si="2"/>
        <v>0</v>
      </c>
      <c r="W17" s="1263">
        <f t="shared" si="3"/>
        <v>0</v>
      </c>
    </row>
    <row r="18" spans="1:23">
      <c r="A18" s="1098">
        <v>4</v>
      </c>
      <c r="B18" s="509" t="s">
        <v>1017</v>
      </c>
      <c r="C18" s="506">
        <f t="shared" si="4"/>
        <v>6</v>
      </c>
      <c r="D18" s="1262"/>
      <c r="E18" s="1262"/>
      <c r="F18" s="1262"/>
      <c r="G18" s="1262"/>
      <c r="H18" s="1262"/>
      <c r="I18" s="1262"/>
      <c r="J18" s="1262"/>
      <c r="K18" s="1262"/>
      <c r="L18" s="1263">
        <f t="shared" si="0"/>
        <v>0</v>
      </c>
      <c r="M18" s="1263">
        <f t="shared" si="1"/>
        <v>0</v>
      </c>
      <c r="N18" s="1262"/>
      <c r="O18" s="1262"/>
      <c r="P18" s="1262"/>
      <c r="Q18" s="1262"/>
      <c r="R18" s="1262"/>
      <c r="S18" s="1262"/>
      <c r="T18" s="1262"/>
      <c r="U18" s="1262"/>
      <c r="V18" s="1263">
        <f t="shared" si="2"/>
        <v>0</v>
      </c>
      <c r="W18" s="1263">
        <f t="shared" si="3"/>
        <v>0</v>
      </c>
    </row>
    <row r="19" spans="1:23">
      <c r="A19" s="1098">
        <v>5</v>
      </c>
      <c r="B19" s="509" t="s">
        <v>1018</v>
      </c>
      <c r="C19" s="506">
        <f t="shared" si="4"/>
        <v>7</v>
      </c>
      <c r="D19" s="1262"/>
      <c r="E19" s="1262"/>
      <c r="F19" s="1262"/>
      <c r="G19" s="1262"/>
      <c r="H19" s="1262"/>
      <c r="I19" s="1262"/>
      <c r="J19" s="1262"/>
      <c r="K19" s="1262"/>
      <c r="L19" s="1263">
        <f t="shared" si="0"/>
        <v>0</v>
      </c>
      <c r="M19" s="1263">
        <f t="shared" si="1"/>
        <v>0</v>
      </c>
      <c r="N19" s="1262"/>
      <c r="O19" s="1262"/>
      <c r="P19" s="1262"/>
      <c r="Q19" s="1262"/>
      <c r="R19" s="1262"/>
      <c r="S19" s="1262"/>
      <c r="T19" s="1262"/>
      <c r="U19" s="1262"/>
      <c r="V19" s="1263">
        <f t="shared" si="2"/>
        <v>0</v>
      </c>
      <c r="W19" s="1263">
        <f t="shared" si="3"/>
        <v>0</v>
      </c>
    </row>
    <row r="20" spans="1:23">
      <c r="A20" s="1098">
        <v>6</v>
      </c>
      <c r="B20" s="509" t="s">
        <v>1019</v>
      </c>
      <c r="C20" s="506">
        <f t="shared" si="4"/>
        <v>8</v>
      </c>
      <c r="D20" s="1262"/>
      <c r="E20" s="1262"/>
      <c r="F20" s="1262"/>
      <c r="G20" s="1262"/>
      <c r="H20" s="1262"/>
      <c r="I20" s="1262"/>
      <c r="J20" s="1262"/>
      <c r="K20" s="1262"/>
      <c r="L20" s="1263">
        <f t="shared" si="0"/>
        <v>0</v>
      </c>
      <c r="M20" s="1263">
        <f t="shared" si="1"/>
        <v>0</v>
      </c>
      <c r="N20" s="1262"/>
      <c r="O20" s="1262"/>
      <c r="P20" s="1262"/>
      <c r="Q20" s="1262"/>
      <c r="R20" s="1262"/>
      <c r="S20" s="1262"/>
      <c r="T20" s="1262"/>
      <c r="U20" s="1262"/>
      <c r="V20" s="1263">
        <f t="shared" si="2"/>
        <v>0</v>
      </c>
      <c r="W20" s="1263">
        <f t="shared" si="3"/>
        <v>0</v>
      </c>
    </row>
    <row r="21" spans="1:23">
      <c r="A21" s="1592">
        <v>7</v>
      </c>
      <c r="B21" s="509" t="s">
        <v>1020</v>
      </c>
      <c r="C21" s="506">
        <f t="shared" si="4"/>
        <v>9</v>
      </c>
      <c r="D21" s="1262"/>
      <c r="E21" s="1262"/>
      <c r="F21" s="1262"/>
      <c r="G21" s="1262"/>
      <c r="H21" s="1262"/>
      <c r="I21" s="1262"/>
      <c r="J21" s="1262"/>
      <c r="K21" s="1262"/>
      <c r="L21" s="1263">
        <f t="shared" si="0"/>
        <v>0</v>
      </c>
      <c r="M21" s="1263">
        <f t="shared" si="1"/>
        <v>0</v>
      </c>
      <c r="N21" s="1262"/>
      <c r="O21" s="1262"/>
      <c r="P21" s="1262"/>
      <c r="Q21" s="1262"/>
      <c r="R21" s="1262"/>
      <c r="S21" s="1262"/>
      <c r="T21" s="1262"/>
      <c r="U21" s="1262"/>
      <c r="V21" s="1263">
        <f t="shared" si="2"/>
        <v>0</v>
      </c>
      <c r="W21" s="1263">
        <f t="shared" si="3"/>
        <v>0</v>
      </c>
    </row>
    <row r="22" spans="1:23" ht="25.5">
      <c r="A22" s="1593"/>
      <c r="B22" s="505" t="s">
        <v>1815</v>
      </c>
      <c r="C22" s="506">
        <f t="shared" si="4"/>
        <v>10</v>
      </c>
      <c r="D22" s="1262"/>
      <c r="E22" s="1262"/>
      <c r="F22" s="1262"/>
      <c r="G22" s="1262"/>
      <c r="H22" s="1262"/>
      <c r="I22" s="1262"/>
      <c r="J22" s="1262"/>
      <c r="K22" s="1262"/>
      <c r="L22" s="1263">
        <f t="shared" si="0"/>
        <v>0</v>
      </c>
      <c r="M22" s="1263">
        <f t="shared" si="1"/>
        <v>0</v>
      </c>
      <c r="N22" s="1262"/>
      <c r="O22" s="1262"/>
      <c r="P22" s="1262"/>
      <c r="Q22" s="1262"/>
      <c r="R22" s="1262"/>
      <c r="S22" s="1262"/>
      <c r="T22" s="1262"/>
      <c r="U22" s="1262"/>
      <c r="V22" s="1263">
        <f t="shared" si="2"/>
        <v>0</v>
      </c>
      <c r="W22" s="1263">
        <f t="shared" si="3"/>
        <v>0</v>
      </c>
    </row>
    <row r="23" spans="1:23">
      <c r="A23" s="1098">
        <v>8</v>
      </c>
      <c r="B23" s="509" t="s">
        <v>1021</v>
      </c>
      <c r="C23" s="506">
        <f t="shared" si="4"/>
        <v>11</v>
      </c>
      <c r="D23" s="1262"/>
      <c r="E23" s="1262"/>
      <c r="F23" s="1262"/>
      <c r="G23" s="1262"/>
      <c r="H23" s="1262"/>
      <c r="I23" s="1262"/>
      <c r="J23" s="1262"/>
      <c r="K23" s="1262"/>
      <c r="L23" s="1263">
        <f t="shared" si="0"/>
        <v>0</v>
      </c>
      <c r="M23" s="1263">
        <f t="shared" si="1"/>
        <v>0</v>
      </c>
      <c r="N23" s="1262"/>
      <c r="O23" s="1262"/>
      <c r="P23" s="1262"/>
      <c r="Q23" s="1262"/>
      <c r="R23" s="1262"/>
      <c r="S23" s="1262"/>
      <c r="T23" s="1262"/>
      <c r="U23" s="1262"/>
      <c r="V23" s="1263">
        <f t="shared" si="2"/>
        <v>0</v>
      </c>
      <c r="W23" s="1263">
        <f t="shared" si="3"/>
        <v>0</v>
      </c>
    </row>
    <row r="24" spans="1:23" ht="25.5">
      <c r="A24" s="1098">
        <v>9</v>
      </c>
      <c r="B24" s="509" t="s">
        <v>755</v>
      </c>
      <c r="C24" s="506">
        <f t="shared" si="4"/>
        <v>12</v>
      </c>
      <c r="D24" s="1262"/>
      <c r="E24" s="1262"/>
      <c r="F24" s="1262"/>
      <c r="G24" s="1262"/>
      <c r="H24" s="1262"/>
      <c r="I24" s="1262"/>
      <c r="J24" s="1262"/>
      <c r="K24" s="1262"/>
      <c r="L24" s="1263">
        <f t="shared" si="0"/>
        <v>0</v>
      </c>
      <c r="M24" s="1263">
        <f t="shared" si="1"/>
        <v>0</v>
      </c>
      <c r="N24" s="1262"/>
      <c r="O24" s="1262"/>
      <c r="P24" s="1262"/>
      <c r="Q24" s="1262"/>
      <c r="R24" s="1262"/>
      <c r="S24" s="1262"/>
      <c r="T24" s="1262"/>
      <c r="U24" s="1262"/>
      <c r="V24" s="1263">
        <f t="shared" si="2"/>
        <v>0</v>
      </c>
      <c r="W24" s="1263">
        <f t="shared" si="3"/>
        <v>0</v>
      </c>
    </row>
    <row r="25" spans="1:23">
      <c r="A25" s="1098">
        <v>10</v>
      </c>
      <c r="B25" s="509" t="s">
        <v>1022</v>
      </c>
      <c r="C25" s="506">
        <f t="shared" si="4"/>
        <v>13</v>
      </c>
      <c r="D25" s="1262"/>
      <c r="E25" s="1262"/>
      <c r="F25" s="1262"/>
      <c r="G25" s="1262"/>
      <c r="H25" s="1262"/>
      <c r="I25" s="1262"/>
      <c r="J25" s="1262"/>
      <c r="K25" s="1262"/>
      <c r="L25" s="1263">
        <f t="shared" si="0"/>
        <v>0</v>
      </c>
      <c r="M25" s="1263">
        <f t="shared" si="1"/>
        <v>0</v>
      </c>
      <c r="N25" s="1262"/>
      <c r="O25" s="1262"/>
      <c r="P25" s="1262"/>
      <c r="Q25" s="1262"/>
      <c r="R25" s="1262"/>
      <c r="S25" s="1262"/>
      <c r="T25" s="1262"/>
      <c r="U25" s="1262"/>
      <c r="V25" s="1263">
        <f t="shared" si="2"/>
        <v>0</v>
      </c>
      <c r="W25" s="1263">
        <f t="shared" si="3"/>
        <v>0</v>
      </c>
    </row>
    <row r="26" spans="1:23">
      <c r="A26" s="1098">
        <v>11</v>
      </c>
      <c r="B26" s="509" t="s">
        <v>1023</v>
      </c>
      <c r="C26" s="506">
        <f t="shared" si="4"/>
        <v>14</v>
      </c>
      <c r="D26" s="1262"/>
      <c r="E26" s="1262"/>
      <c r="F26" s="1262"/>
      <c r="G26" s="1262"/>
      <c r="H26" s="1262"/>
      <c r="I26" s="1262"/>
      <c r="J26" s="1262"/>
      <c r="K26" s="1262"/>
      <c r="L26" s="1263">
        <f t="shared" si="0"/>
        <v>0</v>
      </c>
      <c r="M26" s="1263">
        <f t="shared" si="1"/>
        <v>0</v>
      </c>
      <c r="N26" s="1262"/>
      <c r="O26" s="1262"/>
      <c r="P26" s="1262"/>
      <c r="Q26" s="1262"/>
      <c r="R26" s="1262"/>
      <c r="S26" s="1262"/>
      <c r="T26" s="1262"/>
      <c r="U26" s="1262"/>
      <c r="V26" s="1263">
        <f t="shared" si="2"/>
        <v>0</v>
      </c>
      <c r="W26" s="1263">
        <f t="shared" si="3"/>
        <v>0</v>
      </c>
    </row>
    <row r="27" spans="1:23">
      <c r="A27" s="1098">
        <v>12</v>
      </c>
      <c r="B27" s="509" t="s">
        <v>1024</v>
      </c>
      <c r="C27" s="506">
        <f t="shared" si="4"/>
        <v>15</v>
      </c>
      <c r="D27" s="1262"/>
      <c r="E27" s="1262"/>
      <c r="F27" s="1262"/>
      <c r="G27" s="1262"/>
      <c r="H27" s="1262"/>
      <c r="I27" s="1262"/>
      <c r="J27" s="1262"/>
      <c r="K27" s="1262"/>
      <c r="L27" s="1263">
        <f t="shared" si="0"/>
        <v>0</v>
      </c>
      <c r="M27" s="1263">
        <f t="shared" si="1"/>
        <v>0</v>
      </c>
      <c r="N27" s="1262"/>
      <c r="O27" s="1262"/>
      <c r="P27" s="1262"/>
      <c r="Q27" s="1262"/>
      <c r="R27" s="1262"/>
      <c r="S27" s="1262"/>
      <c r="T27" s="1262"/>
      <c r="U27" s="1262"/>
      <c r="V27" s="1263">
        <f t="shared" si="2"/>
        <v>0</v>
      </c>
      <c r="W27" s="1263">
        <f t="shared" si="3"/>
        <v>0</v>
      </c>
    </row>
    <row r="28" spans="1:23">
      <c r="A28" s="1098">
        <v>13</v>
      </c>
      <c r="B28" s="509" t="s">
        <v>1025</v>
      </c>
      <c r="C28" s="506">
        <f t="shared" si="4"/>
        <v>16</v>
      </c>
      <c r="D28" s="1262"/>
      <c r="E28" s="1262"/>
      <c r="F28" s="1262"/>
      <c r="G28" s="1262"/>
      <c r="H28" s="1262"/>
      <c r="I28" s="1262"/>
      <c r="J28" s="1262"/>
      <c r="K28" s="1262"/>
      <c r="L28" s="1263">
        <f t="shared" si="0"/>
        <v>0</v>
      </c>
      <c r="M28" s="1263">
        <f t="shared" si="1"/>
        <v>0</v>
      </c>
      <c r="N28" s="1262"/>
      <c r="O28" s="1262"/>
      <c r="P28" s="1262"/>
      <c r="Q28" s="1262"/>
      <c r="R28" s="1262"/>
      <c r="S28" s="1262"/>
      <c r="T28" s="1262"/>
      <c r="U28" s="1262"/>
      <c r="V28" s="1263">
        <f t="shared" si="2"/>
        <v>0</v>
      </c>
      <c r="W28" s="1263">
        <f t="shared" si="3"/>
        <v>0</v>
      </c>
    </row>
    <row r="29" spans="1:23" ht="25.5">
      <c r="A29" s="1098">
        <v>14</v>
      </c>
      <c r="B29" s="509" t="s">
        <v>1026</v>
      </c>
      <c r="C29" s="506">
        <f t="shared" si="4"/>
        <v>17</v>
      </c>
      <c r="D29" s="1262"/>
      <c r="E29" s="1262"/>
      <c r="F29" s="1262"/>
      <c r="G29" s="1262"/>
      <c r="H29" s="1262"/>
      <c r="I29" s="1262"/>
      <c r="J29" s="1262"/>
      <c r="K29" s="1262"/>
      <c r="L29" s="1263">
        <f t="shared" si="0"/>
        <v>0</v>
      </c>
      <c r="M29" s="1263">
        <f t="shared" si="1"/>
        <v>0</v>
      </c>
      <c r="N29" s="1262"/>
      <c r="O29" s="1262"/>
      <c r="P29" s="1262"/>
      <c r="Q29" s="1262"/>
      <c r="R29" s="1262"/>
      <c r="S29" s="1262"/>
      <c r="T29" s="1262"/>
      <c r="U29" s="1262"/>
      <c r="V29" s="1263">
        <f t="shared" si="2"/>
        <v>0</v>
      </c>
      <c r="W29" s="1263">
        <f t="shared" si="3"/>
        <v>0</v>
      </c>
    </row>
    <row r="30" spans="1:23" ht="51">
      <c r="A30" s="1098">
        <v>15</v>
      </c>
      <c r="B30" s="509" t="s">
        <v>1027</v>
      </c>
      <c r="C30" s="506">
        <f t="shared" si="4"/>
        <v>18</v>
      </c>
      <c r="D30" s="1262"/>
      <c r="E30" s="1262"/>
      <c r="F30" s="1262"/>
      <c r="G30" s="1262"/>
      <c r="H30" s="1262"/>
      <c r="I30" s="1262"/>
      <c r="J30" s="1262"/>
      <c r="K30" s="1262"/>
      <c r="L30" s="1263">
        <f t="shared" si="0"/>
        <v>0</v>
      </c>
      <c r="M30" s="1263">
        <f t="shared" si="1"/>
        <v>0</v>
      </c>
      <c r="N30" s="1262"/>
      <c r="O30" s="1262"/>
      <c r="P30" s="1262"/>
      <c r="Q30" s="1262"/>
      <c r="R30" s="1262"/>
      <c r="S30" s="1262"/>
      <c r="T30" s="1262"/>
      <c r="U30" s="1262"/>
      <c r="V30" s="1263">
        <f t="shared" si="2"/>
        <v>0</v>
      </c>
      <c r="W30" s="1263">
        <f t="shared" si="3"/>
        <v>0</v>
      </c>
    </row>
    <row r="31" spans="1:23" ht="38.25">
      <c r="A31" s="1098">
        <v>16</v>
      </c>
      <c r="B31" s="511" t="s">
        <v>1028</v>
      </c>
      <c r="C31" s="506">
        <f t="shared" si="4"/>
        <v>19</v>
      </c>
      <c r="D31" s="1262"/>
      <c r="E31" s="1262"/>
      <c r="F31" s="1262"/>
      <c r="G31" s="1262"/>
      <c r="H31" s="1262"/>
      <c r="I31" s="1262"/>
      <c r="J31" s="1262"/>
      <c r="K31" s="1262"/>
      <c r="L31" s="1263">
        <f t="shared" si="0"/>
        <v>0</v>
      </c>
      <c r="M31" s="1263">
        <f t="shared" si="1"/>
        <v>0</v>
      </c>
      <c r="N31" s="1262"/>
      <c r="O31" s="1262"/>
      <c r="P31" s="1262"/>
      <c r="Q31" s="1262"/>
      <c r="R31" s="1262"/>
      <c r="S31" s="1262"/>
      <c r="T31" s="1262"/>
      <c r="U31" s="1262"/>
      <c r="V31" s="1263">
        <f t="shared" si="2"/>
        <v>0</v>
      </c>
      <c r="W31" s="1263">
        <f t="shared" si="3"/>
        <v>0</v>
      </c>
    </row>
    <row r="32" spans="1:23">
      <c r="A32" s="1098">
        <v>17</v>
      </c>
      <c r="B32" s="513" t="s">
        <v>1029</v>
      </c>
      <c r="C32" s="506">
        <f t="shared" si="4"/>
        <v>20</v>
      </c>
      <c r="D32" s="1264"/>
      <c r="E32" s="1262"/>
      <c r="F32" s="1264"/>
      <c r="G32" s="1264"/>
      <c r="H32" s="1264"/>
      <c r="I32" s="1264"/>
      <c r="J32" s="1264"/>
      <c r="K32" s="1264"/>
      <c r="L32" s="1263">
        <f t="shared" si="0"/>
        <v>0</v>
      </c>
      <c r="M32" s="1263">
        <f t="shared" si="1"/>
        <v>0</v>
      </c>
      <c r="N32" s="1264"/>
      <c r="O32" s="1262"/>
      <c r="P32" s="1264"/>
      <c r="Q32" s="1264"/>
      <c r="R32" s="1264"/>
      <c r="S32" s="1264"/>
      <c r="T32" s="1264"/>
      <c r="U32" s="1264"/>
      <c r="V32" s="1263">
        <f t="shared" si="2"/>
        <v>0</v>
      </c>
      <c r="W32" s="1263">
        <f t="shared" si="3"/>
        <v>0</v>
      </c>
    </row>
    <row r="33" spans="1:23">
      <c r="A33" s="1595">
        <v>18</v>
      </c>
      <c r="B33" s="244" t="s">
        <v>1853</v>
      </c>
      <c r="C33" s="391">
        <v>21</v>
      </c>
      <c r="D33" s="1262"/>
      <c r="E33" s="1262"/>
      <c r="F33" s="1262"/>
      <c r="G33" s="1262"/>
      <c r="H33" s="1262"/>
      <c r="I33" s="1262"/>
      <c r="J33" s="1262"/>
      <c r="K33" s="1262"/>
      <c r="L33" s="1263">
        <f t="shared" si="0"/>
        <v>0</v>
      </c>
      <c r="M33" s="1263">
        <f t="shared" si="1"/>
        <v>0</v>
      </c>
      <c r="N33" s="1262"/>
      <c r="O33" s="1262"/>
      <c r="P33" s="1262"/>
      <c r="Q33" s="1262"/>
      <c r="R33" s="1262"/>
      <c r="S33" s="1262"/>
      <c r="T33" s="1262"/>
      <c r="U33" s="1262"/>
      <c r="V33" s="1263">
        <f t="shared" si="2"/>
        <v>0</v>
      </c>
      <c r="W33" s="1263">
        <f t="shared" si="3"/>
        <v>0</v>
      </c>
    </row>
    <row r="34" spans="1:23">
      <c r="A34" s="1595"/>
      <c r="B34" s="244" t="s">
        <v>1854</v>
      </c>
      <c r="C34" s="391">
        <v>22</v>
      </c>
      <c r="D34" s="1262"/>
      <c r="E34" s="1262"/>
      <c r="F34" s="1262"/>
      <c r="G34" s="1262"/>
      <c r="H34" s="1262"/>
      <c r="I34" s="1262"/>
      <c r="J34" s="1262"/>
      <c r="K34" s="1262"/>
      <c r="L34" s="1263">
        <f t="shared" si="0"/>
        <v>0</v>
      </c>
      <c r="M34" s="1263">
        <f t="shared" si="1"/>
        <v>0</v>
      </c>
      <c r="N34" s="1262"/>
      <c r="O34" s="1262"/>
      <c r="P34" s="1262"/>
      <c r="Q34" s="1262"/>
      <c r="R34" s="1262"/>
      <c r="S34" s="1262"/>
      <c r="T34" s="1262"/>
      <c r="U34" s="1262"/>
      <c r="V34" s="1263">
        <f t="shared" si="2"/>
        <v>0</v>
      </c>
      <c r="W34" s="1263">
        <f t="shared" si="3"/>
        <v>0</v>
      </c>
    </row>
    <row r="35" spans="1:23">
      <c r="A35" s="1595">
        <v>19</v>
      </c>
      <c r="B35" s="244" t="s">
        <v>1855</v>
      </c>
      <c r="C35" s="391">
        <v>23</v>
      </c>
      <c r="D35" s="1262"/>
      <c r="E35" s="1262"/>
      <c r="F35" s="1262"/>
      <c r="G35" s="1262"/>
      <c r="H35" s="1262"/>
      <c r="I35" s="1262"/>
      <c r="J35" s="1262"/>
      <c r="K35" s="1262"/>
      <c r="L35" s="1263">
        <f t="shared" si="0"/>
        <v>0</v>
      </c>
      <c r="M35" s="1263">
        <f t="shared" si="1"/>
        <v>0</v>
      </c>
      <c r="N35" s="1262"/>
      <c r="O35" s="1262"/>
      <c r="P35" s="1262"/>
      <c r="Q35" s="1262"/>
      <c r="R35" s="1262"/>
      <c r="S35" s="1262"/>
      <c r="T35" s="1262"/>
      <c r="U35" s="1262"/>
      <c r="V35" s="1263">
        <f t="shared" si="2"/>
        <v>0</v>
      </c>
      <c r="W35" s="1263">
        <f t="shared" si="3"/>
        <v>0</v>
      </c>
    </row>
    <row r="36" spans="1:23">
      <c r="A36" s="1595"/>
      <c r="B36" s="244" t="s">
        <v>1854</v>
      </c>
      <c r="C36" s="391">
        <v>24</v>
      </c>
      <c r="D36" s="1262"/>
      <c r="E36" s="1262"/>
      <c r="F36" s="1262"/>
      <c r="G36" s="1262"/>
      <c r="H36" s="1262"/>
      <c r="I36" s="1262"/>
      <c r="J36" s="1262"/>
      <c r="K36" s="1262"/>
      <c r="L36" s="1263">
        <f t="shared" si="0"/>
        <v>0</v>
      </c>
      <c r="M36" s="1263">
        <f t="shared" si="1"/>
        <v>0</v>
      </c>
      <c r="N36" s="1262"/>
      <c r="O36" s="1262"/>
      <c r="P36" s="1262"/>
      <c r="Q36" s="1262"/>
      <c r="R36" s="1262"/>
      <c r="S36" s="1262"/>
      <c r="T36" s="1262"/>
      <c r="U36" s="1262"/>
      <c r="V36" s="1263">
        <f t="shared" si="2"/>
        <v>0</v>
      </c>
      <c r="W36" s="1263">
        <f t="shared" si="3"/>
        <v>0</v>
      </c>
    </row>
    <row r="37" spans="1:23">
      <c r="A37" s="1098">
        <v>20</v>
      </c>
      <c r="B37" s="244" t="s">
        <v>1856</v>
      </c>
      <c r="C37" s="391">
        <v>25</v>
      </c>
      <c r="D37" s="1264"/>
      <c r="E37" s="1262"/>
      <c r="F37" s="1264"/>
      <c r="G37" s="1264"/>
      <c r="H37" s="1264"/>
      <c r="I37" s="1264"/>
      <c r="J37" s="1264"/>
      <c r="K37" s="1264"/>
      <c r="L37" s="1263">
        <f t="shared" si="0"/>
        <v>0</v>
      </c>
      <c r="M37" s="1263">
        <f t="shared" si="1"/>
        <v>0</v>
      </c>
      <c r="N37" s="1264"/>
      <c r="O37" s="1262"/>
      <c r="P37" s="1264"/>
      <c r="Q37" s="1264"/>
      <c r="R37" s="1264"/>
      <c r="S37" s="1264"/>
      <c r="T37" s="1264"/>
      <c r="U37" s="1264"/>
      <c r="V37" s="1263">
        <f t="shared" si="2"/>
        <v>0</v>
      </c>
      <c r="W37" s="1263">
        <f t="shared" si="3"/>
        <v>0</v>
      </c>
    </row>
    <row r="38" spans="1:23">
      <c r="A38" s="1098">
        <v>21</v>
      </c>
      <c r="B38" s="244" t="s">
        <v>1857</v>
      </c>
      <c r="C38" s="391">
        <v>26</v>
      </c>
      <c r="D38" s="1264"/>
      <c r="E38" s="1262"/>
      <c r="F38" s="1264"/>
      <c r="G38" s="1264"/>
      <c r="H38" s="1264"/>
      <c r="I38" s="1264"/>
      <c r="J38" s="1264"/>
      <c r="K38" s="1264"/>
      <c r="L38" s="1263">
        <f t="shared" si="0"/>
        <v>0</v>
      </c>
      <c r="M38" s="1263">
        <f t="shared" si="1"/>
        <v>0</v>
      </c>
      <c r="N38" s="1264"/>
      <c r="O38" s="1262"/>
      <c r="P38" s="1264"/>
      <c r="Q38" s="1264"/>
      <c r="R38" s="1264"/>
      <c r="S38" s="1264"/>
      <c r="T38" s="1264"/>
      <c r="U38" s="1264"/>
      <c r="V38" s="1263">
        <f t="shared" si="2"/>
        <v>0</v>
      </c>
      <c r="W38" s="1263">
        <f t="shared" si="3"/>
        <v>0</v>
      </c>
    </row>
    <row r="39" spans="1:23">
      <c r="A39" s="1098">
        <v>22</v>
      </c>
      <c r="B39" s="244" t="s">
        <v>1858</v>
      </c>
      <c r="C39" s="391">
        <v>27</v>
      </c>
      <c r="D39" s="1264"/>
      <c r="E39" s="1262"/>
      <c r="F39" s="1264"/>
      <c r="G39" s="1264"/>
      <c r="H39" s="1264"/>
      <c r="I39" s="1264"/>
      <c r="J39" s="1264"/>
      <c r="K39" s="1264"/>
      <c r="L39" s="1263">
        <f t="shared" si="0"/>
        <v>0</v>
      </c>
      <c r="M39" s="1263">
        <f t="shared" si="1"/>
        <v>0</v>
      </c>
      <c r="N39" s="1264"/>
      <c r="O39" s="1262"/>
      <c r="P39" s="1264"/>
      <c r="Q39" s="1264"/>
      <c r="R39" s="1264"/>
      <c r="S39" s="1264"/>
      <c r="T39" s="1264"/>
      <c r="U39" s="1264"/>
      <c r="V39" s="1263">
        <f t="shared" si="2"/>
        <v>0</v>
      </c>
      <c r="W39" s="1263">
        <f t="shared" si="3"/>
        <v>0</v>
      </c>
    </row>
    <row r="40" spans="1:23">
      <c r="A40" s="1098">
        <v>23</v>
      </c>
      <c r="B40" s="244" t="s">
        <v>1859</v>
      </c>
      <c r="C40" s="391">
        <v>28</v>
      </c>
      <c r="D40" s="1264"/>
      <c r="E40" s="1262"/>
      <c r="F40" s="1264"/>
      <c r="G40" s="1264"/>
      <c r="H40" s="1264"/>
      <c r="I40" s="1264"/>
      <c r="J40" s="1264"/>
      <c r="K40" s="1264"/>
      <c r="L40" s="1263">
        <f t="shared" si="0"/>
        <v>0</v>
      </c>
      <c r="M40" s="1263">
        <f t="shared" si="1"/>
        <v>0</v>
      </c>
      <c r="N40" s="1264"/>
      <c r="O40" s="1262"/>
      <c r="P40" s="1264"/>
      <c r="Q40" s="1264"/>
      <c r="R40" s="1264"/>
      <c r="S40" s="1264"/>
      <c r="T40" s="1264"/>
      <c r="U40" s="1264"/>
      <c r="V40" s="1263">
        <f t="shared" si="2"/>
        <v>0</v>
      </c>
      <c r="W40" s="1263">
        <f t="shared" si="3"/>
        <v>0</v>
      </c>
    </row>
    <row r="41" spans="1:23">
      <c r="A41" s="1351" t="s">
        <v>1852</v>
      </c>
      <c r="B41" s="1594"/>
      <c r="C41" s="1094">
        <v>29</v>
      </c>
      <c r="D41" s="1105">
        <f>SUM(D13:D40)-D14-D16-D22-D34-D36</f>
        <v>0</v>
      </c>
      <c r="E41" s="1105">
        <f t="shared" ref="E41:W41" si="5">SUM(E13:E40)-E14-E16-E22-E34-E36</f>
        <v>0</v>
      </c>
      <c r="F41" s="1105">
        <f t="shared" si="5"/>
        <v>0</v>
      </c>
      <c r="G41" s="1105">
        <f t="shared" si="5"/>
        <v>0</v>
      </c>
      <c r="H41" s="1105">
        <f t="shared" si="5"/>
        <v>0</v>
      </c>
      <c r="I41" s="1105">
        <f t="shared" si="5"/>
        <v>0</v>
      </c>
      <c r="J41" s="1105">
        <f t="shared" si="5"/>
        <v>0</v>
      </c>
      <c r="K41" s="1105">
        <f t="shared" si="5"/>
        <v>0</v>
      </c>
      <c r="L41" s="1105">
        <f t="shared" si="5"/>
        <v>0</v>
      </c>
      <c r="M41" s="1105">
        <f t="shared" si="5"/>
        <v>0</v>
      </c>
      <c r="N41" s="1105">
        <f t="shared" si="5"/>
        <v>0</v>
      </c>
      <c r="O41" s="1105">
        <f t="shared" si="5"/>
        <v>0</v>
      </c>
      <c r="P41" s="1105">
        <f t="shared" si="5"/>
        <v>0</v>
      </c>
      <c r="Q41" s="1105">
        <f t="shared" si="5"/>
        <v>0</v>
      </c>
      <c r="R41" s="1105">
        <f t="shared" si="5"/>
        <v>0</v>
      </c>
      <c r="S41" s="1105">
        <f t="shared" si="5"/>
        <v>0</v>
      </c>
      <c r="T41" s="1105">
        <f t="shared" si="5"/>
        <v>0</v>
      </c>
      <c r="U41" s="1105">
        <f t="shared" si="5"/>
        <v>0</v>
      </c>
      <c r="V41" s="1105">
        <f t="shared" si="5"/>
        <v>0</v>
      </c>
      <c r="W41" s="1105">
        <f t="shared" si="5"/>
        <v>0</v>
      </c>
    </row>
    <row r="42" spans="1:23" ht="18" customHeight="1">
      <c r="A42" s="1363" t="s">
        <v>2212</v>
      </c>
      <c r="B42" s="1363"/>
      <c r="C42" s="1363"/>
      <c r="D42" s="1363"/>
      <c r="E42" s="1363"/>
      <c r="F42" s="1363"/>
      <c r="G42" s="1363"/>
      <c r="H42" s="1363"/>
      <c r="I42" s="1363"/>
      <c r="J42" s="1363"/>
      <c r="K42" s="1363"/>
      <c r="L42" s="1363"/>
      <c r="M42" s="1363"/>
      <c r="N42" s="1363"/>
      <c r="O42" s="1363"/>
      <c r="P42" s="1363"/>
      <c r="Q42" s="8"/>
      <c r="R42" s="8"/>
    </row>
    <row r="43" spans="1:23" ht="18" customHeight="1">
      <c r="A43" s="1363"/>
      <c r="B43" s="1363"/>
      <c r="C43" s="1363"/>
      <c r="D43" s="1363"/>
      <c r="E43" s="1363"/>
      <c r="F43" s="1363"/>
      <c r="G43" s="1363"/>
      <c r="H43" s="1363"/>
      <c r="I43" s="1363"/>
      <c r="J43" s="1363"/>
      <c r="K43" s="1363"/>
      <c r="L43" s="1363"/>
      <c r="M43" s="1363"/>
      <c r="N43" s="1363"/>
      <c r="O43" s="1363"/>
      <c r="P43" s="1363"/>
      <c r="Q43" s="8"/>
      <c r="R43" s="8"/>
    </row>
    <row r="44" spans="1:23" ht="17.25" customHeight="1">
      <c r="A44" s="1363"/>
      <c r="B44" s="1363"/>
      <c r="C44" s="1363"/>
      <c r="D44" s="1363"/>
      <c r="E44" s="1363"/>
      <c r="F44" s="1363"/>
      <c r="G44" s="1363"/>
      <c r="H44" s="1363"/>
      <c r="I44" s="1363"/>
      <c r="J44" s="1363"/>
      <c r="K44" s="1363"/>
      <c r="L44" s="1363"/>
      <c r="M44" s="1363"/>
      <c r="N44" s="1363"/>
      <c r="O44" s="1363"/>
      <c r="P44" s="1363"/>
      <c r="Q44" s="8"/>
      <c r="R44" s="8"/>
    </row>
    <row r="45" spans="1:23" ht="2.25" hidden="1" customHeight="1">
      <c r="A45" s="1363"/>
      <c r="B45" s="1363"/>
      <c r="C45" s="1363"/>
      <c r="D45" s="1363"/>
      <c r="E45" s="1363"/>
      <c r="F45" s="1363"/>
      <c r="G45" s="1363"/>
      <c r="H45" s="1363"/>
      <c r="I45" s="1363"/>
      <c r="J45" s="1363"/>
      <c r="K45" s="1363"/>
      <c r="L45" s="1363"/>
      <c r="M45" s="1363"/>
      <c r="N45" s="1363"/>
      <c r="O45" s="1363"/>
      <c r="P45" s="1363"/>
      <c r="Q45" s="8"/>
      <c r="R45" s="8"/>
    </row>
    <row r="46" spans="1:23" ht="2.25" customHeight="1">
      <c r="A46" s="1363"/>
      <c r="B46" s="1363"/>
      <c r="C46" s="1363"/>
      <c r="D46" s="1363"/>
      <c r="E46" s="1363"/>
      <c r="F46" s="1363"/>
      <c r="G46" s="1363"/>
      <c r="H46" s="1363"/>
      <c r="I46" s="1363"/>
      <c r="J46" s="1363"/>
      <c r="K46" s="1363"/>
      <c r="L46" s="1363"/>
      <c r="M46" s="1363"/>
      <c r="N46" s="1363"/>
      <c r="O46" s="1363"/>
      <c r="P46" s="1363"/>
      <c r="Q46" s="8"/>
      <c r="R46" s="8"/>
    </row>
    <row r="47" spans="1:23" ht="2.25" customHeight="1">
      <c r="A47" s="1363"/>
      <c r="B47" s="1363"/>
      <c r="C47" s="1363"/>
      <c r="D47" s="1363"/>
      <c r="E47" s="1363"/>
      <c r="F47" s="1363"/>
      <c r="G47" s="1363"/>
      <c r="H47" s="1363"/>
      <c r="I47" s="1363"/>
      <c r="J47" s="1363"/>
      <c r="K47" s="1363"/>
      <c r="L47" s="1363"/>
      <c r="M47" s="1363"/>
      <c r="N47" s="1363"/>
      <c r="O47" s="1363"/>
      <c r="P47" s="1363"/>
      <c r="Q47" s="8"/>
      <c r="R47" s="8"/>
    </row>
    <row r="48" spans="1:23" ht="2.25" customHeight="1">
      <c r="A48" s="1363"/>
      <c r="B48" s="1363"/>
      <c r="C48" s="1363"/>
      <c r="D48" s="1363"/>
      <c r="E48" s="1363"/>
      <c r="F48" s="1363"/>
      <c r="G48" s="1363"/>
      <c r="H48" s="1363"/>
      <c r="I48" s="1363"/>
      <c r="J48" s="1363"/>
      <c r="K48" s="1363"/>
      <c r="L48" s="1363"/>
      <c r="M48" s="1363"/>
      <c r="N48" s="1363"/>
      <c r="O48" s="1363"/>
      <c r="P48" s="1363"/>
      <c r="Q48" s="8"/>
      <c r="R48" s="8"/>
    </row>
    <row r="49" spans="1:18" ht="2.25" customHeight="1">
      <c r="A49" s="1363"/>
      <c r="B49" s="1363"/>
      <c r="C49" s="1363"/>
      <c r="D49" s="1363"/>
      <c r="E49" s="1363"/>
      <c r="F49" s="1363"/>
      <c r="G49" s="1363"/>
      <c r="H49" s="1363"/>
      <c r="I49" s="1363"/>
      <c r="J49" s="1363"/>
      <c r="K49" s="1363"/>
      <c r="L49" s="1363"/>
      <c r="M49" s="1363"/>
      <c r="N49" s="1363"/>
      <c r="O49" s="1363"/>
      <c r="P49" s="1363"/>
      <c r="Q49" s="8"/>
      <c r="R49" s="8"/>
    </row>
    <row r="50" spans="1:18" ht="2.25" customHeight="1">
      <c r="A50" s="1363"/>
      <c r="B50" s="1363"/>
      <c r="C50" s="1363"/>
      <c r="D50" s="1363"/>
      <c r="E50" s="1363"/>
      <c r="F50" s="1363"/>
      <c r="G50" s="1363"/>
      <c r="H50" s="1363"/>
      <c r="I50" s="1363"/>
      <c r="J50" s="1363"/>
      <c r="K50" s="1363"/>
      <c r="L50" s="1363"/>
      <c r="M50" s="1363"/>
      <c r="N50" s="1363"/>
      <c r="O50" s="1363"/>
      <c r="P50" s="1363"/>
      <c r="Q50" s="8"/>
      <c r="R50" s="8"/>
    </row>
    <row r="51" spans="1:18" ht="2.25" customHeight="1">
      <c r="A51" s="1363"/>
      <c r="B51" s="1363"/>
      <c r="C51" s="1363"/>
      <c r="D51" s="1363"/>
      <c r="E51" s="1363"/>
      <c r="F51" s="1363"/>
      <c r="G51" s="1363"/>
      <c r="H51" s="1363"/>
      <c r="I51" s="1363"/>
      <c r="J51" s="1363"/>
      <c r="K51" s="1363"/>
      <c r="L51" s="1363"/>
      <c r="M51" s="1363"/>
      <c r="N51" s="1363"/>
      <c r="O51" s="1363"/>
      <c r="P51" s="1363"/>
      <c r="Q51" s="8"/>
      <c r="R51" s="8"/>
    </row>
    <row r="52" spans="1:18" ht="17.25" customHeight="1">
      <c r="A52" s="1363"/>
      <c r="B52" s="1363"/>
      <c r="C52" s="1363"/>
      <c r="D52" s="1363"/>
      <c r="E52" s="1363"/>
      <c r="F52" s="1363"/>
      <c r="G52" s="1363"/>
      <c r="H52" s="1363"/>
      <c r="I52" s="1363"/>
      <c r="J52" s="1363"/>
      <c r="K52" s="1363"/>
      <c r="L52" s="1363"/>
      <c r="M52" s="1363"/>
      <c r="N52" s="1363"/>
      <c r="O52" s="1363"/>
      <c r="P52" s="1363"/>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T10:U10"/>
    <mergeCell ref="V10:W10"/>
    <mergeCell ref="U8:W8"/>
    <mergeCell ref="A5:W5"/>
    <mergeCell ref="N9:W9"/>
    <mergeCell ref="H10:I10"/>
    <mergeCell ref="J10:K10"/>
    <mergeCell ref="L10:M10"/>
    <mergeCell ref="P10:Q10"/>
    <mergeCell ref="R10:S10"/>
    <mergeCell ref="N10:O10"/>
    <mergeCell ref="S7:W7"/>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19" t="s">
        <v>830</v>
      </c>
      <c r="G1" s="1319"/>
      <c r="H1" s="1319"/>
      <c r="I1" s="1319"/>
      <c r="J1" s="1319"/>
      <c r="K1" s="1319"/>
      <c r="L1" s="1319"/>
      <c r="M1" s="8"/>
      <c r="N1" s="8"/>
      <c r="O1" s="8"/>
      <c r="P1" s="8"/>
      <c r="Q1" s="8"/>
      <c r="R1" s="8"/>
      <c r="S1" s="8"/>
      <c r="T1" s="8"/>
      <c r="U1" s="8"/>
      <c r="V1" s="8"/>
      <c r="W1" s="8"/>
      <c r="X1" s="8"/>
      <c r="Y1" s="8"/>
    </row>
    <row r="2" spans="1:27" ht="12.75" customHeight="1">
      <c r="A2" s="203"/>
      <c r="B2" s="91"/>
      <c r="C2" s="8"/>
      <c r="D2" s="8"/>
      <c r="E2" s="8"/>
      <c r="F2" s="1319"/>
      <c r="G2" s="1319"/>
      <c r="H2" s="1319"/>
      <c r="I2" s="1319"/>
      <c r="J2" s="1319"/>
      <c r="K2" s="1319"/>
      <c r="L2" s="1319"/>
      <c r="M2" s="8"/>
      <c r="N2" s="8"/>
      <c r="O2" s="8"/>
      <c r="P2" s="8"/>
      <c r="Q2" s="8"/>
      <c r="R2" s="8"/>
      <c r="S2" s="8"/>
      <c r="T2" s="8"/>
      <c r="U2" s="8"/>
      <c r="V2" s="8"/>
      <c r="W2" s="8"/>
      <c r="X2" s="8"/>
      <c r="Y2" s="8"/>
    </row>
    <row r="3" spans="1:27" ht="12.75" customHeight="1">
      <c r="A3" s="203"/>
      <c r="B3" s="91"/>
      <c r="C3" s="8"/>
      <c r="D3" s="8"/>
      <c r="E3" s="8"/>
      <c r="F3" s="1319"/>
      <c r="G3" s="1319"/>
      <c r="H3" s="1319"/>
      <c r="I3" s="1319"/>
      <c r="J3" s="1319"/>
      <c r="K3" s="1319"/>
      <c r="L3" s="1319"/>
      <c r="M3" s="8"/>
      <c r="N3" s="8"/>
      <c r="O3" s="8"/>
      <c r="P3" s="8"/>
      <c r="Q3" s="8"/>
      <c r="R3" s="8"/>
      <c r="S3" s="8"/>
      <c r="T3" s="8"/>
      <c r="U3" s="8"/>
      <c r="V3" s="8"/>
      <c r="W3" s="8"/>
      <c r="X3" s="8"/>
      <c r="Y3" s="8"/>
    </row>
    <row r="4" spans="1:27" ht="12.75" customHeight="1">
      <c r="A4" s="1344" t="s">
        <v>1876</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45" t="str">
        <f>+i.04108!J7</f>
        <v>..... оны .... сарын ...-ны өдөр</v>
      </c>
      <c r="J6" s="1345"/>
      <c r="K6" s="1345"/>
      <c r="L6" s="1345"/>
      <c r="M6" s="1368"/>
      <c r="N6" s="1405"/>
      <c r="O6" s="1405"/>
      <c r="P6" s="1405"/>
      <c r="Q6" s="249"/>
      <c r="R6" s="8"/>
      <c r="S6" s="8"/>
      <c r="T6" s="8"/>
      <c r="U6" s="8"/>
      <c r="V6" s="8"/>
      <c r="W6" s="8"/>
      <c r="X6" s="8"/>
      <c r="Y6" s="8"/>
      <c r="Z6" s="8"/>
      <c r="AA6" s="8"/>
    </row>
    <row r="7" spans="1:27" ht="12.75" customHeight="1">
      <c r="A7" s="249"/>
      <c r="B7" s="8"/>
      <c r="C7" s="87"/>
      <c r="D7" s="8"/>
      <c r="E7" s="8"/>
      <c r="H7" s="8"/>
      <c r="I7" s="8"/>
      <c r="J7" s="1409" t="s">
        <v>1</v>
      </c>
      <c r="K7" s="1409"/>
      <c r="L7" s="1409"/>
      <c r="M7" s="8"/>
      <c r="N7" s="8"/>
      <c r="Q7" s="8"/>
      <c r="R7" s="8"/>
      <c r="S7" s="8"/>
      <c r="T7" s="8"/>
      <c r="U7" s="8"/>
      <c r="V7" s="8"/>
      <c r="W7" s="8"/>
      <c r="X7" s="8"/>
      <c r="Y7" s="8"/>
      <c r="Z7" s="8"/>
      <c r="AA7" s="8"/>
    </row>
    <row r="8" spans="1:27" ht="15" customHeight="1">
      <c r="A8" s="1597" t="s">
        <v>2</v>
      </c>
      <c r="B8" s="1597" t="s">
        <v>806</v>
      </c>
      <c r="C8" s="1597" t="s">
        <v>648</v>
      </c>
      <c r="D8" s="1597" t="s">
        <v>808</v>
      </c>
      <c r="E8" s="1597" t="s">
        <v>809</v>
      </c>
      <c r="F8" s="1599" t="s">
        <v>810</v>
      </c>
      <c r="G8" s="1600"/>
      <c r="H8" s="1601"/>
      <c r="I8" s="1597" t="s">
        <v>811</v>
      </c>
      <c r="J8" s="1597" t="s">
        <v>812</v>
      </c>
      <c r="K8" s="1597" t="s">
        <v>365</v>
      </c>
      <c r="L8" s="1597" t="s">
        <v>815</v>
      </c>
    </row>
    <row r="9" spans="1:27" ht="38.25">
      <c r="A9" s="1598"/>
      <c r="B9" s="1598"/>
      <c r="C9" s="1598"/>
      <c r="D9" s="1598"/>
      <c r="E9" s="1598"/>
      <c r="F9" s="1198" t="s">
        <v>682</v>
      </c>
      <c r="G9" s="1198" t="s">
        <v>813</v>
      </c>
      <c r="H9" s="1198" t="s">
        <v>280</v>
      </c>
      <c r="I9" s="1598"/>
      <c r="J9" s="1598"/>
      <c r="K9" s="1598"/>
      <c r="L9" s="1598"/>
    </row>
    <row r="10" spans="1:27">
      <c r="A10" s="1199">
        <v>1</v>
      </c>
      <c r="B10" s="1199">
        <v>2</v>
      </c>
      <c r="C10" s="1199">
        <v>3</v>
      </c>
      <c r="D10" s="1199">
        <v>4</v>
      </c>
      <c r="E10" s="1199">
        <v>5</v>
      </c>
      <c r="F10" s="1199">
        <v>6</v>
      </c>
      <c r="G10" s="1199">
        <v>7</v>
      </c>
      <c r="H10" s="1199">
        <v>8</v>
      </c>
      <c r="I10" s="1199">
        <v>9</v>
      </c>
      <c r="J10" s="1199">
        <v>10</v>
      </c>
      <c r="K10" s="1199">
        <v>11</v>
      </c>
      <c r="L10" s="1199">
        <v>12</v>
      </c>
    </row>
    <row r="11" spans="1:27">
      <c r="A11" s="1198" t="s">
        <v>814</v>
      </c>
      <c r="B11" s="1198"/>
      <c r="C11" s="1198">
        <f>SUM(C12:C260)</f>
        <v>0</v>
      </c>
      <c r="D11" s="1198">
        <f>SUM(D12:D260)</f>
        <v>0</v>
      </c>
      <c r="E11" s="1096">
        <f t="shared" ref="E11:L11" si="0">SUM(E12:E260)</f>
        <v>0</v>
      </c>
      <c r="F11" s="1096">
        <f t="shared" si="0"/>
        <v>0</v>
      </c>
      <c r="G11" s="1096">
        <f t="shared" si="0"/>
        <v>0</v>
      </c>
      <c r="H11" s="1096">
        <f t="shared" si="0"/>
        <v>0</v>
      </c>
      <c r="I11" s="1198">
        <f t="shared" si="0"/>
        <v>0</v>
      </c>
      <c r="J11" s="1096">
        <f t="shared" si="0"/>
        <v>0</v>
      </c>
      <c r="K11" s="1198">
        <f t="shared" si="0"/>
        <v>0</v>
      </c>
      <c r="L11" s="1198">
        <f t="shared" si="0"/>
        <v>0</v>
      </c>
    </row>
    <row r="12" spans="1:27">
      <c r="A12" s="308">
        <v>1</v>
      </c>
      <c r="B12" s="1059"/>
      <c r="C12" s="315"/>
      <c r="D12" s="315"/>
      <c r="E12" s="1261"/>
      <c r="F12" s="1261"/>
      <c r="G12" s="1261"/>
      <c r="H12" s="1261"/>
      <c r="I12" s="315"/>
      <c r="J12" s="1261"/>
      <c r="K12" s="315"/>
      <c r="L12" s="315"/>
    </row>
    <row r="13" spans="1:27">
      <c r="A13" s="308">
        <v>2</v>
      </c>
      <c r="B13" s="1059"/>
      <c r="C13" s="315"/>
      <c r="D13" s="315"/>
      <c r="E13" s="1261"/>
      <c r="F13" s="1261"/>
      <c r="G13" s="1261"/>
      <c r="H13" s="1261"/>
      <c r="I13" s="315"/>
      <c r="J13" s="1261"/>
      <c r="K13" s="315"/>
      <c r="L13" s="315"/>
    </row>
    <row r="14" spans="1:27">
      <c r="A14" s="308">
        <v>3</v>
      </c>
      <c r="B14" s="1059"/>
      <c r="C14" s="315"/>
      <c r="D14" s="315"/>
      <c r="E14" s="1261"/>
      <c r="F14" s="1261"/>
      <c r="G14" s="1261"/>
      <c r="H14" s="1261"/>
      <c r="I14" s="315"/>
      <c r="J14" s="1261"/>
      <c r="K14" s="315"/>
      <c r="L14" s="315"/>
    </row>
    <row r="15" spans="1:27">
      <c r="A15" s="308">
        <v>4</v>
      </c>
      <c r="B15" s="1059"/>
      <c r="C15" s="315"/>
      <c r="D15" s="315"/>
      <c r="E15" s="1261"/>
      <c r="F15" s="1261"/>
      <c r="G15" s="1261"/>
      <c r="H15" s="1261"/>
      <c r="I15" s="315"/>
      <c r="J15" s="1261"/>
      <c r="K15" s="315"/>
      <c r="L15" s="315"/>
    </row>
    <row r="16" spans="1:27">
      <c r="A16" s="308">
        <v>5</v>
      </c>
      <c r="B16" s="1059"/>
      <c r="C16" s="315"/>
      <c r="D16" s="315"/>
      <c r="E16" s="1261"/>
      <c r="F16" s="1261"/>
      <c r="G16" s="1261"/>
      <c r="H16" s="1261"/>
      <c r="I16" s="315"/>
      <c r="J16" s="1261"/>
      <c r="K16" s="315"/>
      <c r="L16" s="315"/>
    </row>
    <row r="17" spans="1:12">
      <c r="A17" s="308">
        <v>6</v>
      </c>
      <c r="B17" s="1059"/>
      <c r="C17" s="315"/>
      <c r="D17" s="315"/>
      <c r="E17" s="1261"/>
      <c r="F17" s="1261"/>
      <c r="G17" s="1261"/>
      <c r="H17" s="1261"/>
      <c r="I17" s="315"/>
      <c r="J17" s="1261"/>
      <c r="K17" s="315"/>
      <c r="L17" s="315"/>
    </row>
    <row r="18" spans="1:12">
      <c r="A18" s="308">
        <v>7</v>
      </c>
      <c r="B18" s="1059"/>
      <c r="C18" s="315"/>
      <c r="D18" s="315"/>
      <c r="E18" s="1261"/>
      <c r="F18" s="1261"/>
      <c r="G18" s="1261"/>
      <c r="H18" s="1261"/>
      <c r="I18" s="315"/>
      <c r="J18" s="1261"/>
      <c r="K18" s="315"/>
      <c r="L18" s="315"/>
    </row>
    <row r="19" spans="1:12">
      <c r="A19" s="308">
        <v>8</v>
      </c>
      <c r="B19" s="1059"/>
      <c r="C19" s="315"/>
      <c r="D19" s="315"/>
      <c r="E19" s="1261"/>
      <c r="F19" s="1261"/>
      <c r="G19" s="1261"/>
      <c r="H19" s="1261"/>
      <c r="I19" s="315"/>
      <c r="J19" s="1261"/>
      <c r="K19" s="315"/>
      <c r="L19" s="315"/>
    </row>
    <row r="20" spans="1:12">
      <c r="A20" s="308">
        <v>9</v>
      </c>
      <c r="B20" s="1059"/>
      <c r="C20" s="315"/>
      <c r="D20" s="315"/>
      <c r="E20" s="1261"/>
      <c r="F20" s="1261"/>
      <c r="G20" s="1261"/>
      <c r="H20" s="1261"/>
      <c r="I20" s="315"/>
      <c r="J20" s="1261"/>
      <c r="K20" s="315"/>
      <c r="L20" s="315"/>
    </row>
    <row r="21" spans="1:12">
      <c r="A21" s="308">
        <v>10</v>
      </c>
      <c r="B21" s="1059"/>
      <c r="C21" s="315"/>
      <c r="D21" s="315"/>
      <c r="E21" s="1261"/>
      <c r="F21" s="1261"/>
      <c r="G21" s="1261"/>
      <c r="H21" s="1261"/>
      <c r="I21" s="315"/>
      <c r="J21" s="1261"/>
      <c r="K21" s="315"/>
      <c r="L21" s="315"/>
    </row>
    <row r="22" spans="1:12">
      <c r="A22" s="308">
        <v>11</v>
      </c>
      <c r="B22" s="1059"/>
      <c r="C22" s="315"/>
      <c r="D22" s="315"/>
      <c r="E22" s="1261"/>
      <c r="F22" s="1261"/>
      <c r="G22" s="1261"/>
      <c r="H22" s="1261"/>
      <c r="I22" s="315"/>
      <c r="J22" s="1261"/>
      <c r="K22" s="315"/>
      <c r="L22" s="315"/>
    </row>
    <row r="23" spans="1:12">
      <c r="A23" s="308">
        <v>12</v>
      </c>
      <c r="B23" s="1059"/>
      <c r="C23" s="315"/>
      <c r="D23" s="315"/>
      <c r="E23" s="1261"/>
      <c r="F23" s="1261"/>
      <c r="G23" s="1261"/>
      <c r="H23" s="1261"/>
      <c r="I23" s="315"/>
      <c r="J23" s="1261"/>
      <c r="K23" s="315"/>
      <c r="L23" s="315"/>
    </row>
    <row r="24" spans="1:12">
      <c r="A24" s="308">
        <v>13</v>
      </c>
      <c r="B24" s="1059"/>
      <c r="C24" s="315"/>
      <c r="D24" s="315"/>
      <c r="E24" s="1261"/>
      <c r="F24" s="1261"/>
      <c r="G24" s="1261"/>
      <c r="H24" s="1261"/>
      <c r="I24" s="315"/>
      <c r="J24" s="1261"/>
      <c r="K24" s="315"/>
      <c r="L24" s="315"/>
    </row>
    <row r="25" spans="1:12">
      <c r="A25" s="308">
        <v>14</v>
      </c>
      <c r="B25" s="1059"/>
      <c r="C25" s="315"/>
      <c r="D25" s="315"/>
      <c r="E25" s="1261"/>
      <c r="F25" s="1261"/>
      <c r="G25" s="1261"/>
      <c r="H25" s="1261"/>
      <c r="I25" s="315"/>
      <c r="J25" s="1261"/>
      <c r="K25" s="315"/>
      <c r="L25" s="315"/>
    </row>
    <row r="26" spans="1:12">
      <c r="A26" s="308">
        <v>15</v>
      </c>
      <c r="B26" s="1059"/>
      <c r="C26" s="315"/>
      <c r="D26" s="315"/>
      <c r="E26" s="1261"/>
      <c r="F26" s="1261"/>
      <c r="G26" s="1261"/>
      <c r="H26" s="1261"/>
      <c r="I26" s="315"/>
      <c r="J26" s="1261"/>
      <c r="K26" s="315"/>
      <c r="L26" s="315"/>
    </row>
    <row r="27" spans="1:12">
      <c r="A27" s="308">
        <v>16</v>
      </c>
      <c r="B27" s="1059"/>
      <c r="C27" s="315"/>
      <c r="D27" s="315"/>
      <c r="E27" s="1261"/>
      <c r="F27" s="1261"/>
      <c r="G27" s="1261"/>
      <c r="H27" s="1261"/>
      <c r="I27" s="315"/>
      <c r="J27" s="1261"/>
      <c r="K27" s="315"/>
      <c r="L27" s="315"/>
    </row>
    <row r="28" spans="1:12">
      <c r="A28" s="308">
        <v>17</v>
      </c>
      <c r="B28" s="1059"/>
      <c r="C28" s="315"/>
      <c r="D28" s="315"/>
      <c r="E28" s="1261"/>
      <c r="F28" s="1261"/>
      <c r="G28" s="1261"/>
      <c r="H28" s="1261"/>
      <c r="I28" s="315"/>
      <c r="J28" s="1261"/>
      <c r="K28" s="315"/>
      <c r="L28" s="315"/>
    </row>
    <row r="29" spans="1:12">
      <c r="A29" s="308">
        <v>18</v>
      </c>
      <c r="B29" s="1059"/>
      <c r="C29" s="315"/>
      <c r="D29" s="315"/>
      <c r="E29" s="1261"/>
      <c r="F29" s="1261"/>
      <c r="G29" s="1261"/>
      <c r="H29" s="1261"/>
      <c r="I29" s="315"/>
      <c r="J29" s="1261"/>
      <c r="K29" s="315"/>
      <c r="L29" s="315"/>
    </row>
    <row r="30" spans="1:12">
      <c r="A30" s="308">
        <v>19</v>
      </c>
      <c r="B30" s="1059"/>
      <c r="C30" s="315"/>
      <c r="D30" s="315"/>
      <c r="E30" s="1261"/>
      <c r="F30" s="1261"/>
      <c r="G30" s="1261"/>
      <c r="H30" s="1261"/>
      <c r="I30" s="315"/>
      <c r="J30" s="1261"/>
      <c r="K30" s="315"/>
      <c r="L30" s="315"/>
    </row>
    <row r="31" spans="1:12">
      <c r="A31" s="308">
        <v>20</v>
      </c>
      <c r="B31" s="1059"/>
      <c r="C31" s="315"/>
      <c r="D31" s="315"/>
      <c r="E31" s="1261"/>
      <c r="F31" s="1261"/>
      <c r="G31" s="1261"/>
      <c r="H31" s="1261"/>
      <c r="I31" s="315"/>
      <c r="J31" s="1261"/>
      <c r="K31" s="315"/>
      <c r="L31" s="315"/>
    </row>
    <row r="32" spans="1:12">
      <c r="A32" s="308">
        <v>21</v>
      </c>
      <c r="B32" s="1059"/>
      <c r="C32" s="315"/>
      <c r="D32" s="315"/>
      <c r="E32" s="1261"/>
      <c r="F32" s="1261"/>
      <c r="G32" s="1261"/>
      <c r="H32" s="1261"/>
      <c r="I32" s="315"/>
      <c r="J32" s="1261"/>
      <c r="K32" s="315"/>
      <c r="L32" s="315"/>
    </row>
    <row r="33" spans="1:12">
      <c r="A33" s="308">
        <v>22</v>
      </c>
      <c r="B33" s="1059"/>
      <c r="C33" s="315"/>
      <c r="D33" s="315"/>
      <c r="E33" s="1261"/>
      <c r="F33" s="1261"/>
      <c r="G33" s="1261"/>
      <c r="H33" s="1261"/>
      <c r="I33" s="315"/>
      <c r="J33" s="1261"/>
      <c r="K33" s="315"/>
      <c r="L33" s="315"/>
    </row>
    <row r="34" spans="1:12">
      <c r="A34" s="308">
        <v>23</v>
      </c>
      <c r="B34" s="1059"/>
      <c r="C34" s="315"/>
      <c r="D34" s="315"/>
      <c r="E34" s="1261"/>
      <c r="F34" s="1261"/>
      <c r="G34" s="1261"/>
      <c r="H34" s="1261"/>
      <c r="I34" s="315"/>
      <c r="J34" s="1261"/>
      <c r="K34" s="315"/>
      <c r="L34" s="315"/>
    </row>
    <row r="35" spans="1:12">
      <c r="A35" s="308">
        <v>24</v>
      </c>
      <c r="B35" s="1059"/>
      <c r="C35" s="315"/>
      <c r="D35" s="315"/>
      <c r="E35" s="1261"/>
      <c r="F35" s="1261"/>
      <c r="G35" s="1261"/>
      <c r="H35" s="1261"/>
      <c r="I35" s="315"/>
      <c r="J35" s="1261"/>
      <c r="K35" s="315"/>
      <c r="L35" s="315"/>
    </row>
    <row r="36" spans="1:12">
      <c r="A36" s="308">
        <v>25</v>
      </c>
      <c r="B36" s="1059"/>
      <c r="C36" s="315"/>
      <c r="D36" s="315"/>
      <c r="E36" s="1261"/>
      <c r="F36" s="1261"/>
      <c r="G36" s="1261"/>
      <c r="H36" s="1261"/>
      <c r="I36" s="315"/>
      <c r="J36" s="1261"/>
      <c r="K36" s="315"/>
      <c r="L36" s="315"/>
    </row>
    <row r="37" spans="1:12">
      <c r="A37" s="308">
        <v>26</v>
      </c>
      <c r="B37" s="1059"/>
      <c r="C37" s="315"/>
      <c r="D37" s="315"/>
      <c r="E37" s="1261"/>
      <c r="F37" s="1261"/>
      <c r="G37" s="1261"/>
      <c r="H37" s="1261"/>
      <c r="I37" s="315"/>
      <c r="J37" s="1261"/>
      <c r="K37" s="315"/>
      <c r="L37" s="315"/>
    </row>
    <row r="38" spans="1:12">
      <c r="A38" s="308">
        <v>27</v>
      </c>
      <c r="B38" s="1059"/>
      <c r="C38" s="315"/>
      <c r="D38" s="315"/>
      <c r="E38" s="1261"/>
      <c r="F38" s="1261"/>
      <c r="G38" s="1261"/>
      <c r="H38" s="1261"/>
      <c r="I38" s="315"/>
      <c r="J38" s="1261"/>
      <c r="K38" s="315"/>
      <c r="L38" s="315"/>
    </row>
    <row r="39" spans="1:12">
      <c r="A39" s="308">
        <v>28</v>
      </c>
      <c r="B39" s="1059"/>
      <c r="C39" s="315"/>
      <c r="D39" s="315"/>
      <c r="E39" s="1261"/>
      <c r="F39" s="1261"/>
      <c r="G39" s="1261"/>
      <c r="H39" s="1261"/>
      <c r="I39" s="315"/>
      <c r="J39" s="1261"/>
      <c r="K39" s="315"/>
      <c r="L39" s="315"/>
    </row>
    <row r="40" spans="1:12">
      <c r="A40" s="308">
        <v>29</v>
      </c>
      <c r="B40" s="1059"/>
      <c r="C40" s="315"/>
      <c r="D40" s="315"/>
      <c r="E40" s="1261"/>
      <c r="F40" s="1261"/>
      <c r="G40" s="1261"/>
      <c r="H40" s="1261"/>
      <c r="I40" s="315"/>
      <c r="J40" s="1261"/>
      <c r="K40" s="315"/>
      <c r="L40" s="315"/>
    </row>
    <row r="41" spans="1:12">
      <c r="A41" s="308">
        <v>30</v>
      </c>
      <c r="B41" s="1059"/>
      <c r="C41" s="315"/>
      <c r="D41" s="315"/>
      <c r="E41" s="1261"/>
      <c r="F41" s="1261"/>
      <c r="G41" s="1261"/>
      <c r="H41" s="1261"/>
      <c r="I41" s="315"/>
      <c r="J41" s="1261"/>
      <c r="K41" s="315"/>
      <c r="L41" s="315"/>
    </row>
    <row r="42" spans="1:12">
      <c r="A42" s="308">
        <v>31</v>
      </c>
      <c r="B42" s="1059"/>
      <c r="C42" s="315"/>
      <c r="D42" s="315"/>
      <c r="E42" s="1261"/>
      <c r="F42" s="1261"/>
      <c r="G42" s="1261"/>
      <c r="H42" s="1261"/>
      <c r="I42" s="315"/>
      <c r="J42" s="1261"/>
      <c r="K42" s="315"/>
      <c r="L42" s="315"/>
    </row>
    <row r="43" spans="1:12">
      <c r="A43" s="308">
        <v>32</v>
      </c>
      <c r="B43" s="1059"/>
      <c r="C43" s="315"/>
      <c r="D43" s="315"/>
      <c r="E43" s="1261"/>
      <c r="F43" s="1261"/>
      <c r="G43" s="1261"/>
      <c r="H43" s="1261"/>
      <c r="I43" s="315"/>
      <c r="J43" s="1261"/>
      <c r="K43" s="315"/>
      <c r="L43" s="315"/>
    </row>
    <row r="44" spans="1:12">
      <c r="A44" s="308">
        <v>33</v>
      </c>
      <c r="B44" s="1059"/>
      <c r="C44" s="315"/>
      <c r="D44" s="315"/>
      <c r="E44" s="1261"/>
      <c r="F44" s="1261"/>
      <c r="G44" s="1261"/>
      <c r="H44" s="1261"/>
      <c r="I44" s="315"/>
      <c r="J44" s="1261"/>
      <c r="K44" s="315"/>
      <c r="L44" s="315"/>
    </row>
    <row r="45" spans="1:12">
      <c r="A45" s="308">
        <v>34</v>
      </c>
      <c r="B45" s="1059"/>
      <c r="C45" s="315"/>
      <c r="D45" s="315"/>
      <c r="E45" s="1261"/>
      <c r="F45" s="1261"/>
      <c r="G45" s="1261"/>
      <c r="H45" s="1261"/>
      <c r="I45" s="315"/>
      <c r="J45" s="1261"/>
      <c r="K45" s="315"/>
      <c r="L45" s="315"/>
    </row>
    <row r="46" spans="1:12">
      <c r="A46" s="308">
        <v>35</v>
      </c>
      <c r="B46" s="1059"/>
      <c r="C46" s="315"/>
      <c r="D46" s="315"/>
      <c r="E46" s="1261"/>
      <c r="F46" s="1261"/>
      <c r="G46" s="1261"/>
      <c r="H46" s="1261"/>
      <c r="I46" s="315"/>
      <c r="J46" s="1261"/>
      <c r="K46" s="315"/>
      <c r="L46" s="315"/>
    </row>
    <row r="47" spans="1:12">
      <c r="A47" s="308">
        <v>36</v>
      </c>
      <c r="B47" s="1059"/>
      <c r="C47" s="315"/>
      <c r="D47" s="315"/>
      <c r="E47" s="1261"/>
      <c r="F47" s="1261"/>
      <c r="G47" s="1261"/>
      <c r="H47" s="1261"/>
      <c r="I47" s="315"/>
      <c r="J47" s="1261"/>
      <c r="K47" s="315"/>
      <c r="L47" s="315"/>
    </row>
    <row r="48" spans="1:12">
      <c r="A48" s="308">
        <v>37</v>
      </c>
      <c r="B48" s="1059"/>
      <c r="C48" s="315"/>
      <c r="D48" s="315"/>
      <c r="E48" s="1261"/>
      <c r="F48" s="1261"/>
      <c r="G48" s="1261"/>
      <c r="H48" s="1261"/>
      <c r="I48" s="315"/>
      <c r="J48" s="1261"/>
      <c r="K48" s="315"/>
      <c r="L48" s="315"/>
    </row>
    <row r="49" spans="1:12">
      <c r="A49" s="308">
        <v>38</v>
      </c>
      <c r="B49" s="1059"/>
      <c r="C49" s="315"/>
      <c r="D49" s="315"/>
      <c r="E49" s="1261"/>
      <c r="F49" s="1261"/>
      <c r="G49" s="1261"/>
      <c r="H49" s="1261"/>
      <c r="I49" s="315"/>
      <c r="J49" s="1261"/>
      <c r="K49" s="315"/>
      <c r="L49" s="315"/>
    </row>
    <row r="50" spans="1:12">
      <c r="A50" s="308">
        <v>39</v>
      </c>
      <c r="B50" s="1059"/>
      <c r="C50" s="315"/>
      <c r="D50" s="315"/>
      <c r="E50" s="1261"/>
      <c r="F50" s="1261"/>
      <c r="G50" s="1261"/>
      <c r="H50" s="1261"/>
      <c r="I50" s="315"/>
      <c r="J50" s="1261"/>
      <c r="K50" s="315"/>
      <c r="L50" s="315"/>
    </row>
    <row r="51" spans="1:12">
      <c r="A51" s="308">
        <v>40</v>
      </c>
      <c r="B51" s="1059"/>
      <c r="C51" s="315"/>
      <c r="D51" s="315"/>
      <c r="E51" s="1261"/>
      <c r="F51" s="1261"/>
      <c r="G51" s="1261"/>
      <c r="H51" s="1261"/>
      <c r="I51" s="315"/>
      <c r="J51" s="1261"/>
      <c r="K51" s="315"/>
      <c r="L51" s="315"/>
    </row>
    <row r="52" spans="1:12">
      <c r="A52" s="308">
        <v>41</v>
      </c>
      <c r="B52" s="1059"/>
      <c r="C52" s="315"/>
      <c r="D52" s="315"/>
      <c r="E52" s="1261"/>
      <c r="F52" s="1261"/>
      <c r="G52" s="1261"/>
      <c r="H52" s="1261"/>
      <c r="I52" s="315"/>
      <c r="J52" s="1261"/>
      <c r="K52" s="315"/>
      <c r="L52" s="315"/>
    </row>
    <row r="53" spans="1:12">
      <c r="A53" s="308">
        <v>42</v>
      </c>
      <c r="B53" s="1059"/>
      <c r="C53" s="315"/>
      <c r="D53" s="315"/>
      <c r="E53" s="1261"/>
      <c r="F53" s="1261"/>
      <c r="G53" s="1261"/>
      <c r="H53" s="1261"/>
      <c r="I53" s="315"/>
      <c r="J53" s="1261"/>
      <c r="K53" s="315"/>
      <c r="L53" s="315"/>
    </row>
    <row r="54" spans="1:12">
      <c r="A54" s="308">
        <v>43</v>
      </c>
      <c r="B54" s="1059"/>
      <c r="C54" s="315"/>
      <c r="D54" s="315"/>
      <c r="E54" s="1261"/>
      <c r="F54" s="1261"/>
      <c r="G54" s="1261"/>
      <c r="H54" s="1261"/>
      <c r="I54" s="315"/>
      <c r="J54" s="1261"/>
      <c r="K54" s="315"/>
      <c r="L54" s="315"/>
    </row>
    <row r="55" spans="1:12">
      <c r="A55" s="308">
        <v>44</v>
      </c>
      <c r="B55" s="1059"/>
      <c r="C55" s="315"/>
      <c r="D55" s="315"/>
      <c r="E55" s="1261"/>
      <c r="F55" s="1261"/>
      <c r="G55" s="1261"/>
      <c r="H55" s="1261"/>
      <c r="I55" s="315"/>
      <c r="J55" s="1261"/>
      <c r="K55" s="315"/>
      <c r="L55" s="315"/>
    </row>
    <row r="56" spans="1:12">
      <c r="A56" s="308">
        <v>45</v>
      </c>
      <c r="B56" s="1059"/>
      <c r="C56" s="315"/>
      <c r="D56" s="315"/>
      <c r="E56" s="1261"/>
      <c r="F56" s="1261"/>
      <c r="G56" s="1261"/>
      <c r="H56" s="1261"/>
      <c r="I56" s="315"/>
      <c r="J56" s="1261"/>
      <c r="K56" s="315"/>
      <c r="L56" s="315"/>
    </row>
    <row r="57" spans="1:12">
      <c r="A57" s="308">
        <v>46</v>
      </c>
      <c r="B57" s="1059"/>
      <c r="C57" s="315"/>
      <c r="D57" s="315"/>
      <c r="E57" s="1261"/>
      <c r="F57" s="1261"/>
      <c r="G57" s="1261"/>
      <c r="H57" s="1261"/>
      <c r="I57" s="315"/>
      <c r="J57" s="1261"/>
      <c r="K57" s="315"/>
      <c r="L57" s="315"/>
    </row>
    <row r="58" spans="1:12">
      <c r="A58" s="308">
        <v>47</v>
      </c>
      <c r="B58" s="1059"/>
      <c r="C58" s="315"/>
      <c r="D58" s="315"/>
      <c r="E58" s="1261"/>
      <c r="F58" s="1261"/>
      <c r="G58" s="1261"/>
      <c r="H58" s="1261"/>
      <c r="I58" s="315"/>
      <c r="J58" s="1261"/>
      <c r="K58" s="315"/>
      <c r="L58" s="315"/>
    </row>
    <row r="59" spans="1:12">
      <c r="A59" s="308">
        <v>48</v>
      </c>
      <c r="B59" s="1059"/>
      <c r="C59" s="315"/>
      <c r="D59" s="315"/>
      <c r="E59" s="1261"/>
      <c r="F59" s="1261"/>
      <c r="G59" s="1261"/>
      <c r="H59" s="1261"/>
      <c r="I59" s="315"/>
      <c r="J59" s="1261"/>
      <c r="K59" s="315"/>
      <c r="L59" s="315"/>
    </row>
    <row r="60" spans="1:12">
      <c r="A60" s="308">
        <v>49</v>
      </c>
      <c r="B60" s="1059"/>
      <c r="C60" s="315"/>
      <c r="D60" s="315"/>
      <c r="E60" s="1261"/>
      <c r="F60" s="1261"/>
      <c r="G60" s="1261"/>
      <c r="H60" s="1261"/>
      <c r="I60" s="315"/>
      <c r="J60" s="1261"/>
      <c r="K60" s="315"/>
      <c r="L60" s="315"/>
    </row>
    <row r="61" spans="1:12">
      <c r="A61" s="308">
        <v>50</v>
      </c>
      <c r="B61" s="1059"/>
      <c r="C61" s="315"/>
      <c r="D61" s="315"/>
      <c r="E61" s="1261"/>
      <c r="F61" s="1261"/>
      <c r="G61" s="1261"/>
      <c r="H61" s="1261"/>
      <c r="I61" s="315"/>
      <c r="J61" s="1261"/>
      <c r="K61" s="315"/>
      <c r="L61" s="315"/>
    </row>
    <row r="62" spans="1:12">
      <c r="A62" s="308">
        <v>51</v>
      </c>
      <c r="B62" s="1059"/>
      <c r="C62" s="315"/>
      <c r="D62" s="315"/>
      <c r="E62" s="1261"/>
      <c r="F62" s="1261"/>
      <c r="G62" s="1261"/>
      <c r="H62" s="1261"/>
      <c r="I62" s="315"/>
      <c r="J62" s="1261"/>
      <c r="K62" s="315"/>
      <c r="L62" s="315"/>
    </row>
    <row r="63" spans="1:12">
      <c r="A63" s="308">
        <v>52</v>
      </c>
      <c r="B63" s="1059"/>
      <c r="C63" s="315"/>
      <c r="D63" s="315"/>
      <c r="E63" s="1261"/>
      <c r="F63" s="1261"/>
      <c r="G63" s="1261"/>
      <c r="H63" s="1261"/>
      <c r="I63" s="315"/>
      <c r="J63" s="1261"/>
      <c r="K63" s="315"/>
      <c r="L63" s="315"/>
    </row>
    <row r="64" spans="1:12">
      <c r="A64" s="308">
        <v>53</v>
      </c>
      <c r="B64" s="1059"/>
      <c r="C64" s="315"/>
      <c r="D64" s="315"/>
      <c r="E64" s="1261"/>
      <c r="F64" s="1261"/>
      <c r="G64" s="1261"/>
      <c r="H64" s="1261"/>
      <c r="I64" s="315"/>
      <c r="J64" s="1261"/>
      <c r="K64" s="315"/>
      <c r="L64" s="315"/>
    </row>
    <row r="65" spans="1:12">
      <c r="A65" s="308">
        <v>54</v>
      </c>
      <c r="B65" s="1059"/>
      <c r="C65" s="315"/>
      <c r="D65" s="315"/>
      <c r="E65" s="1261"/>
      <c r="F65" s="1261"/>
      <c r="G65" s="1261"/>
      <c r="H65" s="1261"/>
      <c r="I65" s="315"/>
      <c r="J65" s="1261"/>
      <c r="K65" s="315"/>
      <c r="L65" s="315"/>
    </row>
    <row r="66" spans="1:12">
      <c r="A66" s="308">
        <v>55</v>
      </c>
      <c r="B66" s="1059"/>
      <c r="C66" s="315"/>
      <c r="D66" s="315"/>
      <c r="E66" s="1261"/>
      <c r="F66" s="1261"/>
      <c r="G66" s="1261"/>
      <c r="H66" s="1261"/>
      <c r="I66" s="315"/>
      <c r="J66" s="1261"/>
      <c r="K66" s="315"/>
      <c r="L66" s="315"/>
    </row>
    <row r="67" spans="1:12">
      <c r="A67" s="308">
        <v>56</v>
      </c>
      <c r="B67" s="1059"/>
      <c r="C67" s="315"/>
      <c r="D67" s="315"/>
      <c r="E67" s="1261"/>
      <c r="F67" s="1261"/>
      <c r="G67" s="1261"/>
      <c r="H67" s="1261"/>
      <c r="I67" s="315"/>
      <c r="J67" s="1261"/>
      <c r="K67" s="315"/>
      <c r="L67" s="315"/>
    </row>
    <row r="68" spans="1:12">
      <c r="A68" s="308">
        <v>57</v>
      </c>
      <c r="B68" s="1059"/>
      <c r="C68" s="315"/>
      <c r="D68" s="315"/>
      <c r="E68" s="1261"/>
      <c r="F68" s="1261"/>
      <c r="G68" s="1261"/>
      <c r="H68" s="1261"/>
      <c r="I68" s="315"/>
      <c r="J68" s="1261"/>
      <c r="K68" s="315"/>
      <c r="L68" s="315"/>
    </row>
    <row r="69" spans="1:12">
      <c r="A69" s="308">
        <v>58</v>
      </c>
      <c r="B69" s="1059"/>
      <c r="C69" s="315"/>
      <c r="D69" s="315"/>
      <c r="E69" s="1261"/>
      <c r="F69" s="1261"/>
      <c r="G69" s="1261"/>
      <c r="H69" s="1261"/>
      <c r="I69" s="315"/>
      <c r="J69" s="1261"/>
      <c r="K69" s="315"/>
      <c r="L69" s="315"/>
    </row>
    <row r="70" spans="1:12">
      <c r="A70" s="308">
        <v>59</v>
      </c>
      <c r="B70" s="1059"/>
      <c r="C70" s="315"/>
      <c r="D70" s="315"/>
      <c r="E70" s="1261"/>
      <c r="F70" s="1261"/>
      <c r="G70" s="1261"/>
      <c r="H70" s="1261"/>
      <c r="I70" s="315"/>
      <c r="J70" s="1261"/>
      <c r="K70" s="315"/>
      <c r="L70" s="315"/>
    </row>
    <row r="71" spans="1:12">
      <c r="A71" s="308">
        <v>60</v>
      </c>
      <c r="B71" s="1059"/>
      <c r="C71" s="315"/>
      <c r="D71" s="315"/>
      <c r="E71" s="1261"/>
      <c r="F71" s="1261"/>
      <c r="G71" s="1261"/>
      <c r="H71" s="1261"/>
      <c r="I71" s="315"/>
      <c r="J71" s="1261"/>
      <c r="K71" s="315"/>
      <c r="L71" s="315"/>
    </row>
    <row r="72" spans="1:12">
      <c r="A72" s="308">
        <v>61</v>
      </c>
      <c r="B72" s="1059"/>
      <c r="C72" s="315"/>
      <c r="D72" s="315"/>
      <c r="E72" s="1261"/>
      <c r="F72" s="1261"/>
      <c r="G72" s="1261"/>
      <c r="H72" s="1261"/>
      <c r="I72" s="315"/>
      <c r="J72" s="1261"/>
      <c r="K72" s="315"/>
      <c r="L72" s="315"/>
    </row>
    <row r="73" spans="1:12">
      <c r="A73" s="308">
        <v>62</v>
      </c>
      <c r="B73" s="1059"/>
      <c r="C73" s="315"/>
      <c r="D73" s="315"/>
      <c r="E73" s="1261"/>
      <c r="F73" s="1261"/>
      <c r="G73" s="1261"/>
      <c r="H73" s="1261"/>
      <c r="I73" s="315"/>
      <c r="J73" s="1261"/>
      <c r="K73" s="315"/>
      <c r="L73" s="315"/>
    </row>
    <row r="74" spans="1:12">
      <c r="A74" s="308">
        <v>63</v>
      </c>
      <c r="B74" s="1059"/>
      <c r="C74" s="315"/>
      <c r="D74" s="315"/>
      <c r="E74" s="1261"/>
      <c r="F74" s="1261"/>
      <c r="G74" s="1261"/>
      <c r="H74" s="1261"/>
      <c r="I74" s="315"/>
      <c r="J74" s="1261"/>
      <c r="K74" s="315"/>
      <c r="L74" s="315"/>
    </row>
    <row r="75" spans="1:12">
      <c r="A75" s="308">
        <v>64</v>
      </c>
      <c r="B75" s="1059"/>
      <c r="C75" s="315"/>
      <c r="D75" s="315"/>
      <c r="E75" s="1261"/>
      <c r="F75" s="1261"/>
      <c r="G75" s="1261"/>
      <c r="H75" s="1261"/>
      <c r="I75" s="315"/>
      <c r="J75" s="1261"/>
      <c r="K75" s="315"/>
      <c r="L75" s="315"/>
    </row>
    <row r="76" spans="1:12">
      <c r="A76" s="308">
        <v>65</v>
      </c>
      <c r="B76" s="1059"/>
      <c r="C76" s="315"/>
      <c r="D76" s="315"/>
      <c r="E76" s="1261"/>
      <c r="F76" s="1261"/>
      <c r="G76" s="1261"/>
      <c r="H76" s="1261"/>
      <c r="I76" s="315"/>
      <c r="J76" s="1261"/>
      <c r="K76" s="315"/>
      <c r="L76" s="315"/>
    </row>
    <row r="77" spans="1:12">
      <c r="A77" s="308">
        <v>66</v>
      </c>
      <c r="B77" s="1059"/>
      <c r="C77" s="315"/>
      <c r="D77" s="315"/>
      <c r="E77" s="1261"/>
      <c r="F77" s="1261"/>
      <c r="G77" s="1261"/>
      <c r="H77" s="1261"/>
      <c r="I77" s="315"/>
      <c r="J77" s="1261"/>
      <c r="K77" s="315"/>
      <c r="L77" s="315"/>
    </row>
    <row r="78" spans="1:12">
      <c r="A78" s="308">
        <v>67</v>
      </c>
      <c r="B78" s="1059"/>
      <c r="C78" s="315"/>
      <c r="D78" s="315"/>
      <c r="E78" s="1261"/>
      <c r="F78" s="1261"/>
      <c r="G78" s="1261"/>
      <c r="H78" s="1261"/>
      <c r="I78" s="315"/>
      <c r="J78" s="1261"/>
      <c r="K78" s="315"/>
      <c r="L78" s="315"/>
    </row>
    <row r="79" spans="1:12">
      <c r="A79" s="308">
        <v>68</v>
      </c>
      <c r="B79" s="1059"/>
      <c r="C79" s="315"/>
      <c r="D79" s="315"/>
      <c r="E79" s="1261"/>
      <c r="F79" s="1261"/>
      <c r="G79" s="1261"/>
      <c r="H79" s="1261"/>
      <c r="I79" s="315"/>
      <c r="J79" s="1261"/>
      <c r="K79" s="315"/>
      <c r="L79" s="315"/>
    </row>
    <row r="80" spans="1:12">
      <c r="A80" s="308">
        <v>69</v>
      </c>
      <c r="B80" s="1059"/>
      <c r="C80" s="315"/>
      <c r="D80" s="315"/>
      <c r="E80" s="1261"/>
      <c r="F80" s="1261"/>
      <c r="G80" s="1261"/>
      <c r="H80" s="1261"/>
      <c r="I80" s="315"/>
      <c r="J80" s="1261"/>
      <c r="K80" s="315"/>
      <c r="L80" s="315"/>
    </row>
    <row r="81" spans="1:12">
      <c r="A81" s="308">
        <v>70</v>
      </c>
      <c r="B81" s="1059"/>
      <c r="C81" s="315"/>
      <c r="D81" s="315"/>
      <c r="E81" s="1261"/>
      <c r="F81" s="1261"/>
      <c r="G81" s="1261"/>
      <c r="H81" s="1261"/>
      <c r="I81" s="315"/>
      <c r="J81" s="1261"/>
      <c r="K81" s="315"/>
      <c r="L81" s="315"/>
    </row>
    <row r="82" spans="1:12">
      <c r="A82" s="308">
        <v>71</v>
      </c>
      <c r="B82" s="1059"/>
      <c r="C82" s="315"/>
      <c r="D82" s="315"/>
      <c r="E82" s="1261"/>
      <c r="F82" s="1261"/>
      <c r="G82" s="1261"/>
      <c r="H82" s="1261"/>
      <c r="I82" s="315"/>
      <c r="J82" s="1261"/>
      <c r="K82" s="315"/>
      <c r="L82" s="315"/>
    </row>
    <row r="83" spans="1:12">
      <c r="A83" s="308">
        <v>72</v>
      </c>
      <c r="B83" s="1059"/>
      <c r="C83" s="315"/>
      <c r="D83" s="315"/>
      <c r="E83" s="1261"/>
      <c r="F83" s="1261"/>
      <c r="G83" s="1261"/>
      <c r="H83" s="1261"/>
      <c r="I83" s="315"/>
      <c r="J83" s="1261"/>
      <c r="K83" s="315"/>
      <c r="L83" s="315"/>
    </row>
    <row r="84" spans="1:12">
      <c r="A84" s="308">
        <v>73</v>
      </c>
      <c r="B84" s="1059"/>
      <c r="C84" s="315"/>
      <c r="D84" s="315"/>
      <c r="E84" s="1261"/>
      <c r="F84" s="1261"/>
      <c r="G84" s="1261"/>
      <c r="H84" s="1261"/>
      <c r="I84" s="315"/>
      <c r="J84" s="1261"/>
      <c r="K84" s="315"/>
      <c r="L84" s="315"/>
    </row>
    <row r="85" spans="1:12">
      <c r="A85" s="308">
        <v>74</v>
      </c>
      <c r="B85" s="1059"/>
      <c r="C85" s="315"/>
      <c r="D85" s="315"/>
      <c r="E85" s="1261"/>
      <c r="F85" s="1261"/>
      <c r="G85" s="1261"/>
      <c r="H85" s="1261"/>
      <c r="I85" s="315"/>
      <c r="J85" s="1261"/>
      <c r="K85" s="315"/>
      <c r="L85" s="315"/>
    </row>
    <row r="86" spans="1:12">
      <c r="A86" s="308">
        <v>75</v>
      </c>
      <c r="B86" s="1059"/>
      <c r="C86" s="315"/>
      <c r="D86" s="315"/>
      <c r="E86" s="1261"/>
      <c r="F86" s="1261"/>
      <c r="G86" s="1261"/>
      <c r="H86" s="1261"/>
      <c r="I86" s="315"/>
      <c r="J86" s="1261"/>
      <c r="K86" s="315"/>
      <c r="L86" s="315"/>
    </row>
    <row r="87" spans="1:12">
      <c r="A87" s="308">
        <v>76</v>
      </c>
      <c r="B87" s="1059"/>
      <c r="C87" s="315"/>
      <c r="D87" s="315"/>
      <c r="E87" s="1261"/>
      <c r="F87" s="1261"/>
      <c r="G87" s="1261"/>
      <c r="H87" s="1261"/>
      <c r="I87" s="315"/>
      <c r="J87" s="1261"/>
      <c r="K87" s="315"/>
      <c r="L87" s="315"/>
    </row>
    <row r="88" spans="1:12">
      <c r="A88" s="308">
        <v>77</v>
      </c>
      <c r="B88" s="1059"/>
      <c r="C88" s="315"/>
      <c r="D88" s="315"/>
      <c r="E88" s="1261"/>
      <c r="F88" s="1261"/>
      <c r="G88" s="1261"/>
      <c r="H88" s="1261"/>
      <c r="I88" s="315"/>
      <c r="J88" s="1261"/>
      <c r="K88" s="315"/>
      <c r="L88" s="315"/>
    </row>
    <row r="89" spans="1:12">
      <c r="A89" s="308">
        <v>78</v>
      </c>
      <c r="B89" s="1059"/>
      <c r="C89" s="315"/>
      <c r="D89" s="315"/>
      <c r="E89" s="1261"/>
      <c r="F89" s="1261"/>
      <c r="G89" s="1261"/>
      <c r="H89" s="1261"/>
      <c r="I89" s="315"/>
      <c r="J89" s="1261"/>
      <c r="K89" s="315"/>
      <c r="L89" s="315"/>
    </row>
    <row r="90" spans="1:12">
      <c r="A90" s="308">
        <v>79</v>
      </c>
      <c r="B90" s="1059"/>
      <c r="C90" s="315"/>
      <c r="D90" s="315"/>
      <c r="E90" s="1261"/>
      <c r="F90" s="1261"/>
      <c r="G90" s="1261"/>
      <c r="H90" s="1261"/>
      <c r="I90" s="315"/>
      <c r="J90" s="1261"/>
      <c r="K90" s="315"/>
      <c r="L90" s="315"/>
    </row>
    <row r="91" spans="1:12">
      <c r="A91" s="308">
        <v>80</v>
      </c>
      <c r="B91" s="1059"/>
      <c r="C91" s="315"/>
      <c r="D91" s="315"/>
      <c r="E91" s="1261"/>
      <c r="F91" s="1261"/>
      <c r="G91" s="1261"/>
      <c r="H91" s="1261"/>
      <c r="I91" s="315"/>
      <c r="J91" s="1261"/>
      <c r="K91" s="315"/>
      <c r="L91" s="315"/>
    </row>
    <row r="92" spans="1:12">
      <c r="A92" s="308">
        <v>81</v>
      </c>
      <c r="B92" s="1059"/>
      <c r="C92" s="315"/>
      <c r="D92" s="315"/>
      <c r="E92" s="1261"/>
      <c r="F92" s="1261"/>
      <c r="G92" s="1261"/>
      <c r="H92" s="1261"/>
      <c r="I92" s="315"/>
      <c r="J92" s="1261"/>
      <c r="K92" s="315"/>
      <c r="L92" s="315"/>
    </row>
    <row r="93" spans="1:12">
      <c r="A93" s="308">
        <v>82</v>
      </c>
      <c r="B93" s="1059"/>
      <c r="C93" s="315"/>
      <c r="D93" s="315"/>
      <c r="E93" s="1261"/>
      <c r="F93" s="1261"/>
      <c r="G93" s="1261"/>
      <c r="H93" s="1261"/>
      <c r="I93" s="315"/>
      <c r="J93" s="1261"/>
      <c r="K93" s="315"/>
      <c r="L93" s="315"/>
    </row>
    <row r="94" spans="1:12">
      <c r="A94" s="308">
        <v>83</v>
      </c>
      <c r="B94" s="1059"/>
      <c r="C94" s="315"/>
      <c r="D94" s="315"/>
      <c r="E94" s="1261"/>
      <c r="F94" s="1261"/>
      <c r="G94" s="1261"/>
      <c r="H94" s="1261"/>
      <c r="I94" s="315"/>
      <c r="J94" s="1261"/>
      <c r="K94" s="315"/>
      <c r="L94" s="315"/>
    </row>
    <row r="95" spans="1:12">
      <c r="A95" s="308">
        <v>84</v>
      </c>
      <c r="B95" s="1059"/>
      <c r="C95" s="315"/>
      <c r="D95" s="315"/>
      <c r="E95" s="1261"/>
      <c r="F95" s="1261"/>
      <c r="G95" s="1261"/>
      <c r="H95" s="1261"/>
      <c r="I95" s="315"/>
      <c r="J95" s="1261"/>
      <c r="K95" s="315"/>
      <c r="L95" s="315"/>
    </row>
    <row r="96" spans="1:12">
      <c r="A96" s="308">
        <v>85</v>
      </c>
      <c r="B96" s="1059"/>
      <c r="C96" s="315"/>
      <c r="D96" s="315"/>
      <c r="E96" s="1261"/>
      <c r="F96" s="1261"/>
      <c r="G96" s="1261"/>
      <c r="H96" s="1261"/>
      <c r="I96" s="315"/>
      <c r="J96" s="1261"/>
      <c r="K96" s="315"/>
      <c r="L96" s="315"/>
    </row>
    <row r="97" spans="1:12">
      <c r="A97" s="308">
        <v>86</v>
      </c>
      <c r="B97" s="1059"/>
      <c r="C97" s="315"/>
      <c r="D97" s="315"/>
      <c r="E97" s="1261"/>
      <c r="F97" s="1261"/>
      <c r="G97" s="1261"/>
      <c r="H97" s="1261"/>
      <c r="I97" s="315"/>
      <c r="J97" s="1261"/>
      <c r="K97" s="315"/>
      <c r="L97" s="315"/>
    </row>
    <row r="98" spans="1:12">
      <c r="A98" s="308">
        <v>87</v>
      </c>
      <c r="B98" s="1059"/>
      <c r="C98" s="315"/>
      <c r="D98" s="315"/>
      <c r="E98" s="1261"/>
      <c r="F98" s="1261"/>
      <c r="G98" s="1261"/>
      <c r="H98" s="1261"/>
      <c r="I98" s="315"/>
      <c r="J98" s="1261"/>
      <c r="K98" s="315"/>
      <c r="L98" s="315"/>
    </row>
    <row r="99" spans="1:12">
      <c r="A99" s="308">
        <v>88</v>
      </c>
      <c r="B99" s="1059"/>
      <c r="C99" s="315"/>
      <c r="D99" s="315"/>
      <c r="E99" s="1261"/>
      <c r="F99" s="1261"/>
      <c r="G99" s="1261"/>
      <c r="H99" s="1261"/>
      <c r="I99" s="315"/>
      <c r="J99" s="1261"/>
      <c r="K99" s="315"/>
      <c r="L99" s="315"/>
    </row>
    <row r="100" spans="1:12">
      <c r="A100" s="308">
        <v>89</v>
      </c>
      <c r="B100" s="1059"/>
      <c r="C100" s="315"/>
      <c r="D100" s="315"/>
      <c r="E100" s="1261"/>
      <c r="F100" s="1261"/>
      <c r="G100" s="1261"/>
      <c r="H100" s="1261"/>
      <c r="I100" s="315"/>
      <c r="J100" s="1261"/>
      <c r="K100" s="315"/>
      <c r="L100" s="315"/>
    </row>
    <row r="101" spans="1:12">
      <c r="A101" s="308">
        <v>90</v>
      </c>
      <c r="B101" s="1059"/>
      <c r="C101" s="315"/>
      <c r="D101" s="315"/>
      <c r="E101" s="1261"/>
      <c r="F101" s="1261"/>
      <c r="G101" s="1261"/>
      <c r="H101" s="1261"/>
      <c r="I101" s="315"/>
      <c r="J101" s="1261"/>
      <c r="K101" s="315"/>
      <c r="L101" s="315"/>
    </row>
    <row r="102" spans="1:12">
      <c r="A102" s="308">
        <v>91</v>
      </c>
      <c r="B102" s="1059"/>
      <c r="C102" s="315"/>
      <c r="D102" s="315"/>
      <c r="E102" s="1261"/>
      <c r="F102" s="1261"/>
      <c r="G102" s="1261"/>
      <c r="H102" s="1261"/>
      <c r="I102" s="315"/>
      <c r="J102" s="1261"/>
      <c r="K102" s="315"/>
      <c r="L102" s="315"/>
    </row>
    <row r="103" spans="1:12">
      <c r="A103" s="308">
        <v>92</v>
      </c>
      <c r="B103" s="1059"/>
      <c r="C103" s="315"/>
      <c r="D103" s="315"/>
      <c r="E103" s="1261"/>
      <c r="F103" s="1261"/>
      <c r="G103" s="1261"/>
      <c r="H103" s="1261"/>
      <c r="I103" s="315"/>
      <c r="J103" s="1261"/>
      <c r="K103" s="315"/>
      <c r="L103" s="315"/>
    </row>
    <row r="104" spans="1:12">
      <c r="A104" s="308">
        <v>93</v>
      </c>
      <c r="B104" s="1059"/>
      <c r="C104" s="315"/>
      <c r="D104" s="315"/>
      <c r="E104" s="1261"/>
      <c r="F104" s="1261"/>
      <c r="G104" s="1261"/>
      <c r="H104" s="1261"/>
      <c r="I104" s="315"/>
      <c r="J104" s="1261"/>
      <c r="K104" s="315"/>
      <c r="L104" s="315"/>
    </row>
    <row r="105" spans="1:12">
      <c r="A105" s="308">
        <v>94</v>
      </c>
      <c r="B105" s="1059"/>
      <c r="C105" s="315"/>
      <c r="D105" s="315"/>
      <c r="E105" s="1261"/>
      <c r="F105" s="1261"/>
      <c r="G105" s="1261"/>
      <c r="H105" s="1261"/>
      <c r="I105" s="315"/>
      <c r="J105" s="1261"/>
      <c r="K105" s="315"/>
      <c r="L105" s="315"/>
    </row>
    <row r="106" spans="1:12">
      <c r="A106" s="308">
        <v>95</v>
      </c>
      <c r="B106" s="1059"/>
      <c r="C106" s="315"/>
      <c r="D106" s="315"/>
      <c r="E106" s="1261"/>
      <c r="F106" s="1261"/>
      <c r="G106" s="1261"/>
      <c r="H106" s="1261"/>
      <c r="I106" s="315"/>
      <c r="J106" s="1261"/>
      <c r="K106" s="315"/>
      <c r="L106" s="315"/>
    </row>
    <row r="107" spans="1:12">
      <c r="A107" s="308">
        <v>96</v>
      </c>
      <c r="B107" s="1059"/>
      <c r="C107" s="315"/>
      <c r="D107" s="315"/>
      <c r="E107" s="1261"/>
      <c r="F107" s="1261"/>
      <c r="G107" s="1261"/>
      <c r="H107" s="1261"/>
      <c r="I107" s="315"/>
      <c r="J107" s="1261"/>
      <c r="K107" s="315"/>
      <c r="L107" s="315"/>
    </row>
    <row r="108" spans="1:12">
      <c r="A108" s="308">
        <v>97</v>
      </c>
      <c r="B108" s="1059"/>
      <c r="C108" s="315"/>
      <c r="D108" s="315"/>
      <c r="E108" s="1261"/>
      <c r="F108" s="1261"/>
      <c r="G108" s="1261"/>
      <c r="H108" s="1261"/>
      <c r="I108" s="315"/>
      <c r="J108" s="1261"/>
      <c r="K108" s="315"/>
      <c r="L108" s="315"/>
    </row>
    <row r="109" spans="1:12">
      <c r="A109" s="308">
        <v>98</v>
      </c>
      <c r="B109" s="1059"/>
      <c r="C109" s="315"/>
      <c r="D109" s="315"/>
      <c r="E109" s="1261"/>
      <c r="F109" s="1261"/>
      <c r="G109" s="1261"/>
      <c r="H109" s="1261"/>
      <c r="I109" s="315"/>
      <c r="J109" s="1261"/>
      <c r="K109" s="315"/>
      <c r="L109" s="315"/>
    </row>
    <row r="110" spans="1:12">
      <c r="A110" s="308">
        <v>99</v>
      </c>
      <c r="B110" s="1059"/>
      <c r="C110" s="315"/>
      <c r="D110" s="315"/>
      <c r="E110" s="1261"/>
      <c r="F110" s="1261"/>
      <c r="G110" s="1261"/>
      <c r="H110" s="1261"/>
      <c r="I110" s="315"/>
      <c r="J110" s="1261"/>
      <c r="K110" s="315"/>
      <c r="L110" s="315"/>
    </row>
    <row r="111" spans="1:12">
      <c r="A111" s="308">
        <v>100</v>
      </c>
      <c r="B111" s="1059"/>
      <c r="C111" s="315"/>
      <c r="D111" s="315"/>
      <c r="E111" s="1261"/>
      <c r="F111" s="1261"/>
      <c r="G111" s="1261"/>
      <c r="H111" s="1261"/>
      <c r="I111" s="315"/>
      <c r="J111" s="1261"/>
      <c r="K111" s="315"/>
      <c r="L111" s="315"/>
    </row>
    <row r="112" spans="1:12">
      <c r="A112" s="308">
        <v>101</v>
      </c>
      <c r="B112" s="1059"/>
      <c r="C112" s="315"/>
      <c r="D112" s="315"/>
      <c r="E112" s="1261"/>
      <c r="F112" s="1261"/>
      <c r="G112" s="1261"/>
      <c r="H112" s="1261"/>
      <c r="I112" s="315"/>
      <c r="J112" s="1261"/>
      <c r="K112" s="315"/>
      <c r="L112" s="315"/>
    </row>
    <row r="113" spans="1:12">
      <c r="A113" s="308">
        <v>102</v>
      </c>
      <c r="B113" s="1059"/>
      <c r="C113" s="315"/>
      <c r="D113" s="315"/>
      <c r="E113" s="1261"/>
      <c r="F113" s="1261"/>
      <c r="G113" s="1261"/>
      <c r="H113" s="1261"/>
      <c r="I113" s="315"/>
      <c r="J113" s="1261"/>
      <c r="K113" s="315"/>
      <c r="L113" s="315"/>
    </row>
    <row r="114" spans="1:12">
      <c r="A114" s="308">
        <v>103</v>
      </c>
      <c r="B114" s="1059"/>
      <c r="C114" s="315"/>
      <c r="D114" s="315"/>
      <c r="E114" s="1261"/>
      <c r="F114" s="1261"/>
      <c r="G114" s="1261"/>
      <c r="H114" s="1261"/>
      <c r="I114" s="315"/>
      <c r="J114" s="1261"/>
      <c r="K114" s="315"/>
      <c r="L114" s="315"/>
    </row>
    <row r="115" spans="1:12">
      <c r="A115" s="308">
        <v>104</v>
      </c>
      <c r="B115" s="1059"/>
      <c r="C115" s="315"/>
      <c r="D115" s="315"/>
      <c r="E115" s="1261"/>
      <c r="F115" s="1261"/>
      <c r="G115" s="1261"/>
      <c r="H115" s="1261"/>
      <c r="I115" s="315"/>
      <c r="J115" s="1261"/>
      <c r="K115" s="315"/>
      <c r="L115" s="315"/>
    </row>
    <row r="116" spans="1:12">
      <c r="A116" s="308">
        <v>105</v>
      </c>
      <c r="B116" s="1059"/>
      <c r="C116" s="315"/>
      <c r="D116" s="315"/>
      <c r="E116" s="1261"/>
      <c r="F116" s="1261"/>
      <c r="G116" s="1261"/>
      <c r="H116" s="1261"/>
      <c r="I116" s="315"/>
      <c r="J116" s="1261"/>
      <c r="K116" s="315"/>
      <c r="L116" s="315"/>
    </row>
    <row r="117" spans="1:12">
      <c r="A117" s="308">
        <v>106</v>
      </c>
      <c r="B117" s="1059"/>
      <c r="C117" s="315"/>
      <c r="D117" s="315"/>
      <c r="E117" s="1261"/>
      <c r="F117" s="1261"/>
      <c r="G117" s="1261"/>
      <c r="H117" s="1261"/>
      <c r="I117" s="315"/>
      <c r="J117" s="1261"/>
      <c r="K117" s="315"/>
      <c r="L117" s="315"/>
    </row>
    <row r="118" spans="1:12">
      <c r="A118" s="308">
        <v>107</v>
      </c>
      <c r="B118" s="1059"/>
      <c r="C118" s="315"/>
      <c r="D118" s="315"/>
      <c r="E118" s="1261"/>
      <c r="F118" s="1261"/>
      <c r="G118" s="1261"/>
      <c r="H118" s="1261"/>
      <c r="I118" s="315"/>
      <c r="J118" s="1261"/>
      <c r="K118" s="315"/>
      <c r="L118" s="315"/>
    </row>
    <row r="119" spans="1:12">
      <c r="A119" s="308">
        <v>108</v>
      </c>
      <c r="B119" s="1059"/>
      <c r="C119" s="315"/>
      <c r="D119" s="315"/>
      <c r="E119" s="1261"/>
      <c r="F119" s="1261"/>
      <c r="G119" s="1261"/>
      <c r="H119" s="1261"/>
      <c r="I119" s="315"/>
      <c r="J119" s="1261"/>
      <c r="K119" s="315"/>
      <c r="L119" s="315"/>
    </row>
    <row r="120" spans="1:12">
      <c r="A120" s="308">
        <v>109</v>
      </c>
      <c r="B120" s="1059"/>
      <c r="C120" s="315"/>
      <c r="D120" s="315"/>
      <c r="E120" s="1261"/>
      <c r="F120" s="1261"/>
      <c r="G120" s="1261"/>
      <c r="H120" s="1261"/>
      <c r="I120" s="315"/>
      <c r="J120" s="1261"/>
      <c r="K120" s="315"/>
      <c r="L120" s="315"/>
    </row>
    <row r="121" spans="1:12">
      <c r="A121" s="308">
        <v>110</v>
      </c>
      <c r="B121" s="1059"/>
      <c r="C121" s="315"/>
      <c r="D121" s="315"/>
      <c r="E121" s="1261"/>
      <c r="F121" s="1261"/>
      <c r="G121" s="1261"/>
      <c r="H121" s="1261"/>
      <c r="I121" s="315"/>
      <c r="J121" s="1261"/>
      <c r="K121" s="315"/>
      <c r="L121" s="315"/>
    </row>
    <row r="122" spans="1:12">
      <c r="A122" s="308">
        <v>111</v>
      </c>
      <c r="B122" s="1059"/>
      <c r="C122" s="315"/>
      <c r="D122" s="315"/>
      <c r="E122" s="1261"/>
      <c r="F122" s="1261"/>
      <c r="G122" s="1261"/>
      <c r="H122" s="1261"/>
      <c r="I122" s="315"/>
      <c r="J122" s="1261"/>
      <c r="K122" s="315"/>
      <c r="L122" s="315"/>
    </row>
    <row r="123" spans="1:12">
      <c r="A123" s="308">
        <v>112</v>
      </c>
      <c r="B123" s="1059"/>
      <c r="C123" s="315"/>
      <c r="D123" s="315"/>
      <c r="E123" s="1261"/>
      <c r="F123" s="1261"/>
      <c r="G123" s="1261"/>
      <c r="H123" s="1261"/>
      <c r="I123" s="315"/>
      <c r="J123" s="1261"/>
      <c r="K123" s="315"/>
      <c r="L123" s="315"/>
    </row>
    <row r="124" spans="1:12">
      <c r="A124" s="308">
        <v>113</v>
      </c>
      <c r="B124" s="1059"/>
      <c r="C124" s="315"/>
      <c r="D124" s="315"/>
      <c r="E124" s="1261"/>
      <c r="F124" s="1261"/>
      <c r="G124" s="1261"/>
      <c r="H124" s="1261"/>
      <c r="I124" s="315"/>
      <c r="J124" s="1261"/>
      <c r="K124" s="315"/>
      <c r="L124" s="315"/>
    </row>
    <row r="125" spans="1:12">
      <c r="A125" s="308">
        <v>114</v>
      </c>
      <c r="B125" s="1059"/>
      <c r="C125" s="315"/>
      <c r="D125" s="315"/>
      <c r="E125" s="1261"/>
      <c r="F125" s="1261"/>
      <c r="G125" s="1261"/>
      <c r="H125" s="1261"/>
      <c r="I125" s="315"/>
      <c r="J125" s="1261"/>
      <c r="K125" s="315"/>
      <c r="L125" s="315"/>
    </row>
    <row r="126" spans="1:12">
      <c r="A126" s="308">
        <v>115</v>
      </c>
      <c r="B126" s="1059"/>
      <c r="C126" s="315"/>
      <c r="D126" s="315"/>
      <c r="E126" s="1261"/>
      <c r="F126" s="1261"/>
      <c r="G126" s="1261"/>
      <c r="H126" s="1261"/>
      <c r="I126" s="315"/>
      <c r="J126" s="1261"/>
      <c r="K126" s="315"/>
      <c r="L126" s="315"/>
    </row>
    <row r="127" spans="1:12">
      <c r="A127" s="308">
        <v>116</v>
      </c>
      <c r="B127" s="1059"/>
      <c r="C127" s="315"/>
      <c r="D127" s="315"/>
      <c r="E127" s="1261"/>
      <c r="F127" s="1261"/>
      <c r="G127" s="1261"/>
      <c r="H127" s="1261"/>
      <c r="I127" s="315"/>
      <c r="J127" s="1261"/>
      <c r="K127" s="315"/>
      <c r="L127" s="315"/>
    </row>
    <row r="128" spans="1:12">
      <c r="A128" s="308">
        <v>117</v>
      </c>
      <c r="B128" s="1059"/>
      <c r="C128" s="315"/>
      <c r="D128" s="315"/>
      <c r="E128" s="1261"/>
      <c r="F128" s="1261"/>
      <c r="G128" s="1261"/>
      <c r="H128" s="1261"/>
      <c r="I128" s="315"/>
      <c r="J128" s="1261"/>
      <c r="K128" s="315"/>
      <c r="L128" s="315"/>
    </row>
    <row r="129" spans="1:12">
      <c r="A129" s="308">
        <v>118</v>
      </c>
      <c r="B129" s="1059"/>
      <c r="C129" s="315"/>
      <c r="D129" s="315"/>
      <c r="E129" s="1261"/>
      <c r="F129" s="1261"/>
      <c r="G129" s="1261"/>
      <c r="H129" s="1261"/>
      <c r="I129" s="315"/>
      <c r="J129" s="1261"/>
      <c r="K129" s="315"/>
      <c r="L129" s="315"/>
    </row>
    <row r="130" spans="1:12">
      <c r="A130" s="308">
        <v>119</v>
      </c>
      <c r="B130" s="1059"/>
      <c r="C130" s="315"/>
      <c r="D130" s="315"/>
      <c r="E130" s="1261"/>
      <c r="F130" s="1261"/>
      <c r="G130" s="1261"/>
      <c r="H130" s="1261"/>
      <c r="I130" s="315"/>
      <c r="J130" s="1261"/>
      <c r="K130" s="315"/>
      <c r="L130" s="315"/>
    </row>
    <row r="131" spans="1:12">
      <c r="A131" s="308">
        <v>120</v>
      </c>
      <c r="B131" s="1059"/>
      <c r="C131" s="315"/>
      <c r="D131" s="315"/>
      <c r="E131" s="1261"/>
      <c r="F131" s="1261"/>
      <c r="G131" s="1261"/>
      <c r="H131" s="1261"/>
      <c r="I131" s="315"/>
      <c r="J131" s="1261"/>
      <c r="K131" s="315"/>
      <c r="L131" s="315"/>
    </row>
    <row r="132" spans="1:12">
      <c r="A132" s="308">
        <v>121</v>
      </c>
      <c r="B132" s="1059"/>
      <c r="C132" s="315"/>
      <c r="D132" s="315"/>
      <c r="E132" s="1261"/>
      <c r="F132" s="1261"/>
      <c r="G132" s="1261"/>
      <c r="H132" s="1261"/>
      <c r="I132" s="315"/>
      <c r="J132" s="1261"/>
      <c r="K132" s="315"/>
      <c r="L132" s="315"/>
    </row>
    <row r="133" spans="1:12">
      <c r="A133" s="308">
        <v>122</v>
      </c>
      <c r="B133" s="1059"/>
      <c r="C133" s="315"/>
      <c r="D133" s="315"/>
      <c r="E133" s="1261"/>
      <c r="F133" s="1261"/>
      <c r="G133" s="1261"/>
      <c r="H133" s="1261"/>
      <c r="I133" s="315"/>
      <c r="J133" s="1261"/>
      <c r="K133" s="315"/>
      <c r="L133" s="315"/>
    </row>
    <row r="134" spans="1:12">
      <c r="A134" s="308">
        <v>123</v>
      </c>
      <c r="B134" s="1059"/>
      <c r="C134" s="315"/>
      <c r="D134" s="315"/>
      <c r="E134" s="1261"/>
      <c r="F134" s="1261"/>
      <c r="G134" s="1261"/>
      <c r="H134" s="1261"/>
      <c r="I134" s="315"/>
      <c r="J134" s="1261"/>
      <c r="K134" s="315"/>
      <c r="L134" s="315"/>
    </row>
    <row r="135" spans="1:12">
      <c r="A135" s="308">
        <v>124</v>
      </c>
      <c r="B135" s="1059"/>
      <c r="C135" s="315"/>
      <c r="D135" s="315"/>
      <c r="E135" s="1261"/>
      <c r="F135" s="1261"/>
      <c r="G135" s="1261"/>
      <c r="H135" s="1261"/>
      <c r="I135" s="315"/>
      <c r="J135" s="1261"/>
      <c r="K135" s="315"/>
      <c r="L135" s="315"/>
    </row>
    <row r="136" spans="1:12">
      <c r="A136" s="308">
        <v>125</v>
      </c>
      <c r="B136" s="1059"/>
      <c r="C136" s="315"/>
      <c r="D136" s="315"/>
      <c r="E136" s="1261"/>
      <c r="F136" s="1261"/>
      <c r="G136" s="1261"/>
      <c r="H136" s="1261"/>
      <c r="I136" s="315"/>
      <c r="J136" s="1261"/>
      <c r="K136" s="315"/>
      <c r="L136" s="315"/>
    </row>
    <row r="137" spans="1:12">
      <c r="A137" s="308">
        <v>126</v>
      </c>
      <c r="B137" s="1059"/>
      <c r="C137" s="315"/>
      <c r="D137" s="315"/>
      <c r="E137" s="1261"/>
      <c r="F137" s="1261"/>
      <c r="G137" s="1261"/>
      <c r="H137" s="1261"/>
      <c r="I137" s="315"/>
      <c r="J137" s="1261"/>
      <c r="K137" s="315"/>
      <c r="L137" s="315"/>
    </row>
    <row r="138" spans="1:12">
      <c r="A138" s="308">
        <v>127</v>
      </c>
      <c r="B138" s="1059"/>
      <c r="C138" s="315"/>
      <c r="D138" s="315"/>
      <c r="E138" s="1261"/>
      <c r="F138" s="1261"/>
      <c r="G138" s="1261"/>
      <c r="H138" s="1261"/>
      <c r="I138" s="315"/>
      <c r="J138" s="1261"/>
      <c r="K138" s="315"/>
      <c r="L138" s="315"/>
    </row>
    <row r="139" spans="1:12">
      <c r="A139" s="308">
        <v>128</v>
      </c>
      <c r="B139" s="1059"/>
      <c r="C139" s="315"/>
      <c r="D139" s="315"/>
      <c r="E139" s="1261"/>
      <c r="F139" s="1261"/>
      <c r="G139" s="1261"/>
      <c r="H139" s="1261"/>
      <c r="I139" s="315"/>
      <c r="J139" s="1261"/>
      <c r="K139" s="315"/>
      <c r="L139" s="315"/>
    </row>
    <row r="140" spans="1:12">
      <c r="A140" s="308">
        <v>129</v>
      </c>
      <c r="B140" s="1059"/>
      <c r="C140" s="315"/>
      <c r="D140" s="315"/>
      <c r="E140" s="1261"/>
      <c r="F140" s="1261"/>
      <c r="G140" s="1261"/>
      <c r="H140" s="1261"/>
      <c r="I140" s="315"/>
      <c r="J140" s="1261"/>
      <c r="K140" s="315"/>
      <c r="L140" s="315"/>
    </row>
    <row r="141" spans="1:12">
      <c r="A141" s="308">
        <v>130</v>
      </c>
      <c r="B141" s="1059"/>
      <c r="C141" s="315"/>
      <c r="D141" s="315"/>
      <c r="E141" s="1261"/>
      <c r="F141" s="1261"/>
      <c r="G141" s="1261"/>
      <c r="H141" s="1261"/>
      <c r="I141" s="315"/>
      <c r="J141" s="1261"/>
      <c r="K141" s="315"/>
      <c r="L141" s="315"/>
    </row>
    <row r="142" spans="1:12">
      <c r="A142" s="308">
        <v>131</v>
      </c>
      <c r="B142" s="1059"/>
      <c r="C142" s="315"/>
      <c r="D142" s="315"/>
      <c r="E142" s="1261"/>
      <c r="F142" s="1261"/>
      <c r="G142" s="1261"/>
      <c r="H142" s="1261"/>
      <c r="I142" s="315"/>
      <c r="J142" s="1261"/>
      <c r="K142" s="315"/>
      <c r="L142" s="315"/>
    </row>
    <row r="143" spans="1:12">
      <c r="A143" s="308">
        <v>132</v>
      </c>
      <c r="B143" s="1059"/>
      <c r="C143" s="315"/>
      <c r="D143" s="315"/>
      <c r="E143" s="1261"/>
      <c r="F143" s="1261"/>
      <c r="G143" s="1261"/>
      <c r="H143" s="1261"/>
      <c r="I143" s="315"/>
      <c r="J143" s="1261"/>
      <c r="K143" s="315"/>
      <c r="L143" s="315"/>
    </row>
    <row r="144" spans="1:12">
      <c r="A144" s="308">
        <v>133</v>
      </c>
      <c r="B144" s="1059"/>
      <c r="C144" s="315"/>
      <c r="D144" s="315"/>
      <c r="E144" s="1261"/>
      <c r="F144" s="1261"/>
      <c r="G144" s="1261"/>
      <c r="H144" s="1261"/>
      <c r="I144" s="315"/>
      <c r="J144" s="1261"/>
      <c r="K144" s="315"/>
      <c r="L144" s="315"/>
    </row>
    <row r="145" spans="1:12">
      <c r="A145" s="308">
        <v>134</v>
      </c>
      <c r="B145" s="1059"/>
      <c r="C145" s="315"/>
      <c r="D145" s="315"/>
      <c r="E145" s="1261"/>
      <c r="F145" s="1261"/>
      <c r="G145" s="1261"/>
      <c r="H145" s="1261"/>
      <c r="I145" s="315"/>
      <c r="J145" s="1261"/>
      <c r="K145" s="315"/>
      <c r="L145" s="315"/>
    </row>
    <row r="146" spans="1:12">
      <c r="A146" s="308">
        <v>135</v>
      </c>
      <c r="B146" s="1059"/>
      <c r="C146" s="315"/>
      <c r="D146" s="315"/>
      <c r="E146" s="1261"/>
      <c r="F146" s="1261"/>
      <c r="G146" s="1261"/>
      <c r="H146" s="1261"/>
      <c r="I146" s="315"/>
      <c r="J146" s="1261"/>
      <c r="K146" s="315"/>
      <c r="L146" s="315"/>
    </row>
    <row r="147" spans="1:12">
      <c r="A147" s="308">
        <v>136</v>
      </c>
      <c r="B147" s="1059"/>
      <c r="C147" s="315"/>
      <c r="D147" s="315"/>
      <c r="E147" s="1261"/>
      <c r="F147" s="1261"/>
      <c r="G147" s="1261"/>
      <c r="H147" s="1261"/>
      <c r="I147" s="315"/>
      <c r="J147" s="1261"/>
      <c r="K147" s="315"/>
      <c r="L147" s="315"/>
    </row>
    <row r="148" spans="1:12">
      <c r="A148" s="308">
        <v>137</v>
      </c>
      <c r="B148" s="1059"/>
      <c r="C148" s="315"/>
      <c r="D148" s="315"/>
      <c r="E148" s="1261"/>
      <c r="F148" s="1261"/>
      <c r="G148" s="1261"/>
      <c r="H148" s="1261"/>
      <c r="I148" s="315"/>
      <c r="J148" s="1261"/>
      <c r="K148" s="315"/>
      <c r="L148" s="315"/>
    </row>
    <row r="149" spans="1:12">
      <c r="A149" s="308">
        <v>138</v>
      </c>
      <c r="B149" s="1059"/>
      <c r="C149" s="315"/>
      <c r="D149" s="315"/>
      <c r="E149" s="1261"/>
      <c r="F149" s="1261"/>
      <c r="G149" s="1261"/>
      <c r="H149" s="1261"/>
      <c r="I149" s="315"/>
      <c r="J149" s="1261"/>
      <c r="K149" s="315"/>
      <c r="L149" s="315"/>
    </row>
    <row r="150" spans="1:12">
      <c r="A150" s="308">
        <v>139</v>
      </c>
      <c r="B150" s="1059"/>
      <c r="C150" s="315"/>
      <c r="D150" s="315"/>
      <c r="E150" s="1261"/>
      <c r="F150" s="1261"/>
      <c r="G150" s="1261"/>
      <c r="H150" s="1261"/>
      <c r="I150" s="315"/>
      <c r="J150" s="1261"/>
      <c r="K150" s="315"/>
      <c r="L150" s="315"/>
    </row>
    <row r="151" spans="1:12">
      <c r="A151" s="308">
        <v>140</v>
      </c>
      <c r="B151" s="1059"/>
      <c r="C151" s="315"/>
      <c r="D151" s="315"/>
      <c r="E151" s="1261"/>
      <c r="F151" s="1261"/>
      <c r="G151" s="1261"/>
      <c r="H151" s="1261"/>
      <c r="I151" s="315"/>
      <c r="J151" s="1261"/>
      <c r="K151" s="315"/>
      <c r="L151" s="315"/>
    </row>
    <row r="152" spans="1:12">
      <c r="A152" s="308">
        <v>141</v>
      </c>
      <c r="B152" s="1059"/>
      <c r="C152" s="315"/>
      <c r="D152" s="315"/>
      <c r="E152" s="1261"/>
      <c r="F152" s="1261"/>
      <c r="G152" s="1261"/>
      <c r="H152" s="1261"/>
      <c r="I152" s="315"/>
      <c r="J152" s="1261"/>
      <c r="K152" s="315"/>
      <c r="L152" s="315"/>
    </row>
    <row r="153" spans="1:12">
      <c r="A153" s="308">
        <v>142</v>
      </c>
      <c r="B153" s="1059"/>
      <c r="C153" s="315"/>
      <c r="D153" s="315"/>
      <c r="E153" s="1261"/>
      <c r="F153" s="1261"/>
      <c r="G153" s="1261"/>
      <c r="H153" s="1261"/>
      <c r="I153" s="315"/>
      <c r="J153" s="1261"/>
      <c r="K153" s="315"/>
      <c r="L153" s="315"/>
    </row>
    <row r="154" spans="1:12">
      <c r="A154" s="308">
        <v>143</v>
      </c>
      <c r="B154" s="1059"/>
      <c r="C154" s="315"/>
      <c r="D154" s="315"/>
      <c r="E154" s="1261"/>
      <c r="F154" s="1261"/>
      <c r="G154" s="1261"/>
      <c r="H154" s="1261"/>
      <c r="I154" s="315"/>
      <c r="J154" s="1261"/>
      <c r="K154" s="315"/>
      <c r="L154" s="315"/>
    </row>
    <row r="155" spans="1:12">
      <c r="A155" s="308">
        <v>144</v>
      </c>
      <c r="B155" s="1059"/>
      <c r="C155" s="315"/>
      <c r="D155" s="315"/>
      <c r="E155" s="1261"/>
      <c r="F155" s="1261"/>
      <c r="G155" s="1261"/>
      <c r="H155" s="1261"/>
      <c r="I155" s="315"/>
      <c r="J155" s="1261"/>
      <c r="K155" s="315"/>
      <c r="L155" s="315"/>
    </row>
    <row r="156" spans="1:12">
      <c r="A156" s="308">
        <v>145</v>
      </c>
      <c r="B156" s="1059"/>
      <c r="C156" s="315"/>
      <c r="D156" s="315"/>
      <c r="E156" s="1261"/>
      <c r="F156" s="1261"/>
      <c r="G156" s="1261"/>
      <c r="H156" s="1261"/>
      <c r="I156" s="315"/>
      <c r="J156" s="1261"/>
      <c r="K156" s="315"/>
      <c r="L156" s="315"/>
    </row>
    <row r="157" spans="1:12">
      <c r="A157" s="308">
        <v>146</v>
      </c>
      <c r="B157" s="1059"/>
      <c r="C157" s="315"/>
      <c r="D157" s="315"/>
      <c r="E157" s="1261"/>
      <c r="F157" s="1261"/>
      <c r="G157" s="1261"/>
      <c r="H157" s="1261"/>
      <c r="I157" s="315"/>
      <c r="J157" s="1261"/>
      <c r="K157" s="315"/>
      <c r="L157" s="315"/>
    </row>
    <row r="158" spans="1:12">
      <c r="A158" s="308">
        <v>147</v>
      </c>
      <c r="B158" s="1059"/>
      <c r="C158" s="315"/>
      <c r="D158" s="315"/>
      <c r="E158" s="1261"/>
      <c r="F158" s="1261"/>
      <c r="G158" s="1261"/>
      <c r="H158" s="1261"/>
      <c r="I158" s="315"/>
      <c r="J158" s="1261"/>
      <c r="K158" s="315"/>
      <c r="L158" s="315"/>
    </row>
    <row r="159" spans="1:12">
      <c r="A159" s="308">
        <v>148</v>
      </c>
      <c r="B159" s="1059"/>
      <c r="C159" s="315"/>
      <c r="D159" s="315"/>
      <c r="E159" s="1261"/>
      <c r="F159" s="1261"/>
      <c r="G159" s="1261"/>
      <c r="H159" s="1261"/>
      <c r="I159" s="315"/>
      <c r="J159" s="1261"/>
      <c r="K159" s="315"/>
      <c r="L159" s="315"/>
    </row>
    <row r="160" spans="1:12">
      <c r="A160" s="308">
        <v>149</v>
      </c>
      <c r="B160" s="1059"/>
      <c r="C160" s="315"/>
      <c r="D160" s="315"/>
      <c r="E160" s="1261"/>
      <c r="F160" s="1261"/>
      <c r="G160" s="1261"/>
      <c r="H160" s="1261"/>
      <c r="I160" s="315"/>
      <c r="J160" s="1261"/>
      <c r="K160" s="315"/>
      <c r="L160" s="315"/>
    </row>
    <row r="161" spans="1:12">
      <c r="A161" s="308">
        <v>150</v>
      </c>
      <c r="B161" s="1059"/>
      <c r="C161" s="315"/>
      <c r="D161" s="315"/>
      <c r="E161" s="1261"/>
      <c r="F161" s="1261"/>
      <c r="G161" s="1261"/>
      <c r="H161" s="1261"/>
      <c r="I161" s="315"/>
      <c r="J161" s="1261"/>
      <c r="K161" s="315"/>
      <c r="L161" s="315"/>
    </row>
    <row r="162" spans="1:12">
      <c r="A162" s="308">
        <v>151</v>
      </c>
      <c r="B162" s="1059"/>
      <c r="C162" s="315"/>
      <c r="D162" s="315"/>
      <c r="E162" s="1261"/>
      <c r="F162" s="1261"/>
      <c r="G162" s="1261"/>
      <c r="H162" s="1261"/>
      <c r="I162" s="315"/>
      <c r="J162" s="1261"/>
      <c r="K162" s="315"/>
      <c r="L162" s="315"/>
    </row>
    <row r="163" spans="1:12">
      <c r="A163" s="308">
        <v>152</v>
      </c>
      <c r="B163" s="1059"/>
      <c r="C163" s="315"/>
      <c r="D163" s="315"/>
      <c r="E163" s="1261"/>
      <c r="F163" s="1261"/>
      <c r="G163" s="1261"/>
      <c r="H163" s="1261"/>
      <c r="I163" s="315"/>
      <c r="J163" s="1261"/>
      <c r="K163" s="315"/>
      <c r="L163" s="315"/>
    </row>
    <row r="164" spans="1:12">
      <c r="A164" s="308">
        <v>153</v>
      </c>
      <c r="B164" s="1059"/>
      <c r="C164" s="315"/>
      <c r="D164" s="315"/>
      <c r="E164" s="1261"/>
      <c r="F164" s="1261"/>
      <c r="G164" s="1261"/>
      <c r="H164" s="1261"/>
      <c r="I164" s="315"/>
      <c r="J164" s="1261"/>
      <c r="K164" s="315"/>
      <c r="L164" s="315"/>
    </row>
    <row r="165" spans="1:12">
      <c r="A165" s="308">
        <v>154</v>
      </c>
      <c r="B165" s="1059"/>
      <c r="C165" s="315"/>
      <c r="D165" s="315"/>
      <c r="E165" s="1261"/>
      <c r="F165" s="1261"/>
      <c r="G165" s="1261"/>
      <c r="H165" s="1261"/>
      <c r="I165" s="315"/>
      <c r="J165" s="1261"/>
      <c r="K165" s="315"/>
      <c r="L165" s="315"/>
    </row>
    <row r="166" spans="1:12">
      <c r="A166" s="308">
        <v>155</v>
      </c>
      <c r="B166" s="1059"/>
      <c r="C166" s="315"/>
      <c r="D166" s="315"/>
      <c r="E166" s="1261"/>
      <c r="F166" s="1261"/>
      <c r="G166" s="1261"/>
      <c r="H166" s="1261"/>
      <c r="I166" s="315"/>
      <c r="J166" s="1261"/>
      <c r="K166" s="315"/>
      <c r="L166" s="315"/>
    </row>
    <row r="167" spans="1:12">
      <c r="A167" s="308">
        <v>156</v>
      </c>
      <c r="B167" s="1059"/>
      <c r="C167" s="315"/>
      <c r="D167" s="315"/>
      <c r="E167" s="1261"/>
      <c r="F167" s="1261"/>
      <c r="G167" s="1261"/>
      <c r="H167" s="1261"/>
      <c r="I167" s="315"/>
      <c r="J167" s="1261"/>
      <c r="K167" s="315"/>
      <c r="L167" s="315"/>
    </row>
    <row r="168" spans="1:12">
      <c r="A168" s="308">
        <v>157</v>
      </c>
      <c r="B168" s="1059"/>
      <c r="C168" s="315"/>
      <c r="D168" s="315"/>
      <c r="E168" s="1261"/>
      <c r="F168" s="1261"/>
      <c r="G168" s="1261"/>
      <c r="H168" s="1261"/>
      <c r="I168" s="315"/>
      <c r="J168" s="1261"/>
      <c r="K168" s="315"/>
      <c r="L168" s="315"/>
    </row>
    <row r="169" spans="1:12">
      <c r="A169" s="308">
        <v>158</v>
      </c>
      <c r="B169" s="1059"/>
      <c r="C169" s="315"/>
      <c r="D169" s="315"/>
      <c r="E169" s="1261"/>
      <c r="F169" s="1261"/>
      <c r="G169" s="1261"/>
      <c r="H169" s="1261"/>
      <c r="I169" s="315"/>
      <c r="J169" s="1261"/>
      <c r="K169" s="315"/>
      <c r="L169" s="315"/>
    </row>
    <row r="170" spans="1:12">
      <c r="A170" s="308">
        <v>159</v>
      </c>
      <c r="B170" s="1059"/>
      <c r="C170" s="315"/>
      <c r="D170" s="315"/>
      <c r="E170" s="1261"/>
      <c r="F170" s="1261"/>
      <c r="G170" s="1261"/>
      <c r="H170" s="1261"/>
      <c r="I170" s="315"/>
      <c r="J170" s="1261"/>
      <c r="K170" s="315"/>
      <c r="L170" s="315"/>
    </row>
    <row r="171" spans="1:12">
      <c r="A171" s="308">
        <v>160</v>
      </c>
      <c r="B171" s="1059"/>
      <c r="C171" s="315"/>
      <c r="D171" s="315"/>
      <c r="E171" s="1261"/>
      <c r="F171" s="1261"/>
      <c r="G171" s="1261"/>
      <c r="H171" s="1261"/>
      <c r="I171" s="315"/>
      <c r="J171" s="1261"/>
      <c r="K171" s="315"/>
      <c r="L171" s="315"/>
    </row>
    <row r="172" spans="1:12">
      <c r="A172" s="308">
        <v>161</v>
      </c>
      <c r="B172" s="1059"/>
      <c r="C172" s="315"/>
      <c r="D172" s="315"/>
      <c r="E172" s="1261"/>
      <c r="F172" s="1261"/>
      <c r="G172" s="1261"/>
      <c r="H172" s="1261"/>
      <c r="I172" s="315"/>
      <c r="J172" s="1261"/>
      <c r="K172" s="315"/>
      <c r="L172" s="315"/>
    </row>
    <row r="173" spans="1:12">
      <c r="A173" s="308">
        <v>162</v>
      </c>
      <c r="B173" s="1059"/>
      <c r="C173" s="315"/>
      <c r="D173" s="315"/>
      <c r="E173" s="1261"/>
      <c r="F173" s="1261"/>
      <c r="G173" s="1261"/>
      <c r="H173" s="1261"/>
      <c r="I173" s="315"/>
      <c r="J173" s="1261"/>
      <c r="K173" s="315"/>
      <c r="L173" s="315"/>
    </row>
    <row r="174" spans="1:12">
      <c r="A174" s="308">
        <v>163</v>
      </c>
      <c r="B174" s="1059"/>
      <c r="C174" s="315"/>
      <c r="D174" s="315"/>
      <c r="E174" s="1261"/>
      <c r="F174" s="1261"/>
      <c r="G174" s="1261"/>
      <c r="H174" s="1261"/>
      <c r="I174" s="315"/>
      <c r="J174" s="1261"/>
      <c r="K174" s="315"/>
      <c r="L174" s="315"/>
    </row>
    <row r="175" spans="1:12">
      <c r="A175" s="308">
        <v>164</v>
      </c>
      <c r="B175" s="1059"/>
      <c r="C175" s="315"/>
      <c r="D175" s="315"/>
      <c r="E175" s="1261"/>
      <c r="F175" s="1261"/>
      <c r="G175" s="1261"/>
      <c r="H175" s="1261"/>
      <c r="I175" s="315"/>
      <c r="J175" s="1261"/>
      <c r="K175" s="315"/>
      <c r="L175" s="315"/>
    </row>
    <row r="176" spans="1:12">
      <c r="A176" s="308">
        <v>165</v>
      </c>
      <c r="B176" s="1059"/>
      <c r="C176" s="315"/>
      <c r="D176" s="315"/>
      <c r="E176" s="1261"/>
      <c r="F176" s="1261"/>
      <c r="G176" s="1261"/>
      <c r="H176" s="1261"/>
      <c r="I176" s="315"/>
      <c r="J176" s="1261"/>
      <c r="K176" s="315"/>
      <c r="L176" s="315"/>
    </row>
    <row r="177" spans="1:12">
      <c r="A177" s="308">
        <v>166</v>
      </c>
      <c r="B177" s="1059"/>
      <c r="C177" s="315"/>
      <c r="D177" s="315"/>
      <c r="E177" s="1261"/>
      <c r="F177" s="1261"/>
      <c r="G177" s="1261"/>
      <c r="H177" s="1261"/>
      <c r="I177" s="315"/>
      <c r="J177" s="1261"/>
      <c r="K177" s="315"/>
      <c r="L177" s="315"/>
    </row>
    <row r="178" spans="1:12">
      <c r="A178" s="308">
        <v>167</v>
      </c>
      <c r="B178" s="1059"/>
      <c r="C178" s="315"/>
      <c r="D178" s="315"/>
      <c r="E178" s="1261"/>
      <c r="F178" s="1261"/>
      <c r="G178" s="1261"/>
      <c r="H178" s="1261"/>
      <c r="I178" s="315"/>
      <c r="J178" s="1261"/>
      <c r="K178" s="315"/>
      <c r="L178" s="315"/>
    </row>
    <row r="179" spans="1:12">
      <c r="A179" s="308">
        <v>168</v>
      </c>
      <c r="B179" s="1059"/>
      <c r="C179" s="315"/>
      <c r="D179" s="315"/>
      <c r="E179" s="1261"/>
      <c r="F179" s="1261"/>
      <c r="G179" s="1261"/>
      <c r="H179" s="1261"/>
      <c r="I179" s="315"/>
      <c r="J179" s="1261"/>
      <c r="K179" s="315"/>
      <c r="L179" s="315"/>
    </row>
    <row r="180" spans="1:12">
      <c r="A180" s="308">
        <v>169</v>
      </c>
      <c r="B180" s="1059"/>
      <c r="C180" s="315"/>
      <c r="D180" s="315"/>
      <c r="E180" s="1261"/>
      <c r="F180" s="1261"/>
      <c r="G180" s="1261"/>
      <c r="H180" s="1261"/>
      <c r="I180" s="315"/>
      <c r="J180" s="1261"/>
      <c r="K180" s="315"/>
      <c r="L180" s="315"/>
    </row>
    <row r="181" spans="1:12">
      <c r="A181" s="308">
        <v>170</v>
      </c>
      <c r="B181" s="1059"/>
      <c r="C181" s="315"/>
      <c r="D181" s="315"/>
      <c r="E181" s="1261"/>
      <c r="F181" s="1261"/>
      <c r="G181" s="1261"/>
      <c r="H181" s="1261"/>
      <c r="I181" s="315"/>
      <c r="J181" s="1261"/>
      <c r="K181" s="315"/>
      <c r="L181" s="315"/>
    </row>
    <row r="182" spans="1:12">
      <c r="A182" s="308">
        <v>171</v>
      </c>
      <c r="B182" s="1059"/>
      <c r="C182" s="315"/>
      <c r="D182" s="315"/>
      <c r="E182" s="1261"/>
      <c r="F182" s="1261"/>
      <c r="G182" s="1261"/>
      <c r="H182" s="1261"/>
      <c r="I182" s="315"/>
      <c r="J182" s="1261"/>
      <c r="K182" s="315"/>
      <c r="L182" s="315"/>
    </row>
    <row r="183" spans="1:12">
      <c r="A183" s="308">
        <v>172</v>
      </c>
      <c r="B183" s="1059"/>
      <c r="C183" s="315"/>
      <c r="D183" s="315"/>
      <c r="E183" s="1261"/>
      <c r="F183" s="1261"/>
      <c r="G183" s="1261"/>
      <c r="H183" s="1261"/>
      <c r="I183" s="315"/>
      <c r="J183" s="1261"/>
      <c r="K183" s="315"/>
      <c r="L183" s="315"/>
    </row>
    <row r="184" spans="1:12">
      <c r="A184" s="308">
        <v>173</v>
      </c>
      <c r="B184" s="1059"/>
      <c r="C184" s="315"/>
      <c r="D184" s="315"/>
      <c r="E184" s="1261"/>
      <c r="F184" s="1261"/>
      <c r="G184" s="1261"/>
      <c r="H184" s="1261"/>
      <c r="I184" s="315"/>
      <c r="J184" s="1261"/>
      <c r="K184" s="315"/>
      <c r="L184" s="315"/>
    </row>
    <row r="185" spans="1:12">
      <c r="A185" s="308">
        <v>174</v>
      </c>
      <c r="B185" s="1059"/>
      <c r="C185" s="315"/>
      <c r="D185" s="315"/>
      <c r="E185" s="1261"/>
      <c r="F185" s="1261"/>
      <c r="G185" s="1261"/>
      <c r="H185" s="1261"/>
      <c r="I185" s="315"/>
      <c r="J185" s="1261"/>
      <c r="K185" s="315"/>
      <c r="L185" s="315"/>
    </row>
    <row r="186" spans="1:12">
      <c r="A186" s="308">
        <v>175</v>
      </c>
      <c r="B186" s="1059"/>
      <c r="C186" s="315"/>
      <c r="D186" s="315"/>
      <c r="E186" s="1261"/>
      <c r="F186" s="1261"/>
      <c r="G186" s="1261"/>
      <c r="H186" s="1261"/>
      <c r="I186" s="315"/>
      <c r="J186" s="1261"/>
      <c r="K186" s="315"/>
      <c r="L186" s="315"/>
    </row>
    <row r="187" spans="1:12">
      <c r="A187" s="308">
        <v>176</v>
      </c>
      <c r="B187" s="1059"/>
      <c r="C187" s="315"/>
      <c r="D187" s="315"/>
      <c r="E187" s="1261"/>
      <c r="F187" s="1261"/>
      <c r="G187" s="1261"/>
      <c r="H187" s="1261"/>
      <c r="I187" s="315"/>
      <c r="J187" s="1261"/>
      <c r="K187" s="315"/>
      <c r="L187" s="315"/>
    </row>
    <row r="188" spans="1:12">
      <c r="A188" s="308">
        <v>177</v>
      </c>
      <c r="B188" s="1059"/>
      <c r="C188" s="315"/>
      <c r="D188" s="315"/>
      <c r="E188" s="1261"/>
      <c r="F188" s="1261"/>
      <c r="G188" s="1261"/>
      <c r="H188" s="1261"/>
      <c r="I188" s="315"/>
      <c r="J188" s="1261"/>
      <c r="K188" s="315"/>
      <c r="L188" s="315"/>
    </row>
    <row r="189" spans="1:12">
      <c r="A189" s="308">
        <v>178</v>
      </c>
      <c r="B189" s="1059"/>
      <c r="C189" s="315"/>
      <c r="D189" s="315"/>
      <c r="E189" s="1261"/>
      <c r="F189" s="1261"/>
      <c r="G189" s="1261"/>
      <c r="H189" s="1261"/>
      <c r="I189" s="315"/>
      <c r="J189" s="1261"/>
      <c r="K189" s="315"/>
      <c r="L189" s="315"/>
    </row>
    <row r="190" spans="1:12">
      <c r="A190" s="308">
        <v>179</v>
      </c>
      <c r="B190" s="1059"/>
      <c r="C190" s="315"/>
      <c r="D190" s="315"/>
      <c r="E190" s="1261"/>
      <c r="F190" s="1261"/>
      <c r="G190" s="1261"/>
      <c r="H190" s="1261"/>
      <c r="I190" s="315"/>
      <c r="J190" s="1261"/>
      <c r="K190" s="315"/>
      <c r="L190" s="315"/>
    </row>
    <row r="191" spans="1:12">
      <c r="A191" s="308">
        <v>180</v>
      </c>
      <c r="B191" s="1059"/>
      <c r="C191" s="315"/>
      <c r="D191" s="315"/>
      <c r="E191" s="1261"/>
      <c r="F191" s="1261"/>
      <c r="G191" s="1261"/>
      <c r="H191" s="1261"/>
      <c r="I191" s="315"/>
      <c r="J191" s="1261"/>
      <c r="K191" s="315"/>
      <c r="L191" s="315"/>
    </row>
    <row r="192" spans="1:12">
      <c r="A192" s="308">
        <v>181</v>
      </c>
      <c r="B192" s="1059"/>
      <c r="C192" s="315"/>
      <c r="D192" s="315"/>
      <c r="E192" s="1261"/>
      <c r="F192" s="1261"/>
      <c r="G192" s="1261"/>
      <c r="H192" s="1261"/>
      <c r="I192" s="315"/>
      <c r="J192" s="1261"/>
      <c r="K192" s="315"/>
      <c r="L192" s="315"/>
    </row>
    <row r="193" spans="1:12">
      <c r="A193" s="308">
        <v>182</v>
      </c>
      <c r="B193" s="1059"/>
      <c r="C193" s="315"/>
      <c r="D193" s="315"/>
      <c r="E193" s="1261"/>
      <c r="F193" s="1261"/>
      <c r="G193" s="1261"/>
      <c r="H193" s="1261"/>
      <c r="I193" s="315"/>
      <c r="J193" s="1261"/>
      <c r="K193" s="315"/>
      <c r="L193" s="315"/>
    </row>
    <row r="194" spans="1:12">
      <c r="A194" s="308">
        <v>183</v>
      </c>
      <c r="B194" s="1059"/>
      <c r="C194" s="315"/>
      <c r="D194" s="315"/>
      <c r="E194" s="1261"/>
      <c r="F194" s="1261"/>
      <c r="G194" s="1261"/>
      <c r="H194" s="1261"/>
      <c r="I194" s="315"/>
      <c r="J194" s="1261"/>
      <c r="K194" s="315"/>
      <c r="L194" s="315"/>
    </row>
    <row r="195" spans="1:12">
      <c r="A195" s="308">
        <v>184</v>
      </c>
      <c r="B195" s="1059"/>
      <c r="C195" s="315"/>
      <c r="D195" s="315"/>
      <c r="E195" s="1261"/>
      <c r="F195" s="1261"/>
      <c r="G195" s="1261"/>
      <c r="H195" s="1261"/>
      <c r="I195" s="315"/>
      <c r="J195" s="1261"/>
      <c r="K195" s="315"/>
      <c r="L195" s="315"/>
    </row>
    <row r="196" spans="1:12">
      <c r="A196" s="308">
        <v>185</v>
      </c>
      <c r="B196" s="1059"/>
      <c r="C196" s="315"/>
      <c r="D196" s="315"/>
      <c r="E196" s="1261"/>
      <c r="F196" s="1261"/>
      <c r="G196" s="1261"/>
      <c r="H196" s="1261"/>
      <c r="I196" s="315"/>
      <c r="J196" s="1261"/>
      <c r="K196" s="315"/>
      <c r="L196" s="315"/>
    </row>
    <row r="197" spans="1:12">
      <c r="A197" s="308">
        <v>186</v>
      </c>
      <c r="B197" s="1059"/>
      <c r="C197" s="315"/>
      <c r="D197" s="315"/>
      <c r="E197" s="1261"/>
      <c r="F197" s="1261"/>
      <c r="G197" s="1261"/>
      <c r="H197" s="1261"/>
      <c r="I197" s="315"/>
      <c r="J197" s="1261"/>
      <c r="K197" s="315"/>
      <c r="L197" s="315"/>
    </row>
    <row r="198" spans="1:12">
      <c r="A198" s="308">
        <v>187</v>
      </c>
      <c r="B198" s="1059"/>
      <c r="C198" s="315"/>
      <c r="D198" s="315"/>
      <c r="E198" s="1261"/>
      <c r="F198" s="1261"/>
      <c r="G198" s="1261"/>
      <c r="H198" s="1261"/>
      <c r="I198" s="315"/>
      <c r="J198" s="1261"/>
      <c r="K198" s="315"/>
      <c r="L198" s="315"/>
    </row>
    <row r="199" spans="1:12">
      <c r="A199" s="308">
        <v>188</v>
      </c>
      <c r="B199" s="1059"/>
      <c r="C199" s="315"/>
      <c r="D199" s="315"/>
      <c r="E199" s="1261"/>
      <c r="F199" s="1261"/>
      <c r="G199" s="1261"/>
      <c r="H199" s="1261"/>
      <c r="I199" s="315"/>
      <c r="J199" s="1261"/>
      <c r="K199" s="315"/>
      <c r="L199" s="315"/>
    </row>
    <row r="200" spans="1:12">
      <c r="A200" s="308">
        <v>189</v>
      </c>
      <c r="B200" s="1059"/>
      <c r="C200" s="315"/>
      <c r="D200" s="315"/>
      <c r="E200" s="1261"/>
      <c r="F200" s="1261"/>
      <c r="G200" s="1261"/>
      <c r="H200" s="1261"/>
      <c r="I200" s="315"/>
      <c r="J200" s="1261"/>
      <c r="K200" s="315"/>
      <c r="L200" s="315"/>
    </row>
    <row r="201" spans="1:12">
      <c r="A201" s="308">
        <v>190</v>
      </c>
      <c r="B201" s="1059"/>
      <c r="C201" s="315"/>
      <c r="D201" s="315"/>
      <c r="E201" s="1261"/>
      <c r="F201" s="1261"/>
      <c r="G201" s="1261"/>
      <c r="H201" s="1261"/>
      <c r="I201" s="315"/>
      <c r="J201" s="1261"/>
      <c r="K201" s="315"/>
      <c r="L201" s="315"/>
    </row>
    <row r="202" spans="1:12">
      <c r="A202" s="308">
        <v>191</v>
      </c>
      <c r="B202" s="1059"/>
      <c r="C202" s="315"/>
      <c r="D202" s="315"/>
      <c r="E202" s="1261"/>
      <c r="F202" s="1261"/>
      <c r="G202" s="1261"/>
      <c r="H202" s="1261"/>
      <c r="I202" s="315"/>
      <c r="J202" s="1261"/>
      <c r="K202" s="315"/>
      <c r="L202" s="315"/>
    </row>
    <row r="203" spans="1:12">
      <c r="A203" s="308">
        <v>192</v>
      </c>
      <c r="B203" s="1059"/>
      <c r="C203" s="315"/>
      <c r="D203" s="315"/>
      <c r="E203" s="1261"/>
      <c r="F203" s="1261"/>
      <c r="G203" s="1261"/>
      <c r="H203" s="1261"/>
      <c r="I203" s="315"/>
      <c r="J203" s="1261"/>
      <c r="K203" s="315"/>
      <c r="L203" s="315"/>
    </row>
    <row r="204" spans="1:12">
      <c r="A204" s="308">
        <v>193</v>
      </c>
      <c r="B204" s="1059"/>
      <c r="C204" s="315"/>
      <c r="D204" s="315"/>
      <c r="E204" s="1261"/>
      <c r="F204" s="1261"/>
      <c r="G204" s="1261"/>
      <c r="H204" s="1261"/>
      <c r="I204" s="315"/>
      <c r="J204" s="1261"/>
      <c r="K204" s="315"/>
      <c r="L204" s="315"/>
    </row>
    <row r="205" spans="1:12">
      <c r="A205" s="308">
        <v>194</v>
      </c>
      <c r="B205" s="1059"/>
      <c r="C205" s="315"/>
      <c r="D205" s="315"/>
      <c r="E205" s="1261"/>
      <c r="F205" s="1261"/>
      <c r="G205" s="1261"/>
      <c r="H205" s="1261"/>
      <c r="I205" s="315"/>
      <c r="J205" s="1261"/>
      <c r="K205" s="315"/>
      <c r="L205" s="315"/>
    </row>
    <row r="206" spans="1:12">
      <c r="A206" s="308">
        <v>195</v>
      </c>
      <c r="B206" s="1059"/>
      <c r="C206" s="315"/>
      <c r="D206" s="315"/>
      <c r="E206" s="1261"/>
      <c r="F206" s="1261"/>
      <c r="G206" s="1261"/>
      <c r="H206" s="1261"/>
      <c r="I206" s="315"/>
      <c r="J206" s="1261"/>
      <c r="K206" s="315"/>
      <c r="L206" s="315"/>
    </row>
    <row r="207" spans="1:12">
      <c r="A207" s="308">
        <v>196</v>
      </c>
      <c r="B207" s="1059"/>
      <c r="C207" s="315"/>
      <c r="D207" s="315"/>
      <c r="E207" s="1261"/>
      <c r="F207" s="1261"/>
      <c r="G207" s="1261"/>
      <c r="H207" s="1261"/>
      <c r="I207" s="315"/>
      <c r="J207" s="1261"/>
      <c r="K207" s="315"/>
      <c r="L207" s="315"/>
    </row>
    <row r="208" spans="1:12">
      <c r="A208" s="308">
        <v>197</v>
      </c>
      <c r="B208" s="1059"/>
      <c r="C208" s="315"/>
      <c r="D208" s="315"/>
      <c r="E208" s="1261"/>
      <c r="F208" s="1261"/>
      <c r="G208" s="1261"/>
      <c r="H208" s="1261"/>
      <c r="I208" s="315"/>
      <c r="J208" s="1261"/>
      <c r="K208" s="315"/>
      <c r="L208" s="315"/>
    </row>
    <row r="209" spans="1:12">
      <c r="A209" s="308">
        <v>198</v>
      </c>
      <c r="B209" s="1059"/>
      <c r="C209" s="315"/>
      <c r="D209" s="315"/>
      <c r="E209" s="1261"/>
      <c r="F209" s="1261"/>
      <c r="G209" s="1261"/>
      <c r="H209" s="1261"/>
      <c r="I209" s="315"/>
      <c r="J209" s="1261"/>
      <c r="K209" s="315"/>
      <c r="L209" s="315"/>
    </row>
    <row r="210" spans="1:12">
      <c r="A210" s="308">
        <v>199</v>
      </c>
      <c r="B210" s="1059"/>
      <c r="C210" s="315"/>
      <c r="D210" s="315"/>
      <c r="E210" s="1261"/>
      <c r="F210" s="1261"/>
      <c r="G210" s="1261"/>
      <c r="H210" s="1261"/>
      <c r="I210" s="315"/>
      <c r="J210" s="1261"/>
      <c r="K210" s="315"/>
      <c r="L210" s="315"/>
    </row>
    <row r="211" spans="1:12">
      <c r="A211" s="308">
        <v>200</v>
      </c>
      <c r="B211" s="1059"/>
      <c r="C211" s="315"/>
      <c r="D211" s="315"/>
      <c r="E211" s="1261"/>
      <c r="F211" s="1261"/>
      <c r="G211" s="1261"/>
      <c r="H211" s="1261"/>
      <c r="I211" s="315"/>
      <c r="J211" s="1261"/>
      <c r="K211" s="315"/>
      <c r="L211" s="315"/>
    </row>
    <row r="212" spans="1:12">
      <c r="A212" s="308">
        <v>201</v>
      </c>
      <c r="B212" s="1059"/>
      <c r="C212" s="315"/>
      <c r="D212" s="315"/>
      <c r="E212" s="1261"/>
      <c r="F212" s="1261"/>
      <c r="G212" s="1261"/>
      <c r="H212" s="1261"/>
      <c r="I212" s="315"/>
      <c r="J212" s="1261"/>
      <c r="K212" s="315"/>
      <c r="L212" s="315"/>
    </row>
    <row r="213" spans="1:12">
      <c r="A213" s="308">
        <v>202</v>
      </c>
      <c r="B213" s="1059"/>
      <c r="C213" s="315"/>
      <c r="D213" s="315"/>
      <c r="E213" s="1261"/>
      <c r="F213" s="1261"/>
      <c r="G213" s="1261"/>
      <c r="H213" s="1261"/>
      <c r="I213" s="315"/>
      <c r="J213" s="1261"/>
      <c r="K213" s="315"/>
      <c r="L213" s="315"/>
    </row>
    <row r="214" spans="1:12">
      <c r="A214" s="308">
        <v>203</v>
      </c>
      <c r="B214" s="1059"/>
      <c r="C214" s="315"/>
      <c r="D214" s="315"/>
      <c r="E214" s="1261"/>
      <c r="F214" s="1261"/>
      <c r="G214" s="1261"/>
      <c r="H214" s="1261"/>
      <c r="I214" s="315"/>
      <c r="J214" s="1261"/>
      <c r="K214" s="315"/>
      <c r="L214" s="315"/>
    </row>
    <row r="215" spans="1:12">
      <c r="A215" s="308">
        <v>204</v>
      </c>
      <c r="B215" s="1059"/>
      <c r="C215" s="315"/>
      <c r="D215" s="315"/>
      <c r="E215" s="1261"/>
      <c r="F215" s="1261"/>
      <c r="G215" s="1261"/>
      <c r="H215" s="1261"/>
      <c r="I215" s="315"/>
      <c r="J215" s="1261"/>
      <c r="K215" s="315"/>
      <c r="L215" s="315"/>
    </row>
    <row r="216" spans="1:12">
      <c r="A216" s="308">
        <v>205</v>
      </c>
      <c r="B216" s="1059"/>
      <c r="C216" s="315"/>
      <c r="D216" s="315"/>
      <c r="E216" s="1261"/>
      <c r="F216" s="1261"/>
      <c r="G216" s="1261"/>
      <c r="H216" s="1261"/>
      <c r="I216" s="315"/>
      <c r="J216" s="1261"/>
      <c r="K216" s="315"/>
      <c r="L216" s="315"/>
    </row>
    <row r="217" spans="1:12">
      <c r="A217" s="308">
        <v>206</v>
      </c>
      <c r="B217" s="1059"/>
      <c r="C217" s="315"/>
      <c r="D217" s="315"/>
      <c r="E217" s="1261"/>
      <c r="F217" s="1261"/>
      <c r="G217" s="1261"/>
      <c r="H217" s="1261"/>
      <c r="I217" s="315"/>
      <c r="J217" s="1261"/>
      <c r="K217" s="315"/>
      <c r="L217" s="315"/>
    </row>
    <row r="218" spans="1:12">
      <c r="A218" s="308">
        <v>207</v>
      </c>
      <c r="B218" s="1059"/>
      <c r="C218" s="315"/>
      <c r="D218" s="315"/>
      <c r="E218" s="1261"/>
      <c r="F218" s="1261"/>
      <c r="G218" s="1261"/>
      <c r="H218" s="1261"/>
      <c r="I218" s="315"/>
      <c r="J218" s="1261"/>
      <c r="K218" s="315"/>
      <c r="L218" s="315"/>
    </row>
    <row r="219" spans="1:12">
      <c r="A219" s="308">
        <v>208</v>
      </c>
      <c r="B219" s="1059"/>
      <c r="C219" s="315"/>
      <c r="D219" s="315"/>
      <c r="E219" s="1261"/>
      <c r="F219" s="1261"/>
      <c r="G219" s="1261"/>
      <c r="H219" s="1261"/>
      <c r="I219" s="315"/>
      <c r="J219" s="1261"/>
      <c r="K219" s="315"/>
      <c r="L219" s="315"/>
    </row>
    <row r="220" spans="1:12">
      <c r="A220" s="308">
        <v>209</v>
      </c>
      <c r="B220" s="1059"/>
      <c r="C220" s="315"/>
      <c r="D220" s="315"/>
      <c r="E220" s="1261"/>
      <c r="F220" s="1261"/>
      <c r="G220" s="1261"/>
      <c r="H220" s="1261"/>
      <c r="I220" s="315"/>
      <c r="J220" s="1261"/>
      <c r="K220" s="315"/>
      <c r="L220" s="315"/>
    </row>
    <row r="221" spans="1:12">
      <c r="A221" s="308">
        <v>210</v>
      </c>
      <c r="B221" s="1059"/>
      <c r="C221" s="315"/>
      <c r="D221" s="315"/>
      <c r="E221" s="1261"/>
      <c r="F221" s="1261"/>
      <c r="G221" s="1261"/>
      <c r="H221" s="1261"/>
      <c r="I221" s="315"/>
      <c r="J221" s="1261"/>
      <c r="K221" s="315"/>
      <c r="L221" s="315"/>
    </row>
    <row r="222" spans="1:12">
      <c r="A222" s="308">
        <v>211</v>
      </c>
      <c r="B222" s="1059"/>
      <c r="C222" s="315"/>
      <c r="D222" s="315"/>
      <c r="E222" s="1261"/>
      <c r="F222" s="1261"/>
      <c r="G222" s="1261"/>
      <c r="H222" s="1261"/>
      <c r="I222" s="315"/>
      <c r="J222" s="1261"/>
      <c r="K222" s="315"/>
      <c r="L222" s="315"/>
    </row>
    <row r="223" spans="1:12">
      <c r="A223" s="308">
        <v>212</v>
      </c>
      <c r="B223" s="1059"/>
      <c r="C223" s="315"/>
      <c r="D223" s="315"/>
      <c r="E223" s="1261"/>
      <c r="F223" s="1261"/>
      <c r="G223" s="1261"/>
      <c r="H223" s="1261"/>
      <c r="I223" s="315"/>
      <c r="J223" s="1261"/>
      <c r="K223" s="315"/>
      <c r="L223" s="315"/>
    </row>
    <row r="224" spans="1:12">
      <c r="A224" s="308">
        <v>213</v>
      </c>
      <c r="B224" s="1059"/>
      <c r="C224" s="315"/>
      <c r="D224" s="315"/>
      <c r="E224" s="1261"/>
      <c r="F224" s="1261"/>
      <c r="G224" s="1261"/>
      <c r="H224" s="1261"/>
      <c r="I224" s="315"/>
      <c r="J224" s="1261"/>
      <c r="K224" s="315"/>
      <c r="L224" s="315"/>
    </row>
    <row r="225" spans="1:12">
      <c r="A225" s="308">
        <v>214</v>
      </c>
      <c r="B225" s="1059"/>
      <c r="C225" s="315"/>
      <c r="D225" s="315"/>
      <c r="E225" s="1261"/>
      <c r="F225" s="1261"/>
      <c r="G225" s="1261"/>
      <c r="H225" s="1261"/>
      <c r="I225" s="315"/>
      <c r="J225" s="1261"/>
      <c r="K225" s="315"/>
      <c r="L225" s="315"/>
    </row>
    <row r="226" spans="1:12">
      <c r="A226" s="308">
        <v>215</v>
      </c>
      <c r="B226" s="1059"/>
      <c r="C226" s="315"/>
      <c r="D226" s="315"/>
      <c r="E226" s="1261"/>
      <c r="F226" s="1261"/>
      <c r="G226" s="1261"/>
      <c r="H226" s="1261"/>
      <c r="I226" s="315"/>
      <c r="J226" s="1261"/>
      <c r="K226" s="315"/>
      <c r="L226" s="315"/>
    </row>
    <row r="227" spans="1:12">
      <c r="A227" s="308">
        <v>216</v>
      </c>
      <c r="B227" s="1059"/>
      <c r="C227" s="315"/>
      <c r="D227" s="315"/>
      <c r="E227" s="1261"/>
      <c r="F227" s="1261"/>
      <c r="G227" s="1261"/>
      <c r="H227" s="1261"/>
      <c r="I227" s="315"/>
      <c r="J227" s="1261"/>
      <c r="K227" s="315"/>
      <c r="L227" s="315"/>
    </row>
    <row r="228" spans="1:12">
      <c r="A228" s="308">
        <v>217</v>
      </c>
      <c r="B228" s="1059"/>
      <c r="C228" s="315"/>
      <c r="D228" s="315"/>
      <c r="E228" s="1261"/>
      <c r="F228" s="1261"/>
      <c r="G228" s="1261"/>
      <c r="H228" s="1261"/>
      <c r="I228" s="315"/>
      <c r="J228" s="1261"/>
      <c r="K228" s="315"/>
      <c r="L228" s="315"/>
    </row>
    <row r="229" spans="1:12">
      <c r="A229" s="308">
        <v>218</v>
      </c>
      <c r="B229" s="1059"/>
      <c r="C229" s="315"/>
      <c r="D229" s="315"/>
      <c r="E229" s="1261"/>
      <c r="F229" s="1261"/>
      <c r="G229" s="1261"/>
      <c r="H229" s="1261"/>
      <c r="I229" s="315"/>
      <c r="J229" s="1261"/>
      <c r="K229" s="315"/>
      <c r="L229" s="315"/>
    </row>
    <row r="230" spans="1:12">
      <c r="A230" s="308">
        <v>219</v>
      </c>
      <c r="B230" s="1059"/>
      <c r="C230" s="315"/>
      <c r="D230" s="315"/>
      <c r="E230" s="1261"/>
      <c r="F230" s="1261"/>
      <c r="G230" s="1261"/>
      <c r="H230" s="1261"/>
      <c r="I230" s="315"/>
      <c r="J230" s="1261"/>
      <c r="K230" s="315"/>
      <c r="L230" s="315"/>
    </row>
    <row r="231" spans="1:12">
      <c r="A231" s="308">
        <v>220</v>
      </c>
      <c r="B231" s="1059"/>
      <c r="C231" s="315"/>
      <c r="D231" s="315"/>
      <c r="E231" s="1261"/>
      <c r="F231" s="1261"/>
      <c r="G231" s="1261"/>
      <c r="H231" s="1261"/>
      <c r="I231" s="315"/>
      <c r="J231" s="1261"/>
      <c r="K231" s="315"/>
      <c r="L231" s="315"/>
    </row>
    <row r="232" spans="1:12">
      <c r="A232" s="308">
        <v>221</v>
      </c>
      <c r="B232" s="1059"/>
      <c r="C232" s="315"/>
      <c r="D232" s="315"/>
      <c r="E232" s="1261"/>
      <c r="F232" s="1261"/>
      <c r="G232" s="1261"/>
      <c r="H232" s="1261"/>
      <c r="I232" s="315"/>
      <c r="J232" s="1261"/>
      <c r="K232" s="315"/>
      <c r="L232" s="315"/>
    </row>
    <row r="233" spans="1:12">
      <c r="A233" s="308">
        <v>222</v>
      </c>
      <c r="B233" s="1059"/>
      <c r="C233" s="315"/>
      <c r="D233" s="315"/>
      <c r="E233" s="1261"/>
      <c r="F233" s="1261"/>
      <c r="G233" s="1261"/>
      <c r="H233" s="1261"/>
      <c r="I233" s="315"/>
      <c r="J233" s="1261"/>
      <c r="K233" s="315"/>
      <c r="L233" s="315"/>
    </row>
    <row r="234" spans="1:12">
      <c r="A234" s="308">
        <v>223</v>
      </c>
      <c r="B234" s="1059"/>
      <c r="C234" s="315"/>
      <c r="D234" s="315"/>
      <c r="E234" s="1261"/>
      <c r="F234" s="1261"/>
      <c r="G234" s="1261"/>
      <c r="H234" s="1261"/>
      <c r="I234" s="315"/>
      <c r="J234" s="1261"/>
      <c r="K234" s="315"/>
      <c r="L234" s="315"/>
    </row>
    <row r="235" spans="1:12">
      <c r="A235" s="308">
        <v>224</v>
      </c>
      <c r="B235" s="1059"/>
      <c r="C235" s="315"/>
      <c r="D235" s="315"/>
      <c r="E235" s="1261"/>
      <c r="F235" s="1261"/>
      <c r="G235" s="1261"/>
      <c r="H235" s="1261"/>
      <c r="I235" s="315"/>
      <c r="J235" s="1261"/>
      <c r="K235" s="315"/>
      <c r="L235" s="315"/>
    </row>
    <row r="236" spans="1:12">
      <c r="A236" s="308">
        <v>225</v>
      </c>
      <c r="B236" s="1059"/>
      <c r="C236" s="315"/>
      <c r="D236" s="315"/>
      <c r="E236" s="1261"/>
      <c r="F236" s="1261"/>
      <c r="G236" s="1261"/>
      <c r="H236" s="1261"/>
      <c r="I236" s="315"/>
      <c r="J236" s="1261"/>
      <c r="K236" s="315"/>
      <c r="L236" s="315"/>
    </row>
    <row r="237" spans="1:12">
      <c r="A237" s="308">
        <v>226</v>
      </c>
      <c r="B237" s="1059"/>
      <c r="C237" s="315"/>
      <c r="D237" s="315"/>
      <c r="E237" s="1261"/>
      <c r="F237" s="1261"/>
      <c r="G237" s="1261"/>
      <c r="H237" s="1261"/>
      <c r="I237" s="315"/>
      <c r="J237" s="1261"/>
      <c r="K237" s="315"/>
      <c r="L237" s="315"/>
    </row>
    <row r="238" spans="1:12">
      <c r="A238" s="308">
        <v>227</v>
      </c>
      <c r="B238" s="1059"/>
      <c r="C238" s="315"/>
      <c r="D238" s="315"/>
      <c r="E238" s="1261"/>
      <c r="F238" s="1261"/>
      <c r="G238" s="1261"/>
      <c r="H238" s="1261"/>
      <c r="I238" s="315"/>
      <c r="J238" s="1261"/>
      <c r="K238" s="315"/>
      <c r="L238" s="315"/>
    </row>
    <row r="239" spans="1:12">
      <c r="A239" s="308">
        <v>228</v>
      </c>
      <c r="B239" s="1059"/>
      <c r="C239" s="315"/>
      <c r="D239" s="315"/>
      <c r="E239" s="1261"/>
      <c r="F239" s="1261"/>
      <c r="G239" s="1261"/>
      <c r="H239" s="1261"/>
      <c r="I239" s="315"/>
      <c r="J239" s="1261"/>
      <c r="K239" s="315"/>
      <c r="L239" s="315"/>
    </row>
    <row r="240" spans="1:12">
      <c r="A240" s="308">
        <v>229</v>
      </c>
      <c r="B240" s="1059"/>
      <c r="C240" s="315"/>
      <c r="D240" s="315"/>
      <c r="E240" s="1261"/>
      <c r="F240" s="1261"/>
      <c r="G240" s="1261"/>
      <c r="H240" s="1261"/>
      <c r="I240" s="315"/>
      <c r="J240" s="1261"/>
      <c r="K240" s="315"/>
      <c r="L240" s="315"/>
    </row>
    <row r="241" spans="1:12">
      <c r="A241" s="308">
        <v>230</v>
      </c>
      <c r="B241" s="1059"/>
      <c r="C241" s="315"/>
      <c r="D241" s="315"/>
      <c r="E241" s="1261"/>
      <c r="F241" s="1261"/>
      <c r="G241" s="1261"/>
      <c r="H241" s="1261"/>
      <c r="I241" s="315"/>
      <c r="J241" s="1261"/>
      <c r="K241" s="315"/>
      <c r="L241" s="315"/>
    </row>
    <row r="242" spans="1:12">
      <c r="A242" s="308">
        <v>231</v>
      </c>
      <c r="B242" s="1059"/>
      <c r="C242" s="315"/>
      <c r="D242" s="315"/>
      <c r="E242" s="1261"/>
      <c r="F242" s="1261"/>
      <c r="G242" s="1261"/>
      <c r="H242" s="1261"/>
      <c r="I242" s="315"/>
      <c r="J242" s="1261"/>
      <c r="K242" s="315"/>
      <c r="L242" s="315"/>
    </row>
    <row r="243" spans="1:12">
      <c r="A243" s="308">
        <v>232</v>
      </c>
      <c r="B243" s="1059"/>
      <c r="C243" s="315"/>
      <c r="D243" s="315"/>
      <c r="E243" s="1261"/>
      <c r="F243" s="1261"/>
      <c r="G243" s="1261"/>
      <c r="H243" s="1261"/>
      <c r="I243" s="315"/>
      <c r="J243" s="1261"/>
      <c r="K243" s="315"/>
      <c r="L243" s="315"/>
    </row>
    <row r="244" spans="1:12">
      <c r="A244" s="308">
        <v>233</v>
      </c>
      <c r="B244" s="1059"/>
      <c r="C244" s="315"/>
      <c r="D244" s="315"/>
      <c r="E244" s="1261"/>
      <c r="F244" s="1261"/>
      <c r="G244" s="1261"/>
      <c r="H244" s="1261"/>
      <c r="I244" s="315"/>
      <c r="J244" s="1261"/>
      <c r="K244" s="315"/>
      <c r="L244" s="315"/>
    </row>
    <row r="245" spans="1:12">
      <c r="A245" s="308">
        <v>234</v>
      </c>
      <c r="B245" s="1059"/>
      <c r="C245" s="315"/>
      <c r="D245" s="315"/>
      <c r="E245" s="1261"/>
      <c r="F245" s="1261"/>
      <c r="G245" s="1261"/>
      <c r="H245" s="1261"/>
      <c r="I245" s="315"/>
      <c r="J245" s="1261"/>
      <c r="K245" s="315"/>
      <c r="L245" s="315"/>
    </row>
    <row r="246" spans="1:12">
      <c r="A246" s="308">
        <v>235</v>
      </c>
      <c r="B246" s="1059"/>
      <c r="C246" s="315"/>
      <c r="D246" s="315"/>
      <c r="E246" s="1261"/>
      <c r="F246" s="1261"/>
      <c r="G246" s="1261"/>
      <c r="H246" s="1261"/>
      <c r="I246" s="315"/>
      <c r="J246" s="1261"/>
      <c r="K246" s="315"/>
      <c r="L246" s="315"/>
    </row>
    <row r="247" spans="1:12">
      <c r="A247" s="308">
        <v>236</v>
      </c>
      <c r="B247" s="1059"/>
      <c r="C247" s="315"/>
      <c r="D247" s="315"/>
      <c r="E247" s="1261"/>
      <c r="F247" s="1261"/>
      <c r="G247" s="1261"/>
      <c r="H247" s="1261"/>
      <c r="I247" s="315"/>
      <c r="J247" s="1261"/>
      <c r="K247" s="315"/>
      <c r="L247" s="315"/>
    </row>
    <row r="248" spans="1:12">
      <c r="A248" s="308">
        <v>237</v>
      </c>
      <c r="B248" s="1059"/>
      <c r="C248" s="315"/>
      <c r="D248" s="315"/>
      <c r="E248" s="1261"/>
      <c r="F248" s="1261"/>
      <c r="G248" s="1261"/>
      <c r="H248" s="1261"/>
      <c r="I248" s="315"/>
      <c r="J248" s="1261"/>
      <c r="K248" s="315"/>
      <c r="L248" s="315"/>
    </row>
    <row r="249" spans="1:12">
      <c r="A249" s="308">
        <v>238</v>
      </c>
      <c r="B249" s="1059"/>
      <c r="C249" s="315"/>
      <c r="D249" s="315"/>
      <c r="E249" s="1261"/>
      <c r="F249" s="1261"/>
      <c r="G249" s="1261"/>
      <c r="H249" s="1261"/>
      <c r="I249" s="315"/>
      <c r="J249" s="1261"/>
      <c r="K249" s="315"/>
      <c r="L249" s="315"/>
    </row>
    <row r="250" spans="1:12">
      <c r="A250" s="308">
        <v>239</v>
      </c>
      <c r="B250" s="1059"/>
      <c r="C250" s="315"/>
      <c r="D250" s="315"/>
      <c r="E250" s="1261"/>
      <c r="F250" s="1261"/>
      <c r="G250" s="1261"/>
      <c r="H250" s="1261"/>
      <c r="I250" s="315"/>
      <c r="J250" s="1261"/>
      <c r="K250" s="315"/>
      <c r="L250" s="315"/>
    </row>
    <row r="251" spans="1:12">
      <c r="A251" s="308">
        <v>240</v>
      </c>
      <c r="B251" s="1059"/>
      <c r="C251" s="315"/>
      <c r="D251" s="315"/>
      <c r="E251" s="1261"/>
      <c r="F251" s="1261"/>
      <c r="G251" s="1261"/>
      <c r="H251" s="1261"/>
      <c r="I251" s="315"/>
      <c r="J251" s="1261"/>
      <c r="K251" s="315"/>
      <c r="L251" s="315"/>
    </row>
    <row r="252" spans="1:12">
      <c r="A252" s="308">
        <v>241</v>
      </c>
      <c r="B252" s="1059"/>
      <c r="C252" s="315"/>
      <c r="D252" s="315"/>
      <c r="E252" s="1261"/>
      <c r="F252" s="1261"/>
      <c r="G252" s="1261"/>
      <c r="H252" s="1261"/>
      <c r="I252" s="315"/>
      <c r="J252" s="1261"/>
      <c r="K252" s="315"/>
      <c r="L252" s="315"/>
    </row>
    <row r="253" spans="1:12">
      <c r="A253" s="308">
        <v>242</v>
      </c>
      <c r="B253" s="1059"/>
      <c r="C253" s="315"/>
      <c r="D253" s="315"/>
      <c r="E253" s="1261"/>
      <c r="F253" s="1261"/>
      <c r="G253" s="1261"/>
      <c r="H253" s="1261"/>
      <c r="I253" s="315"/>
      <c r="J253" s="1261"/>
      <c r="K253" s="315"/>
      <c r="L253" s="315"/>
    </row>
    <row r="254" spans="1:12">
      <c r="A254" s="308">
        <v>243</v>
      </c>
      <c r="B254" s="1059"/>
      <c r="C254" s="315"/>
      <c r="D254" s="315"/>
      <c r="E254" s="1261"/>
      <c r="F254" s="1261"/>
      <c r="G254" s="1261"/>
      <c r="H254" s="1261"/>
      <c r="I254" s="315"/>
      <c r="J254" s="1261"/>
      <c r="K254" s="315"/>
      <c r="L254" s="315"/>
    </row>
    <row r="255" spans="1:12">
      <c r="A255" s="308">
        <v>244</v>
      </c>
      <c r="B255" s="1059"/>
      <c r="C255" s="315"/>
      <c r="D255" s="315"/>
      <c r="E255" s="1261"/>
      <c r="F255" s="1261"/>
      <c r="G255" s="1261"/>
      <c r="H255" s="1261"/>
      <c r="I255" s="315"/>
      <c r="J255" s="1261"/>
      <c r="K255" s="315"/>
      <c r="L255" s="315"/>
    </row>
    <row r="256" spans="1:12">
      <c r="A256" s="308">
        <v>245</v>
      </c>
      <c r="B256" s="1059"/>
      <c r="C256" s="315"/>
      <c r="D256" s="315"/>
      <c r="E256" s="1261"/>
      <c r="F256" s="1261"/>
      <c r="G256" s="1261"/>
      <c r="H256" s="1261"/>
      <c r="I256" s="315"/>
      <c r="J256" s="1261"/>
      <c r="K256" s="315"/>
      <c r="L256" s="315"/>
    </row>
    <row r="257" spans="1:12">
      <c r="A257" s="308">
        <v>246</v>
      </c>
      <c r="B257" s="1059"/>
      <c r="C257" s="315"/>
      <c r="D257" s="315"/>
      <c r="E257" s="1261"/>
      <c r="F257" s="1261"/>
      <c r="G257" s="1261"/>
      <c r="H257" s="1261"/>
      <c r="I257" s="315"/>
      <c r="J257" s="1261"/>
      <c r="K257" s="315"/>
      <c r="L257" s="315"/>
    </row>
    <row r="258" spans="1:12">
      <c r="A258" s="308">
        <v>247</v>
      </c>
      <c r="B258" s="1059"/>
      <c r="C258" s="315"/>
      <c r="D258" s="315"/>
      <c r="E258" s="1261"/>
      <c r="F258" s="1261"/>
      <c r="G258" s="1261"/>
      <c r="H258" s="1261"/>
      <c r="I258" s="315"/>
      <c r="J258" s="1261"/>
      <c r="K258" s="315"/>
      <c r="L258" s="315"/>
    </row>
    <row r="259" spans="1:12">
      <c r="A259" s="308">
        <v>248</v>
      </c>
      <c r="B259" s="1059"/>
      <c r="C259" s="315"/>
      <c r="D259" s="315"/>
      <c r="E259" s="1261"/>
      <c r="F259" s="1261"/>
      <c r="G259" s="1261"/>
      <c r="H259" s="1261"/>
      <c r="I259" s="315"/>
      <c r="J259" s="1261"/>
      <c r="K259" s="315"/>
      <c r="L259" s="315"/>
    </row>
    <row r="260" spans="1:12">
      <c r="A260" s="308">
        <v>249</v>
      </c>
      <c r="B260" s="1059"/>
      <c r="C260" s="315"/>
      <c r="D260" s="315"/>
      <c r="E260" s="1261"/>
      <c r="F260" s="1261"/>
      <c r="G260" s="1261"/>
      <c r="H260" s="1261"/>
      <c r="I260" s="315"/>
      <c r="J260" s="126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A8:A9"/>
    <mergeCell ref="B8:B9"/>
    <mergeCell ref="C8:C9"/>
    <mergeCell ref="F1:L3"/>
    <mergeCell ref="F8:H8"/>
    <mergeCell ref="I8:I9"/>
    <mergeCell ref="J8:J9"/>
    <mergeCell ref="K8:K9"/>
    <mergeCell ref="L8:L9"/>
    <mergeCell ref="D8:D9"/>
    <mergeCell ref="E8:E9"/>
    <mergeCell ref="M6:P6"/>
    <mergeCell ref="A4:K4"/>
    <mergeCell ref="A6:D6"/>
    <mergeCell ref="I6:L6"/>
    <mergeCell ref="J7:L7"/>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19" t="s">
        <v>1788</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44" t="s">
        <v>1877</v>
      </c>
      <c r="B5" s="1405"/>
      <c r="C5" s="1405"/>
      <c r="D5" s="1405"/>
      <c r="E5" s="1405"/>
      <c r="F5" s="1405"/>
      <c r="G5" s="1405"/>
      <c r="H5" s="1405"/>
      <c r="I5" s="1405"/>
      <c r="J5" s="1405"/>
      <c r="K5" s="1405"/>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5" t="str">
        <f>+i.04108!A7</f>
        <v>Даатгагчийн нэр:</v>
      </c>
      <c r="B7" s="1422"/>
      <c r="C7" s="1422"/>
      <c r="D7" s="1422"/>
      <c r="E7" s="1422"/>
      <c r="I7" s="1345" t="str">
        <f>+i.04108!J7</f>
        <v>..... оны .... сарын ...-ны өдөр</v>
      </c>
      <c r="J7" s="1345"/>
      <c r="K7" s="1345"/>
      <c r="L7" s="1345"/>
      <c r="M7" s="1368"/>
      <c r="N7" s="1405"/>
      <c r="O7" s="1405"/>
      <c r="P7" s="1405"/>
      <c r="Q7" s="249"/>
      <c r="R7" s="8"/>
      <c r="S7" s="8"/>
      <c r="T7" s="8"/>
      <c r="U7" s="8"/>
      <c r="V7" s="8"/>
      <c r="W7" s="8"/>
      <c r="X7" s="8"/>
      <c r="Y7" s="8"/>
      <c r="Z7" s="8"/>
      <c r="AA7" s="8"/>
    </row>
    <row r="8" spans="1:27" ht="12.75" customHeight="1">
      <c r="A8" s="249"/>
      <c r="B8" s="8"/>
      <c r="C8" s="117"/>
      <c r="D8" s="87"/>
      <c r="E8" s="8"/>
      <c r="F8" s="8"/>
      <c r="G8" s="8"/>
      <c r="I8" s="8"/>
      <c r="J8" s="1409" t="s">
        <v>1</v>
      </c>
      <c r="K8" s="1409"/>
      <c r="L8" s="1409"/>
      <c r="M8" s="8"/>
      <c r="N8" s="8"/>
      <c r="Q8" s="8"/>
      <c r="R8" s="8"/>
      <c r="S8" s="8"/>
      <c r="T8" s="8"/>
      <c r="U8" s="8"/>
      <c r="V8" s="8"/>
      <c r="W8" s="8"/>
      <c r="X8" s="8"/>
      <c r="Y8" s="8"/>
      <c r="Z8" s="8"/>
      <c r="AA8" s="8"/>
    </row>
    <row r="9" spans="1:27" ht="15" customHeight="1">
      <c r="A9" s="1419" t="s">
        <v>2</v>
      </c>
      <c r="B9" s="1419" t="s">
        <v>806</v>
      </c>
      <c r="C9" s="1419" t="s">
        <v>807</v>
      </c>
      <c r="D9" s="1419" t="s">
        <v>648</v>
      </c>
      <c r="E9" s="1419" t="s">
        <v>808</v>
      </c>
      <c r="F9" s="1375" t="s">
        <v>809</v>
      </c>
      <c r="G9" s="1375"/>
      <c r="H9" s="1419" t="s">
        <v>1810</v>
      </c>
      <c r="I9" s="1419" t="s">
        <v>811</v>
      </c>
      <c r="J9" s="1419" t="s">
        <v>812</v>
      </c>
      <c r="K9" s="1442" t="s">
        <v>365</v>
      </c>
      <c r="L9" s="1444"/>
    </row>
    <row r="10" spans="1:27" ht="37.5" customHeight="1">
      <c r="A10" s="1420"/>
      <c r="B10" s="1420"/>
      <c r="C10" s="1420"/>
      <c r="D10" s="1420"/>
      <c r="E10" s="1420"/>
      <c r="F10" s="239" t="s">
        <v>668</v>
      </c>
      <c r="G10" s="239" t="s">
        <v>669</v>
      </c>
      <c r="H10" s="1420"/>
      <c r="I10" s="1420"/>
      <c r="J10" s="1420"/>
      <c r="K10" s="239" t="s">
        <v>1789</v>
      </c>
      <c r="L10" s="239" t="s">
        <v>1790</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9"/>
      <c r="C12" s="308">
        <v>1</v>
      </c>
      <c r="D12" s="1259"/>
      <c r="E12" s="1259"/>
      <c r="F12" s="1261"/>
      <c r="G12" s="1261"/>
      <c r="H12" s="1058"/>
      <c r="I12" s="1259"/>
      <c r="J12" s="1261"/>
      <c r="K12" s="1259"/>
      <c r="L12" s="1259"/>
    </row>
    <row r="13" spans="1:27" ht="23.25" customHeight="1">
      <c r="A13" s="308">
        <f>+A12+1</f>
        <v>2</v>
      </c>
      <c r="B13" s="1059"/>
      <c r="C13" s="308">
        <v>2</v>
      </c>
      <c r="D13" s="1259"/>
      <c r="E13" s="1259"/>
      <c r="F13" s="1261"/>
      <c r="G13" s="1261"/>
      <c r="H13" s="1058"/>
      <c r="I13" s="1259"/>
      <c r="J13" s="1261"/>
      <c r="K13" s="1259"/>
      <c r="L13" s="1259"/>
    </row>
    <row r="14" spans="1:27" ht="23.25" customHeight="1">
      <c r="A14" s="308">
        <f t="shared" ref="A14:A22" si="0">+A13+1</f>
        <v>3</v>
      </c>
      <c r="B14" s="1059"/>
      <c r="C14" s="308">
        <v>3</v>
      </c>
      <c r="D14" s="1259"/>
      <c r="E14" s="1259"/>
      <c r="F14" s="1261"/>
      <c r="G14" s="1261"/>
      <c r="H14" s="1058"/>
      <c r="I14" s="1259"/>
      <c r="J14" s="1261"/>
      <c r="K14" s="1259"/>
      <c r="L14" s="1259"/>
    </row>
    <row r="15" spans="1:27" ht="23.25" customHeight="1">
      <c r="A15" s="308">
        <f t="shared" si="0"/>
        <v>4</v>
      </c>
      <c r="B15" s="1059"/>
      <c r="C15" s="308">
        <v>4</v>
      </c>
      <c r="D15" s="1259"/>
      <c r="E15" s="1259"/>
      <c r="F15" s="1261"/>
      <c r="G15" s="1261"/>
      <c r="H15" s="1058"/>
      <c r="I15" s="1259"/>
      <c r="J15" s="1261"/>
      <c r="K15" s="1259"/>
      <c r="L15" s="1259"/>
    </row>
    <row r="16" spans="1:27" ht="23.25" customHeight="1">
      <c r="A16" s="308">
        <f t="shared" si="0"/>
        <v>5</v>
      </c>
      <c r="B16" s="1059"/>
      <c r="C16" s="308">
        <v>5</v>
      </c>
      <c r="D16" s="1259"/>
      <c r="E16" s="1259"/>
      <c r="F16" s="1261"/>
      <c r="G16" s="1261"/>
      <c r="H16" s="1058"/>
      <c r="I16" s="1259"/>
      <c r="J16" s="1261"/>
      <c r="K16" s="1259"/>
      <c r="L16" s="1259"/>
    </row>
    <row r="17" spans="1:12" ht="23.25" customHeight="1">
      <c r="A17" s="308">
        <f t="shared" si="0"/>
        <v>6</v>
      </c>
      <c r="B17" s="1059"/>
      <c r="C17" s="308">
        <v>6</v>
      </c>
      <c r="D17" s="1259"/>
      <c r="E17" s="1259"/>
      <c r="F17" s="1261"/>
      <c r="G17" s="1261"/>
      <c r="H17" s="1058"/>
      <c r="I17" s="1259"/>
      <c r="J17" s="1261"/>
      <c r="K17" s="1259"/>
      <c r="L17" s="1259"/>
    </row>
    <row r="18" spans="1:12" ht="23.25" customHeight="1">
      <c r="A18" s="308">
        <f t="shared" si="0"/>
        <v>7</v>
      </c>
      <c r="B18" s="1059"/>
      <c r="C18" s="308">
        <v>7</v>
      </c>
      <c r="D18" s="1259"/>
      <c r="E18" s="1259"/>
      <c r="F18" s="1261"/>
      <c r="G18" s="1261"/>
      <c r="H18" s="1058"/>
      <c r="I18" s="1259"/>
      <c r="J18" s="1261"/>
      <c r="K18" s="1259"/>
      <c r="L18" s="1259"/>
    </row>
    <row r="19" spans="1:12" ht="23.25" customHeight="1">
      <c r="A19" s="308">
        <f t="shared" si="0"/>
        <v>8</v>
      </c>
      <c r="B19" s="1059"/>
      <c r="C19" s="308">
        <v>8</v>
      </c>
      <c r="D19" s="1259"/>
      <c r="E19" s="1259"/>
      <c r="F19" s="1261"/>
      <c r="G19" s="1261"/>
      <c r="H19" s="1058"/>
      <c r="I19" s="1259"/>
      <c r="J19" s="1261"/>
      <c r="K19" s="1259"/>
      <c r="L19" s="1259"/>
    </row>
    <row r="20" spans="1:12" ht="23.25" customHeight="1">
      <c r="A20" s="308">
        <f>+A19+1</f>
        <v>9</v>
      </c>
      <c r="B20" s="1059"/>
      <c r="C20" s="308">
        <v>9</v>
      </c>
      <c r="D20" s="1259"/>
      <c r="E20" s="1259"/>
      <c r="F20" s="1261"/>
      <c r="G20" s="1261"/>
      <c r="H20" s="1058"/>
      <c r="I20" s="1259"/>
      <c r="J20" s="1261"/>
      <c r="K20" s="1259"/>
      <c r="L20" s="1259"/>
    </row>
    <row r="21" spans="1:12" ht="23.25" customHeight="1">
      <c r="A21" s="308">
        <f t="shared" si="0"/>
        <v>10</v>
      </c>
      <c r="B21" s="1059"/>
      <c r="C21" s="308">
        <v>10</v>
      </c>
      <c r="D21" s="1259"/>
      <c r="E21" s="1259"/>
      <c r="F21" s="1261"/>
      <c r="G21" s="1261"/>
      <c r="H21" s="1058"/>
      <c r="I21" s="1259"/>
      <c r="J21" s="1261"/>
      <c r="K21" s="1259"/>
      <c r="L21" s="1259"/>
    </row>
    <row r="22" spans="1:12" ht="23.25" customHeight="1">
      <c r="A22" s="308">
        <f t="shared" si="0"/>
        <v>11</v>
      </c>
      <c r="B22" s="1059"/>
      <c r="C22" s="308">
        <v>11</v>
      </c>
      <c r="D22" s="1259"/>
      <c r="E22" s="1259"/>
      <c r="F22" s="1261"/>
      <c r="G22" s="1261"/>
      <c r="H22" s="1058"/>
      <c r="I22" s="1259"/>
      <c r="J22" s="1261"/>
      <c r="K22" s="1259"/>
      <c r="L22" s="1259"/>
    </row>
    <row r="23" spans="1:12">
      <c r="A23" s="1442" t="s">
        <v>814</v>
      </c>
      <c r="B23" s="1444"/>
      <c r="C23" s="239">
        <v>12</v>
      </c>
      <c r="D23" s="1260">
        <f>+SUM(D12:D22)</f>
        <v>0</v>
      </c>
      <c r="E23" s="1260">
        <f t="shared" ref="E23:L23" si="1">+SUM(E12:E22)</f>
        <v>0</v>
      </c>
      <c r="F23" s="1096">
        <f t="shared" si="1"/>
        <v>0</v>
      </c>
      <c r="G23" s="1096">
        <f t="shared" si="1"/>
        <v>0</v>
      </c>
      <c r="H23" s="313"/>
      <c r="I23" s="1260">
        <f t="shared" si="1"/>
        <v>0</v>
      </c>
      <c r="J23" s="1096">
        <f t="shared" si="1"/>
        <v>0</v>
      </c>
      <c r="K23" s="1260">
        <f t="shared" si="1"/>
        <v>0</v>
      </c>
      <c r="L23" s="1260">
        <f t="shared" si="1"/>
        <v>0</v>
      </c>
    </row>
    <row r="25" spans="1:12">
      <c r="B25" s="1103" t="s">
        <v>945</v>
      </c>
    </row>
    <row r="26" spans="1:12">
      <c r="B26" s="22" t="s">
        <v>1811</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19" t="s">
        <v>1863</v>
      </c>
      <c r="H1" s="1319"/>
      <c r="I1" s="1319"/>
      <c r="J1" s="1319"/>
      <c r="K1" s="1319"/>
      <c r="L1" s="1319"/>
      <c r="M1" s="1319"/>
      <c r="N1" s="8"/>
      <c r="O1" s="8"/>
      <c r="P1" s="8"/>
      <c r="Q1" s="8"/>
      <c r="R1" s="8"/>
      <c r="S1" s="8"/>
      <c r="T1" s="8"/>
      <c r="U1" s="8"/>
      <c r="V1" s="8"/>
      <c r="W1" s="8"/>
      <c r="X1" s="8"/>
      <c r="Y1" s="8"/>
      <c r="Z1" s="8"/>
    </row>
    <row r="2" spans="1:28" ht="12.75" customHeight="1">
      <c r="A2" s="203"/>
      <c r="B2" s="91"/>
      <c r="C2" s="7"/>
      <c r="D2" s="8"/>
      <c r="E2" s="8"/>
      <c r="F2" s="8"/>
      <c r="G2" s="1319"/>
      <c r="H2" s="1319"/>
      <c r="I2" s="1319"/>
      <c r="J2" s="1319"/>
      <c r="K2" s="1319"/>
      <c r="L2" s="1319"/>
      <c r="M2" s="1319"/>
      <c r="N2" s="8"/>
      <c r="O2" s="8"/>
      <c r="P2" s="8"/>
      <c r="Q2" s="8"/>
      <c r="R2" s="8"/>
      <c r="S2" s="8"/>
      <c r="T2" s="8"/>
      <c r="U2" s="8"/>
      <c r="V2" s="8"/>
      <c r="W2" s="8"/>
      <c r="X2" s="8"/>
      <c r="Y2" s="8"/>
      <c r="Z2" s="8"/>
    </row>
    <row r="3" spans="1:28" ht="12.75" customHeight="1">
      <c r="A3" s="203"/>
      <c r="B3" s="91"/>
      <c r="C3" s="7"/>
      <c r="D3" s="8"/>
      <c r="E3" s="8"/>
      <c r="F3" s="8"/>
      <c r="G3" s="1319"/>
      <c r="H3" s="1319"/>
      <c r="I3" s="1319"/>
      <c r="J3" s="1319"/>
      <c r="K3" s="1319"/>
      <c r="L3" s="1319"/>
      <c r="M3" s="1319"/>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44" t="s">
        <v>1864</v>
      </c>
      <c r="B5" s="1405"/>
      <c r="C5" s="1405"/>
      <c r="D5" s="1405"/>
      <c r="E5" s="1405"/>
      <c r="F5" s="1405"/>
      <c r="G5" s="1405"/>
      <c r="H5" s="1405"/>
      <c r="I5" s="1405"/>
      <c r="J5" s="1405"/>
      <c r="K5" s="1405"/>
      <c r="L5" s="1405"/>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25" t="str">
        <f>+i.04108!A7</f>
        <v>Даатгагчийн нэр:</v>
      </c>
      <c r="B7" s="1422"/>
      <c r="C7" s="1422"/>
      <c r="D7" s="1422"/>
      <c r="E7" s="1422"/>
      <c r="I7" s="261"/>
      <c r="J7" s="1345" t="str">
        <f>+i.04108!J7</f>
        <v>..... оны .... сарын ...-ны өдөр</v>
      </c>
      <c r="K7" s="1345"/>
      <c r="L7" s="1345"/>
      <c r="M7" s="1345"/>
      <c r="N7" s="1368"/>
      <c r="O7" s="1405"/>
      <c r="P7" s="1405"/>
      <c r="Q7" s="1405"/>
      <c r="R7" s="249"/>
      <c r="S7" s="8"/>
      <c r="T7" s="8"/>
      <c r="U7" s="8"/>
      <c r="V7" s="8"/>
      <c r="W7" s="8"/>
      <c r="X7" s="8"/>
      <c r="Y7" s="8"/>
      <c r="Z7" s="8"/>
      <c r="AA7" s="8"/>
      <c r="AB7" s="8"/>
    </row>
    <row r="8" spans="1:28" ht="15" customHeight="1">
      <c r="A8" s="1419" t="s">
        <v>2</v>
      </c>
      <c r="B8" s="1419" t="s">
        <v>806</v>
      </c>
      <c r="C8" s="1419" t="s">
        <v>4</v>
      </c>
      <c r="D8" s="1419" t="s">
        <v>1865</v>
      </c>
      <c r="E8" s="1419" t="s">
        <v>955</v>
      </c>
      <c r="F8" s="1419" t="s">
        <v>809</v>
      </c>
      <c r="G8" s="1442" t="s">
        <v>810</v>
      </c>
      <c r="H8" s="1443"/>
      <c r="I8" s="1444"/>
      <c r="J8" s="1419" t="s">
        <v>811</v>
      </c>
      <c r="K8" s="1419" t="s">
        <v>812</v>
      </c>
      <c r="L8" s="1419" t="s">
        <v>1866</v>
      </c>
      <c r="M8" s="1602" t="s">
        <v>1867</v>
      </c>
    </row>
    <row r="9" spans="1:28" ht="48.75" customHeight="1">
      <c r="A9" s="1420"/>
      <c r="B9" s="1420"/>
      <c r="C9" s="1420"/>
      <c r="D9" s="1420"/>
      <c r="E9" s="1420"/>
      <c r="F9" s="1420"/>
      <c r="G9" s="239" t="s">
        <v>682</v>
      </c>
      <c r="H9" s="239" t="s">
        <v>813</v>
      </c>
      <c r="I9" s="239" t="s">
        <v>280</v>
      </c>
      <c r="J9" s="1420"/>
      <c r="K9" s="1420"/>
      <c r="L9" s="1420"/>
      <c r="M9" s="1603"/>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99"/>
      <c r="G11" s="1099"/>
      <c r="H11" s="1099"/>
      <c r="I11" s="1099"/>
      <c r="J11" s="315"/>
      <c r="K11" s="1099"/>
      <c r="L11" s="315"/>
      <c r="M11" s="315"/>
    </row>
    <row r="12" spans="1:28">
      <c r="A12" s="308">
        <f>+A11+1</f>
        <v>2</v>
      </c>
      <c r="B12" s="314"/>
      <c r="C12" s="308">
        <v>2</v>
      </c>
      <c r="D12" s="315"/>
      <c r="E12" s="315"/>
      <c r="F12" s="1099"/>
      <c r="G12" s="1099"/>
      <c r="H12" s="1099"/>
      <c r="I12" s="1099"/>
      <c r="J12" s="315"/>
      <c r="K12" s="1099"/>
      <c r="L12" s="315"/>
      <c r="M12" s="315"/>
    </row>
    <row r="13" spans="1:28">
      <c r="A13" s="308">
        <f t="shared" ref="A13:A21" si="0">+A12+1</f>
        <v>3</v>
      </c>
      <c r="B13" s="314"/>
      <c r="C13" s="308">
        <v>3</v>
      </c>
      <c r="D13" s="315"/>
      <c r="E13" s="315"/>
      <c r="F13" s="1099"/>
      <c r="G13" s="1099"/>
      <c r="H13" s="1099"/>
      <c r="I13" s="1099"/>
      <c r="J13" s="315"/>
      <c r="K13" s="1099"/>
      <c r="L13" s="315"/>
      <c r="M13" s="315"/>
    </row>
    <row r="14" spans="1:28">
      <c r="A14" s="308">
        <f t="shared" si="0"/>
        <v>4</v>
      </c>
      <c r="B14" s="314"/>
      <c r="C14" s="308">
        <v>4</v>
      </c>
      <c r="D14" s="315"/>
      <c r="E14" s="315"/>
      <c r="F14" s="1099"/>
      <c r="G14" s="1099"/>
      <c r="H14" s="1099"/>
      <c r="I14" s="1099"/>
      <c r="J14" s="315"/>
      <c r="K14" s="1099"/>
      <c r="L14" s="315"/>
      <c r="M14" s="315"/>
    </row>
    <row r="15" spans="1:28">
      <c r="A15" s="308">
        <f t="shared" si="0"/>
        <v>5</v>
      </c>
      <c r="B15" s="314"/>
      <c r="C15" s="308">
        <v>5</v>
      </c>
      <c r="D15" s="315"/>
      <c r="E15" s="315"/>
      <c r="F15" s="1099"/>
      <c r="G15" s="1099"/>
      <c r="H15" s="1099"/>
      <c r="I15" s="1099"/>
      <c r="J15" s="315"/>
      <c r="K15" s="1099"/>
      <c r="L15" s="315"/>
      <c r="M15" s="315"/>
    </row>
    <row r="16" spans="1:28">
      <c r="A16" s="308">
        <f t="shared" si="0"/>
        <v>6</v>
      </c>
      <c r="B16" s="314"/>
      <c r="C16" s="308">
        <v>6</v>
      </c>
      <c r="D16" s="315"/>
      <c r="E16" s="315"/>
      <c r="F16" s="1099"/>
      <c r="G16" s="1099"/>
      <c r="H16" s="1099"/>
      <c r="I16" s="1099"/>
      <c r="J16" s="315"/>
      <c r="K16" s="1099"/>
      <c r="L16" s="315"/>
      <c r="M16" s="315"/>
    </row>
    <row r="17" spans="1:13">
      <c r="A17" s="308">
        <f t="shared" si="0"/>
        <v>7</v>
      </c>
      <c r="B17" s="314"/>
      <c r="C17" s="308">
        <v>7</v>
      </c>
      <c r="D17" s="315"/>
      <c r="E17" s="315"/>
      <c r="F17" s="1099"/>
      <c r="G17" s="1099"/>
      <c r="H17" s="1099"/>
      <c r="I17" s="1099"/>
      <c r="J17" s="315"/>
      <c r="K17" s="1099"/>
      <c r="L17" s="315"/>
      <c r="M17" s="315"/>
    </row>
    <row r="18" spans="1:13">
      <c r="A18" s="308">
        <f t="shared" si="0"/>
        <v>8</v>
      </c>
      <c r="B18" s="314"/>
      <c r="C18" s="308">
        <v>8</v>
      </c>
      <c r="D18" s="315"/>
      <c r="E18" s="315"/>
      <c r="F18" s="1099"/>
      <c r="G18" s="1099"/>
      <c r="H18" s="1099"/>
      <c r="I18" s="1099"/>
      <c r="J18" s="315"/>
      <c r="K18" s="1099"/>
      <c r="L18" s="315"/>
      <c r="M18" s="315"/>
    </row>
    <row r="19" spans="1:13">
      <c r="A19" s="308">
        <f>+A18+1</f>
        <v>9</v>
      </c>
      <c r="B19" s="314"/>
      <c r="C19" s="308">
        <v>9</v>
      </c>
      <c r="D19" s="315"/>
      <c r="E19" s="315"/>
      <c r="F19" s="1099"/>
      <c r="G19" s="1099"/>
      <c r="H19" s="1099"/>
      <c r="I19" s="1099"/>
      <c r="J19" s="315"/>
      <c r="K19" s="1099"/>
      <c r="L19" s="315"/>
      <c r="M19" s="315"/>
    </row>
    <row r="20" spans="1:13">
      <c r="A20" s="308">
        <f t="shared" si="0"/>
        <v>10</v>
      </c>
      <c r="B20" s="314"/>
      <c r="C20" s="308">
        <v>10</v>
      </c>
      <c r="D20" s="315"/>
      <c r="E20" s="315"/>
      <c r="F20" s="1099"/>
      <c r="G20" s="1099"/>
      <c r="H20" s="1099"/>
      <c r="I20" s="1099"/>
      <c r="J20" s="315"/>
      <c r="K20" s="1099"/>
      <c r="L20" s="315"/>
      <c r="M20" s="315"/>
    </row>
    <row r="21" spans="1:13">
      <c r="A21" s="308">
        <f t="shared" si="0"/>
        <v>11</v>
      </c>
      <c r="B21" s="314"/>
      <c r="C21" s="308">
        <v>11</v>
      </c>
      <c r="D21" s="315"/>
      <c r="E21" s="315"/>
      <c r="F21" s="1099"/>
      <c r="G21" s="1099"/>
      <c r="H21" s="1099"/>
      <c r="I21" s="1099"/>
      <c r="J21" s="315"/>
      <c r="K21" s="1099"/>
      <c r="L21" s="315"/>
      <c r="M21" s="315"/>
    </row>
    <row r="22" spans="1:13">
      <c r="A22" s="1442" t="s">
        <v>1852</v>
      </c>
      <c r="B22" s="1444"/>
      <c r="C22" s="239">
        <v>12</v>
      </c>
      <c r="D22" s="313">
        <f>+SUM(D11:D21)</f>
        <v>0</v>
      </c>
      <c r="E22" s="313">
        <f t="shared" ref="E22:M22" si="1">+SUM(E11:E21)</f>
        <v>0</v>
      </c>
      <c r="F22" s="1096">
        <f t="shared" si="1"/>
        <v>0</v>
      </c>
      <c r="G22" s="1096">
        <f t="shared" si="1"/>
        <v>0</v>
      </c>
      <c r="H22" s="1096">
        <f t="shared" si="1"/>
        <v>0</v>
      </c>
      <c r="I22" s="1096">
        <f t="shared" si="1"/>
        <v>0</v>
      </c>
      <c r="J22" s="313">
        <f t="shared" si="1"/>
        <v>0</v>
      </c>
      <c r="K22" s="109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08"/>
      <c r="D1" s="1308"/>
      <c r="E1" s="1308"/>
      <c r="G1" s="2"/>
    </row>
    <row r="2" spans="1:7" s="3" customFormat="1" ht="16.5" customHeight="1">
      <c r="A2" s="4"/>
      <c r="B2" s="32"/>
      <c r="C2" s="18"/>
      <c r="D2" s="20"/>
      <c r="E2" s="20"/>
      <c r="G2" s="2"/>
    </row>
    <row r="3" spans="1:7">
      <c r="A3" s="1306" t="s">
        <v>427</v>
      </c>
      <c r="B3" s="1306"/>
      <c r="C3" s="1306"/>
      <c r="D3" s="1306"/>
      <c r="E3" s="1306"/>
      <c r="F3" s="24"/>
    </row>
    <row r="4" spans="1:7">
      <c r="A4" s="140"/>
      <c r="B4" s="19"/>
      <c r="C4" s="6"/>
      <c r="D4" s="5"/>
      <c r="E4" s="5"/>
      <c r="F4" s="24"/>
    </row>
    <row r="5" spans="1:7" s="8" customFormat="1" ht="12.75" customHeight="1">
      <c r="A5" s="1312" t="str">
        <f>+i.04108!A7</f>
        <v>Даатгагчийн нэр:</v>
      </c>
      <c r="B5" s="1312"/>
      <c r="C5" s="1307" t="str">
        <f>+i.04108!J7</f>
        <v>..... оны .... сарын ...-ны өдөр</v>
      </c>
      <c r="D5" s="1307"/>
      <c r="E5" s="1307"/>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19" t="s">
        <v>820</v>
      </c>
      <c r="D1" s="1319"/>
      <c r="E1" s="1319"/>
      <c r="F1" s="1319"/>
      <c r="G1" s="1319"/>
      <c r="H1" s="2"/>
    </row>
    <row r="2" spans="1:26">
      <c r="A2" s="181"/>
      <c r="B2" s="182"/>
      <c r="C2" s="1319"/>
      <c r="D2" s="1319"/>
      <c r="E2" s="1319"/>
      <c r="F2" s="1319"/>
      <c r="G2" s="1319"/>
    </row>
    <row r="3" spans="1:26">
      <c r="A3" s="1315" t="s">
        <v>505</v>
      </c>
      <c r="B3" s="1316"/>
      <c r="C3" s="1316"/>
      <c r="D3" s="1316"/>
      <c r="E3" s="1316"/>
      <c r="F3" s="1316"/>
    </row>
    <row r="4" spans="1:26">
      <c r="A4" s="183"/>
      <c r="B4" s="184"/>
      <c r="C4" s="184"/>
      <c r="D4" s="184"/>
      <c r="E4" s="184"/>
      <c r="F4" s="184"/>
    </row>
    <row r="5" spans="1:26">
      <c r="A5" s="1312" t="str">
        <f>+i.04108!A7</f>
        <v>Даатгагчийн нэр:</v>
      </c>
      <c r="B5" s="1317"/>
      <c r="C5" s="43"/>
      <c r="D5" s="1307" t="str">
        <f>+i.04108!J7</f>
        <v>..... оны .... сарын ...-ны өдөр</v>
      </c>
      <c r="E5" s="1307"/>
      <c r="F5" s="1307"/>
      <c r="G5" s="1307"/>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1873</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8" t="str">
        <f>IF(F95=i.04101!E87,"","ДҮН ЗӨРҮҮТЭЙ БАЙНА:")</f>
        <v/>
      </c>
      <c r="E96" s="1318"/>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19" zoomScaleNormal="100" workbookViewId="0">
      <selection activeCell="H75" sqref="H74:H75"/>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31"/>
      <c r="B1" s="1332"/>
      <c r="C1" s="220"/>
      <c r="D1" s="437"/>
      <c r="E1" s="1319" t="s">
        <v>821</v>
      </c>
      <c r="F1" s="1319"/>
      <c r="G1" s="1319"/>
      <c r="H1" s="1319"/>
      <c r="I1" s="1319"/>
      <c r="J1" s="220"/>
      <c r="K1" s="220"/>
      <c r="L1" s="220"/>
      <c r="M1" s="220"/>
      <c r="N1" s="220"/>
      <c r="O1" s="220"/>
      <c r="P1" s="220"/>
      <c r="Q1" s="220"/>
      <c r="R1" s="220"/>
      <c r="S1" s="220"/>
      <c r="T1" s="220"/>
      <c r="U1" s="220"/>
      <c r="V1" s="220"/>
      <c r="W1" s="220"/>
      <c r="X1" s="220"/>
      <c r="Y1" s="220"/>
    </row>
    <row r="2" spans="1:25">
      <c r="A2" s="117"/>
      <c r="B2" s="106"/>
      <c r="C2" s="220"/>
      <c r="D2" s="437"/>
      <c r="E2" s="1319"/>
      <c r="F2" s="1319"/>
      <c r="G2" s="1319"/>
      <c r="H2" s="1319"/>
      <c r="I2" s="1319"/>
      <c r="J2" s="220"/>
      <c r="K2" s="220"/>
      <c r="L2" s="220"/>
      <c r="M2" s="220"/>
      <c r="N2" s="220"/>
      <c r="O2" s="220"/>
      <c r="P2" s="220"/>
      <c r="Q2" s="220"/>
      <c r="R2" s="220"/>
      <c r="S2" s="220"/>
      <c r="T2" s="220"/>
      <c r="U2" s="220"/>
      <c r="V2" s="220"/>
      <c r="W2" s="220"/>
      <c r="X2" s="220"/>
      <c r="Y2" s="220"/>
    </row>
    <row r="3" spans="1:25">
      <c r="A3" s="1333" t="s">
        <v>581</v>
      </c>
      <c r="B3" s="1317"/>
      <c r="C3" s="1317"/>
      <c r="D3" s="1317"/>
      <c r="E3" s="1317"/>
      <c r="F3" s="1317"/>
      <c r="G3" s="1317"/>
      <c r="H3" s="1317"/>
      <c r="I3" s="1317"/>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25" t="str">
        <f>+i.04108!A7</f>
        <v>Даатгагчийн нэр:</v>
      </c>
      <c r="B5" s="1325"/>
      <c r="C5" s="1325"/>
      <c r="D5" s="1325"/>
      <c r="E5" s="438"/>
      <c r="F5" s="438"/>
      <c r="G5" s="1334" t="str">
        <f>+i.04108!J7</f>
        <v>..... оны .... сарын ...-ны өдөр</v>
      </c>
      <c r="H5" s="1334"/>
      <c r="I5" s="1334"/>
      <c r="J5" s="220"/>
      <c r="K5" s="220"/>
      <c r="L5" s="220"/>
      <c r="M5" s="220"/>
      <c r="N5" s="220"/>
      <c r="O5" s="220"/>
      <c r="P5" s="220"/>
      <c r="Q5" s="220"/>
      <c r="R5" s="220"/>
      <c r="S5" s="220"/>
      <c r="T5" s="220"/>
      <c r="U5" s="220"/>
      <c r="V5" s="220"/>
      <c r="W5" s="220"/>
      <c r="X5" s="220"/>
      <c r="Y5" s="220"/>
    </row>
    <row r="6" spans="1:25">
      <c r="A6" s="249"/>
      <c r="D6" s="439"/>
      <c r="E6" s="439"/>
      <c r="F6" s="439"/>
      <c r="G6" s="1323"/>
      <c r="H6" s="1324"/>
      <c r="I6" s="439"/>
      <c r="J6" s="220"/>
      <c r="K6" s="220"/>
      <c r="L6" s="220"/>
      <c r="M6" s="220"/>
      <c r="N6" s="220"/>
      <c r="O6" s="220"/>
      <c r="P6" s="220"/>
      <c r="Q6" s="220"/>
      <c r="R6" s="220"/>
      <c r="S6" s="220"/>
      <c r="T6" s="220"/>
      <c r="U6" s="220"/>
      <c r="V6" s="220"/>
      <c r="W6" s="220"/>
      <c r="X6" s="220"/>
      <c r="Y6" s="220"/>
    </row>
    <row r="7" spans="1:25" ht="15" customHeight="1">
      <c r="A7" s="1326" t="s">
        <v>582</v>
      </c>
      <c r="B7" s="1326"/>
      <c r="C7" s="1326"/>
      <c r="D7" s="1326"/>
      <c r="E7" s="1326"/>
      <c r="F7" s="1326"/>
      <c r="G7" s="1326"/>
      <c r="H7" s="1326"/>
      <c r="I7" s="1326"/>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1874</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27" t="s">
        <v>592</v>
      </c>
      <c r="B21" s="1327"/>
      <c r="C21" s="1327"/>
      <c r="D21" s="1327"/>
      <c r="E21" s="1327"/>
      <c r="F21" s="1327"/>
      <c r="G21" s="1327"/>
      <c r="H21" s="1327"/>
      <c r="I21" s="1327"/>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1874</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27" t="s">
        <v>597</v>
      </c>
      <c r="B41" s="1327"/>
      <c r="C41" s="1327"/>
      <c r="D41" s="1327"/>
      <c r="E41" s="1327"/>
      <c r="F41" s="1327"/>
      <c r="G41" s="1327"/>
      <c r="H41" s="1327"/>
      <c r="I41" s="1327"/>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1874</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28"/>
      <c r="E45" s="1329"/>
      <c r="F45" s="1329"/>
      <c r="G45" s="1329"/>
      <c r="H45" s="1329"/>
      <c r="I45" s="1330"/>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20"/>
      <c r="E52" s="1321"/>
      <c r="F52" s="1321"/>
      <c r="G52" s="1321"/>
      <c r="H52" s="1321"/>
      <c r="I52" s="1322"/>
      <c r="J52" s="235"/>
      <c r="K52" s="235"/>
      <c r="L52" s="235"/>
      <c r="M52" s="235"/>
      <c r="N52" s="235"/>
      <c r="O52" s="235"/>
      <c r="P52" s="235"/>
      <c r="Q52" s="235"/>
      <c r="R52" s="235"/>
      <c r="S52" s="235"/>
      <c r="T52" s="235"/>
      <c r="U52" s="235"/>
      <c r="V52" s="235"/>
      <c r="W52" s="235"/>
      <c r="X52" s="235"/>
      <c r="Y52" s="235"/>
    </row>
    <row r="53" spans="1:25">
      <c r="A53" s="473">
        <v>1</v>
      </c>
      <c r="B53" s="474" t="s">
        <v>1733</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1734</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1735</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1736</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19" t="s">
        <v>825</v>
      </c>
      <c r="G1" s="1343"/>
      <c r="H1" s="1343"/>
      <c r="I1" s="1343"/>
      <c r="J1" s="1343"/>
      <c r="K1" s="1343"/>
      <c r="L1" s="8"/>
      <c r="M1" s="8"/>
      <c r="N1" s="8"/>
      <c r="O1" s="8"/>
      <c r="P1" s="8"/>
      <c r="Q1" s="483"/>
      <c r="R1" s="8"/>
      <c r="S1" s="8"/>
      <c r="T1" s="8"/>
      <c r="U1" s="8"/>
      <c r="V1" s="8"/>
      <c r="W1" s="8"/>
      <c r="X1" s="8"/>
      <c r="Y1" s="8"/>
    </row>
    <row r="2" spans="1:25">
      <c r="A2" s="192"/>
      <c r="B2" s="8"/>
      <c r="C2" s="87"/>
      <c r="D2" s="8"/>
      <c r="E2" s="8"/>
      <c r="F2" s="1343"/>
      <c r="G2" s="1343"/>
      <c r="H2" s="1343"/>
      <c r="I2" s="1343"/>
      <c r="J2" s="1343"/>
      <c r="K2" s="1343"/>
      <c r="L2" s="8"/>
      <c r="M2" s="8"/>
      <c r="N2" s="8"/>
      <c r="O2" s="8"/>
      <c r="P2" s="8"/>
      <c r="Q2" s="483"/>
      <c r="R2" s="8"/>
      <c r="S2" s="8"/>
      <c r="T2" s="8"/>
      <c r="U2" s="8"/>
      <c r="V2" s="8"/>
      <c r="W2" s="8"/>
      <c r="X2" s="8"/>
      <c r="Y2" s="8"/>
    </row>
    <row r="3" spans="1:25">
      <c r="A3" s="192"/>
      <c r="B3" s="8"/>
      <c r="C3" s="87"/>
      <c r="D3" s="8"/>
      <c r="E3" s="8"/>
      <c r="F3" s="1343"/>
      <c r="G3" s="1343"/>
      <c r="H3" s="1343"/>
      <c r="I3" s="1343"/>
      <c r="J3" s="1343"/>
      <c r="K3" s="1343"/>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44" t="s">
        <v>614</v>
      </c>
      <c r="B5" s="1344"/>
      <c r="C5" s="1344"/>
      <c r="D5" s="1344"/>
      <c r="E5" s="1344"/>
      <c r="F5" s="1344"/>
      <c r="G5" s="1344"/>
      <c r="H5" s="1344"/>
      <c r="I5" s="1344"/>
      <c r="J5" s="1344"/>
      <c r="K5" s="1344"/>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42" t="str">
        <f>+i.04108!A7</f>
        <v>Даатгагчийн нэр:</v>
      </c>
      <c r="B7" s="1342"/>
      <c r="C7" s="1342"/>
      <c r="D7" s="1342"/>
      <c r="E7" s="220"/>
      <c r="F7" s="220"/>
      <c r="G7" s="1345" t="str">
        <f>+i.04108!J7</f>
        <v>..... оны .... сарын ...-ны өдөр</v>
      </c>
      <c r="H7" s="1345"/>
      <c r="I7" s="1345"/>
      <c r="J7" s="1345"/>
      <c r="K7" s="1345"/>
      <c r="L7" s="220"/>
      <c r="M7" s="220"/>
      <c r="N7" s="220"/>
      <c r="O7" s="220"/>
      <c r="P7" s="220"/>
      <c r="Q7" s="484"/>
      <c r="R7" s="220"/>
      <c r="S7" s="220"/>
      <c r="T7" s="220"/>
      <c r="U7" s="220"/>
      <c r="V7" s="220"/>
      <c r="W7" s="220"/>
      <c r="X7" s="220"/>
      <c r="Y7" s="220"/>
    </row>
    <row r="8" spans="1:25">
      <c r="A8" s="485"/>
      <c r="B8" s="8"/>
      <c r="C8" s="87"/>
      <c r="D8" s="8"/>
      <c r="E8" s="87"/>
      <c r="F8" s="8"/>
      <c r="G8" s="220"/>
      <c r="I8" s="220"/>
      <c r="J8" s="1346" t="s">
        <v>1</v>
      </c>
      <c r="K8" s="1346"/>
      <c r="L8" s="220"/>
      <c r="M8" s="220"/>
      <c r="N8" s="220"/>
      <c r="O8" s="220"/>
      <c r="P8" s="220"/>
      <c r="Q8" s="484"/>
      <c r="R8" s="220"/>
      <c r="S8" s="220"/>
      <c r="T8" s="220"/>
      <c r="U8" s="220"/>
      <c r="V8" s="220"/>
      <c r="W8" s="220"/>
      <c r="X8" s="220"/>
      <c r="Y8" s="220"/>
    </row>
    <row r="9" spans="1:25" ht="25.5" customHeight="1">
      <c r="A9" s="1347" t="s">
        <v>2</v>
      </c>
      <c r="B9" s="1347" t="s">
        <v>615</v>
      </c>
      <c r="C9" s="1347" t="s">
        <v>4</v>
      </c>
      <c r="D9" s="1349" t="s">
        <v>144</v>
      </c>
      <c r="E9" s="1350"/>
      <c r="F9" s="1350"/>
      <c r="G9" s="1341"/>
      <c r="H9" s="1349" t="s">
        <v>616</v>
      </c>
      <c r="I9" s="1350"/>
      <c r="J9" s="1350"/>
      <c r="K9" s="1341"/>
      <c r="L9" s="184"/>
      <c r="M9" s="184"/>
      <c r="N9" s="184"/>
      <c r="O9" s="184"/>
      <c r="P9" s="184"/>
      <c r="Q9" s="486"/>
      <c r="R9" s="184"/>
      <c r="S9" s="184"/>
      <c r="T9" s="184"/>
      <c r="U9" s="184"/>
      <c r="V9" s="184"/>
      <c r="W9" s="184"/>
      <c r="X9" s="184"/>
      <c r="Y9" s="184"/>
    </row>
    <row r="10" spans="1:25">
      <c r="A10" s="1348"/>
      <c r="B10" s="1348"/>
      <c r="C10" s="1348"/>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35" t="s">
        <v>621</v>
      </c>
      <c r="B12" s="229" t="s">
        <v>622</v>
      </c>
      <c r="C12" s="196">
        <v>1</v>
      </c>
      <c r="D12" s="489">
        <f>i.04108!E32-i.04108!E31</f>
        <v>0</v>
      </c>
      <c r="E12" s="489">
        <f>i.04108!F32-i.04108!F31</f>
        <v>0</v>
      </c>
      <c r="F12" s="489">
        <f>i.04108!G32-i.04108!G31</f>
        <v>0</v>
      </c>
      <c r="G12" s="489">
        <f>D12+E12-F12</f>
        <v>0</v>
      </c>
      <c r="H12" s="1090">
        <f>i.04108!I32-i.04108!I31</f>
        <v>0</v>
      </c>
      <c r="I12" s="1090">
        <f>i.04108!J32-i.04108!J31</f>
        <v>0</v>
      </c>
      <c r="J12" s="1090">
        <f>i.04108!K32-i.04108!K31</f>
        <v>0</v>
      </c>
      <c r="K12" s="489">
        <f>H12+I12-J12</f>
        <v>0</v>
      </c>
      <c r="L12" s="220"/>
      <c r="M12" s="220"/>
      <c r="N12" s="220"/>
      <c r="O12" s="220"/>
      <c r="P12" s="220"/>
      <c r="Q12" s="484"/>
      <c r="R12" s="220"/>
      <c r="S12" s="220"/>
      <c r="T12" s="220"/>
      <c r="U12" s="220"/>
      <c r="V12" s="220"/>
      <c r="W12" s="220"/>
      <c r="X12" s="220"/>
      <c r="Y12" s="220"/>
    </row>
    <row r="13" spans="1:25" ht="25.5">
      <c r="A13" s="1336"/>
      <c r="B13" s="229" t="s">
        <v>623</v>
      </c>
      <c r="C13" s="196">
        <f>+C12+1</f>
        <v>2</v>
      </c>
      <c r="D13" s="489">
        <f>i.04109!E32-i.04109!E31</f>
        <v>0</v>
      </c>
      <c r="E13" s="489">
        <f>i.04109!F32-i.04109!F31</f>
        <v>0</v>
      </c>
      <c r="F13" s="489">
        <f>i.04109!G32-i.04109!G31</f>
        <v>0</v>
      </c>
      <c r="G13" s="489">
        <f t="shared" ref="G13:G18" si="0">D13+E13-F13</f>
        <v>0</v>
      </c>
      <c r="H13" s="1090">
        <f>i.04109!I32-i.04109!I31</f>
        <v>0</v>
      </c>
      <c r="I13" s="1090">
        <f>i.04109!J32-i.04109!J31</f>
        <v>0</v>
      </c>
      <c r="J13" s="109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37"/>
      <c r="B14" s="229" t="s">
        <v>624</v>
      </c>
      <c r="C14" s="196">
        <f t="shared" ref="C14:C19" si="2">+C13+1</f>
        <v>3</v>
      </c>
      <c r="D14" s="489">
        <f>i.04110!E32-i.04110!E31</f>
        <v>0</v>
      </c>
      <c r="E14" s="489">
        <f>i.04110!F32-i.04110!F31</f>
        <v>0</v>
      </c>
      <c r="F14" s="489">
        <f>i.04110!G32-i.04110!G31</f>
        <v>0</v>
      </c>
      <c r="G14" s="489">
        <f t="shared" si="0"/>
        <v>0</v>
      </c>
      <c r="H14" s="1091"/>
      <c r="I14" s="1091"/>
      <c r="J14" s="1091"/>
      <c r="K14" s="489">
        <f t="shared" si="1"/>
        <v>0</v>
      </c>
      <c r="L14" s="220"/>
      <c r="M14" s="220"/>
      <c r="N14" s="220"/>
      <c r="O14" s="220"/>
      <c r="P14" s="220"/>
      <c r="Q14" s="484"/>
      <c r="R14" s="220"/>
      <c r="S14" s="220"/>
      <c r="T14" s="220"/>
      <c r="U14" s="220"/>
      <c r="V14" s="220"/>
      <c r="W14" s="220"/>
      <c r="X14" s="220"/>
      <c r="Y14" s="220"/>
    </row>
    <row r="15" spans="1:25" ht="38.25">
      <c r="A15" s="1335" t="s">
        <v>625</v>
      </c>
      <c r="B15" s="229" t="s">
        <v>622</v>
      </c>
      <c r="C15" s="196">
        <f t="shared" si="2"/>
        <v>4</v>
      </c>
      <c r="D15" s="489">
        <f>i.04108!E31</f>
        <v>0</v>
      </c>
      <c r="E15" s="489">
        <f>i.04108!F31</f>
        <v>0</v>
      </c>
      <c r="F15" s="489">
        <f>i.04108!G31</f>
        <v>0</v>
      </c>
      <c r="G15" s="489">
        <f t="shared" si="0"/>
        <v>0</v>
      </c>
      <c r="H15" s="1090">
        <f>i.04108!I31</f>
        <v>0</v>
      </c>
      <c r="I15" s="1090">
        <f>i.04108!J31</f>
        <v>0</v>
      </c>
      <c r="J15" s="1090">
        <f>i.04108!K31</f>
        <v>0</v>
      </c>
      <c r="K15" s="489">
        <f t="shared" si="1"/>
        <v>0</v>
      </c>
      <c r="L15" s="220"/>
      <c r="M15" s="220"/>
      <c r="N15" s="220"/>
      <c r="O15" s="220"/>
      <c r="P15" s="220"/>
      <c r="Q15" s="484"/>
      <c r="R15" s="220"/>
      <c r="S15" s="220"/>
      <c r="T15" s="220"/>
      <c r="U15" s="220"/>
      <c r="V15" s="220"/>
      <c r="W15" s="220"/>
      <c r="X15" s="220"/>
      <c r="Y15" s="220"/>
    </row>
    <row r="16" spans="1:25" ht="25.5">
      <c r="A16" s="1336"/>
      <c r="B16" s="229" t="s">
        <v>623</v>
      </c>
      <c r="C16" s="196">
        <f t="shared" si="2"/>
        <v>5</v>
      </c>
      <c r="D16" s="489">
        <f>i.04109!E31</f>
        <v>0</v>
      </c>
      <c r="E16" s="489">
        <f>i.04109!F31</f>
        <v>0</v>
      </c>
      <c r="F16" s="489">
        <f>i.04109!G31</f>
        <v>0</v>
      </c>
      <c r="G16" s="489">
        <f t="shared" si="0"/>
        <v>0</v>
      </c>
      <c r="H16" s="1090">
        <f>i.04109!I31</f>
        <v>0</v>
      </c>
      <c r="I16" s="1090">
        <f>i.04109!J31</f>
        <v>0</v>
      </c>
      <c r="J16" s="1090">
        <f>i.04109!K31</f>
        <v>0</v>
      </c>
      <c r="K16" s="489">
        <f>H16+I16-J16</f>
        <v>0</v>
      </c>
      <c r="L16" s="220"/>
      <c r="M16" s="220"/>
      <c r="N16" s="220"/>
      <c r="O16" s="220"/>
      <c r="P16" s="220"/>
      <c r="Q16" s="484"/>
      <c r="R16" s="220"/>
      <c r="S16" s="220"/>
      <c r="T16" s="220"/>
      <c r="U16" s="220"/>
      <c r="V16" s="220"/>
      <c r="W16" s="220"/>
      <c r="X16" s="220"/>
      <c r="Y16" s="220"/>
    </row>
    <row r="17" spans="1:25" ht="25.5">
      <c r="A17" s="1337"/>
      <c r="B17" s="229" t="s">
        <v>624</v>
      </c>
      <c r="C17" s="196">
        <f t="shared" si="2"/>
        <v>6</v>
      </c>
      <c r="D17" s="489">
        <f>i.04110!E31</f>
        <v>0</v>
      </c>
      <c r="E17" s="489">
        <f>i.04110!F31</f>
        <v>0</v>
      </c>
      <c r="F17" s="489">
        <f>i.04110!G31</f>
        <v>0</v>
      </c>
      <c r="G17" s="489">
        <f t="shared" si="0"/>
        <v>0</v>
      </c>
      <c r="H17" s="1091"/>
      <c r="I17" s="1091"/>
      <c r="J17" s="1091"/>
      <c r="K17" s="489">
        <f t="shared" si="1"/>
        <v>0</v>
      </c>
      <c r="L17" s="220"/>
      <c r="M17" s="220"/>
      <c r="N17" s="220"/>
      <c r="O17" s="220"/>
      <c r="P17" s="220"/>
      <c r="Q17" s="484"/>
      <c r="R17" s="220"/>
      <c r="S17" s="220"/>
      <c r="T17" s="220"/>
      <c r="U17" s="220"/>
      <c r="V17" s="220"/>
      <c r="W17" s="220"/>
      <c r="X17" s="220"/>
      <c r="Y17" s="220"/>
    </row>
    <row r="18" spans="1:25">
      <c r="A18" s="1338" t="s">
        <v>153</v>
      </c>
      <c r="B18" s="1339"/>
      <c r="C18" s="196">
        <f t="shared" si="2"/>
        <v>7</v>
      </c>
      <c r="D18" s="491"/>
      <c r="E18" s="491"/>
      <c r="F18" s="491"/>
      <c r="G18" s="489">
        <f t="shared" si="0"/>
        <v>0</v>
      </c>
      <c r="H18" s="1091"/>
      <c r="I18" s="1091"/>
      <c r="J18" s="1091"/>
      <c r="K18" s="489">
        <f t="shared" si="1"/>
        <v>0</v>
      </c>
      <c r="L18" s="220"/>
      <c r="M18" s="220"/>
      <c r="N18" s="220"/>
      <c r="O18" s="220"/>
      <c r="P18" s="220"/>
      <c r="Q18" s="484"/>
      <c r="R18" s="220"/>
      <c r="S18" s="220"/>
      <c r="T18" s="220"/>
      <c r="U18" s="220"/>
      <c r="V18" s="220"/>
      <c r="W18" s="220"/>
      <c r="X18" s="220"/>
      <c r="Y18" s="220"/>
    </row>
    <row r="19" spans="1:25">
      <c r="A19" s="1340" t="s">
        <v>612</v>
      </c>
      <c r="B19" s="1341"/>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2025-04-30T01:43:08Z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