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delgermaa\Downloads\Final NBFI\"/>
    </mc:Choice>
  </mc:AlternateContent>
  <xr:revisionPtr revIDLastSave="0" documentId="13_ncr:1_{13921B36-B3D6-414B-8828-6486CD666A0F}" xr6:coauthVersionLast="47" xr6:coauthVersionMax="47" xr10:uidLastSave="{00000000-0000-0000-0000-000000000000}"/>
  <workbookProtection workbookAlgorithmName="SHA-512" workbookHashValue="oKG4pTBA/OfpRebFJkDHh9vhQ2HLLh3KJqqI9c3y2K92JD9jgsWKNnloGdQdogIUlJInb8ubs5O4yKtGu+VOrw==" workbookSaltValue="NjW7A/Kd9mY7DFgJdVAq1g==" workbookSpinCount="100000" lockStructure="1"/>
  <bookViews>
    <workbookView xWindow="28680" yWindow="-120" windowWidth="29040" windowHeight="15720" xr2:uid="{00000000-000D-0000-FFFF-FFFF00000000}"/>
  </bookViews>
  <sheets>
    <sheet name="PD_ALL" sheetId="1" r:id="rId1"/>
    <sheet name="PD_CAR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9" i="2" l="1"/>
  <c r="X10" i="2"/>
  <c r="V19" i="2"/>
  <c r="V10" i="2"/>
  <c r="T25" i="2"/>
  <c r="J70" i="1" l="1"/>
  <c r="J69" i="1"/>
  <c r="J68" i="1"/>
  <c r="J67" i="1"/>
  <c r="J65" i="1"/>
  <c r="J64" i="1"/>
  <c r="J63" i="1"/>
  <c r="J62" i="1"/>
  <c r="J61" i="1"/>
  <c r="B3" i="2"/>
  <c r="B6" i="2"/>
  <c r="U12" i="2"/>
  <c r="V11" i="2"/>
  <c r="Y24" i="2"/>
  <c r="X24" i="2"/>
  <c r="W24" i="2"/>
  <c r="V24" i="2"/>
  <c r="Y20" i="2"/>
  <c r="X20" i="2"/>
  <c r="W20" i="2"/>
  <c r="W19" i="2" s="1"/>
  <c r="V20" i="2"/>
  <c r="Y15" i="2"/>
  <c r="X15" i="2"/>
  <c r="W15" i="2"/>
  <c r="V15" i="2"/>
  <c r="W11" i="2"/>
  <c r="X11" i="2"/>
  <c r="Y11" i="2"/>
  <c r="T12" i="2"/>
  <c r="B9" i="1"/>
  <c r="J72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Y19" i="2" l="1"/>
  <c r="J30" i="1"/>
  <c r="V28" i="2"/>
  <c r="S24" i="2"/>
  <c r="S20" i="2"/>
  <c r="S15" i="2"/>
  <c r="S11" i="2"/>
  <c r="S10" i="2" s="1"/>
  <c r="M24" i="2"/>
  <c r="M20" i="2"/>
  <c r="M15" i="2"/>
  <c r="M11" i="2"/>
  <c r="J24" i="2"/>
  <c r="J20" i="2"/>
  <c r="J15" i="2"/>
  <c r="J11" i="2"/>
  <c r="Z12" i="2"/>
  <c r="U13" i="2"/>
  <c r="T13" i="2"/>
  <c r="T14" i="2"/>
  <c r="Z14" i="2" s="1"/>
  <c r="U27" i="2"/>
  <c r="U26" i="2"/>
  <c r="U25" i="2"/>
  <c r="U23" i="2"/>
  <c r="U22" i="2"/>
  <c r="U21" i="2"/>
  <c r="U18" i="2"/>
  <c r="U17" i="2"/>
  <c r="U16" i="2"/>
  <c r="U15" i="2" s="1"/>
  <c r="U14" i="2"/>
  <c r="T27" i="2"/>
  <c r="Z27" i="2" s="1"/>
  <c r="T26" i="2"/>
  <c r="Z26" i="2" s="1"/>
  <c r="T23" i="2"/>
  <c r="T22" i="2"/>
  <c r="T21" i="2"/>
  <c r="T18" i="2"/>
  <c r="T17" i="2"/>
  <c r="Z17" i="2" s="1"/>
  <c r="T16" i="2"/>
  <c r="U11" i="2" l="1"/>
  <c r="U24" i="2"/>
  <c r="U20" i="2"/>
  <c r="Z25" i="2"/>
  <c r="T24" i="2"/>
  <c r="Z21" i="2"/>
  <c r="T20" i="2"/>
  <c r="Z16" i="2"/>
  <c r="T15" i="2"/>
  <c r="AA13" i="2" a="1"/>
  <c r="AA13" i="2" s="1"/>
  <c r="J19" i="2"/>
  <c r="M19" i="2"/>
  <c r="S19" i="2"/>
  <c r="S28" i="2" s="1"/>
  <c r="S29" i="2" s="1"/>
  <c r="M10" i="2"/>
  <c r="AA18" i="2" a="1"/>
  <c r="AA18" i="2" s="1"/>
  <c r="AA22" i="2" a="1"/>
  <c r="AA22" i="2" s="1"/>
  <c r="AA23" i="2" a="1"/>
  <c r="AA23" i="2" s="1"/>
  <c r="AA26" i="2" a="1"/>
  <c r="AA26" i="2" s="1"/>
  <c r="Z23" i="2"/>
  <c r="AA17" i="2" a="1"/>
  <c r="AA17" i="2" s="1"/>
  <c r="AA14" i="2" a="1"/>
  <c r="AA14" i="2" s="1"/>
  <c r="AA12" i="2" a="1"/>
  <c r="AA12" i="2" s="1"/>
  <c r="J10" i="2"/>
  <c r="Z18" i="2"/>
  <c r="AA16" i="2" a="1"/>
  <c r="AA16" i="2" s="1"/>
  <c r="AA27" i="2" a="1"/>
  <c r="AA27" i="2" s="1"/>
  <c r="AA25" i="2" a="1"/>
  <c r="AA25" i="2" s="1"/>
  <c r="Z22" i="2"/>
  <c r="AA21" i="2" a="1"/>
  <c r="AA21" i="2" s="1"/>
  <c r="Z13" i="2"/>
  <c r="T11" i="2"/>
  <c r="C12" i="2"/>
  <c r="Q72" i="1"/>
  <c r="R72" i="1"/>
  <c r="Q70" i="1"/>
  <c r="Q69" i="1"/>
  <c r="Q68" i="1"/>
  <c r="Q67" i="1"/>
  <c r="P66" i="1" a="1"/>
  <c r="P66" i="1" s="1"/>
  <c r="O66" i="1"/>
  <c r="N66" i="1"/>
  <c r="M66" i="1"/>
  <c r="L66" i="1"/>
  <c r="K66" i="1"/>
  <c r="I66" i="1"/>
  <c r="H66" i="1"/>
  <c r="G66" i="1"/>
  <c r="E66" i="1"/>
  <c r="D66" i="1"/>
  <c r="F66" i="1" s="1"/>
  <c r="C66" i="1"/>
  <c r="B66" i="1"/>
  <c r="Q65" i="1"/>
  <c r="Q64" i="1"/>
  <c r="Q63" i="1"/>
  <c r="Q62" i="1"/>
  <c r="Q61" i="1"/>
  <c r="P60" i="1" a="1"/>
  <c r="P60" i="1" s="1"/>
  <c r="O60" i="1"/>
  <c r="N60" i="1"/>
  <c r="M60" i="1"/>
  <c r="L60" i="1"/>
  <c r="K60" i="1"/>
  <c r="I60" i="1"/>
  <c r="H60" i="1"/>
  <c r="G60" i="1"/>
  <c r="E60" i="1"/>
  <c r="D60" i="1"/>
  <c r="F60" i="1" s="1"/>
  <c r="C60" i="1"/>
  <c r="B60" i="1"/>
  <c r="Q58" i="1"/>
  <c r="Q57" i="1"/>
  <c r="Q56" i="1"/>
  <c r="Q55" i="1"/>
  <c r="Q54" i="1"/>
  <c r="Q53" i="1"/>
  <c r="Q52" i="1"/>
  <c r="H51" i="1"/>
  <c r="G51" i="1"/>
  <c r="E51" i="1"/>
  <c r="D51" i="1"/>
  <c r="F51" i="1" s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P30" i="1" a="1"/>
  <c r="P30" i="1" s="1"/>
  <c r="O30" i="1"/>
  <c r="N30" i="1"/>
  <c r="M30" i="1"/>
  <c r="L30" i="1"/>
  <c r="K30" i="1"/>
  <c r="I30" i="1"/>
  <c r="H30" i="1"/>
  <c r="G30" i="1"/>
  <c r="E30" i="1"/>
  <c r="D30" i="1"/>
  <c r="F30" i="1" s="1"/>
  <c r="C30" i="1"/>
  <c r="B30" i="1"/>
  <c r="Q29" i="1"/>
  <c r="J29" i="1"/>
  <c r="Q28" i="1"/>
  <c r="J28" i="1"/>
  <c r="Q27" i="1"/>
  <c r="J27" i="1"/>
  <c r="Q26" i="1"/>
  <c r="J26" i="1"/>
  <c r="Q25" i="1"/>
  <c r="J25" i="1"/>
  <c r="Q24" i="1"/>
  <c r="J24" i="1"/>
  <c r="Q23" i="1"/>
  <c r="J23" i="1"/>
  <c r="Q22" i="1"/>
  <c r="J22" i="1"/>
  <c r="Q21" i="1"/>
  <c r="J21" i="1"/>
  <c r="Q20" i="1"/>
  <c r="J20" i="1"/>
  <c r="Q19" i="1"/>
  <c r="J19" i="1"/>
  <c r="Q18" i="1"/>
  <c r="J18" i="1"/>
  <c r="Q17" i="1"/>
  <c r="J17" i="1"/>
  <c r="Q16" i="1"/>
  <c r="J16" i="1"/>
  <c r="Q15" i="1"/>
  <c r="J15" i="1"/>
  <c r="Q14" i="1"/>
  <c r="J14" i="1"/>
  <c r="Q13" i="1"/>
  <c r="J13" i="1"/>
  <c r="Q12" i="1"/>
  <c r="J12" i="1"/>
  <c r="Q11" i="1"/>
  <c r="J11" i="1"/>
  <c r="Q10" i="1"/>
  <c r="J10" i="1"/>
  <c r="P9" i="1" a="1"/>
  <c r="P9" i="1" s="1"/>
  <c r="O9" i="1"/>
  <c r="M9" i="1"/>
  <c r="L9" i="1"/>
  <c r="K9" i="1"/>
  <c r="I9" i="1"/>
  <c r="H9" i="1"/>
  <c r="G9" i="1"/>
  <c r="E9" i="1"/>
  <c r="D9" i="1"/>
  <c r="C9" i="1"/>
  <c r="U19" i="2" l="1"/>
  <c r="D73" i="1"/>
  <c r="T19" i="2"/>
  <c r="T10" i="2"/>
  <c r="N74" i="1"/>
  <c r="L74" i="1"/>
  <c r="N9" i="1"/>
  <c r="N71" i="1" s="1"/>
  <c r="J9" i="1"/>
  <c r="J28" i="2"/>
  <c r="N59" i="1"/>
  <c r="O59" i="1"/>
  <c r="H71" i="1"/>
  <c r="E71" i="1"/>
  <c r="M74" i="1"/>
  <c r="M59" i="1"/>
  <c r="L71" i="1"/>
  <c r="J71" i="1" s="1"/>
  <c r="B71" i="1"/>
  <c r="C71" i="1"/>
  <c r="L59" i="1"/>
  <c r="E59" i="1"/>
  <c r="L73" i="1"/>
  <c r="I59" i="1"/>
  <c r="G71" i="1"/>
  <c r="D71" i="1"/>
  <c r="P59" i="1"/>
  <c r="K74" i="1"/>
  <c r="K59" i="1"/>
  <c r="M73" i="1"/>
  <c r="C74" i="1"/>
  <c r="B59" i="1"/>
  <c r="E74" i="1"/>
  <c r="C59" i="1"/>
  <c r="E73" i="1"/>
  <c r="C73" i="1"/>
  <c r="B73" i="1"/>
  <c r="B74" i="1"/>
  <c r="I71" i="1"/>
  <c r="D59" i="1"/>
  <c r="F59" i="1" s="1"/>
  <c r="K71" i="1"/>
  <c r="D74" i="1"/>
  <c r="G59" i="1"/>
  <c r="N73" i="1"/>
  <c r="G74" i="1"/>
  <c r="H59" i="1"/>
  <c r="H74" i="1"/>
  <c r="F9" i="1"/>
  <c r="O71" i="1"/>
  <c r="P71" i="1"/>
  <c r="M71" i="1"/>
  <c r="M28" i="2"/>
  <c r="W10" i="2"/>
  <c r="W28" i="2" s="1"/>
  <c r="Y10" i="2"/>
  <c r="Y28" i="2" s="1"/>
  <c r="J66" i="1"/>
  <c r="H73" i="1"/>
  <c r="J60" i="1"/>
  <c r="K73" i="1"/>
  <c r="G73" i="1"/>
  <c r="D75" i="1" l="1"/>
  <c r="T28" i="2"/>
  <c r="A73" i="1" s="1"/>
  <c r="H75" i="1"/>
  <c r="W29" i="2"/>
  <c r="E75" i="1"/>
  <c r="F71" i="1"/>
  <c r="C75" i="1"/>
  <c r="B75" i="1"/>
  <c r="K75" i="1"/>
  <c r="J59" i="1"/>
  <c r="G75" i="1"/>
  <c r="J74" i="1"/>
  <c r="L75" i="1"/>
  <c r="M75" i="1"/>
  <c r="Y29" i="2"/>
  <c r="J73" i="1"/>
  <c r="N75" i="1"/>
  <c r="T30" i="2" l="1"/>
  <c r="Q71" i="1"/>
  <c r="J75" i="1"/>
  <c r="R65" i="1" l="1"/>
  <c r="R67" i="1"/>
  <c r="R68" i="1"/>
  <c r="R69" i="1"/>
  <c r="R70" i="1"/>
  <c r="R62" i="1"/>
  <c r="R61" i="1"/>
  <c r="R64" i="1"/>
  <c r="R63" i="1"/>
  <c r="R37" i="1"/>
  <c r="R39" i="1"/>
  <c r="R48" i="1"/>
  <c r="R40" i="1"/>
  <c r="R33" i="1"/>
  <c r="R49" i="1"/>
  <c r="R45" i="1"/>
  <c r="R35" i="1"/>
  <c r="R38" i="1"/>
  <c r="R46" i="1"/>
  <c r="R47" i="1"/>
  <c r="R41" i="1"/>
  <c r="R44" i="1"/>
  <c r="R32" i="1"/>
  <c r="R50" i="1"/>
  <c r="R34" i="1"/>
  <c r="R31" i="1"/>
  <c r="R43" i="1"/>
  <c r="R42" i="1"/>
  <c r="R36" i="1"/>
  <c r="R10" i="1"/>
  <c r="R19" i="1"/>
  <c r="R27" i="1"/>
  <c r="R26" i="1"/>
  <c r="R12" i="1"/>
  <c r="R13" i="1"/>
  <c r="R29" i="1"/>
  <c r="R15" i="1"/>
  <c r="R25" i="1"/>
  <c r="R18" i="1"/>
  <c r="R11" i="1"/>
  <c r="R16" i="1"/>
  <c r="R20" i="1"/>
  <c r="R22" i="1"/>
  <c r="R23" i="1"/>
  <c r="R24" i="1"/>
  <c r="R21" i="1"/>
  <c r="R28" i="1"/>
  <c r="R17" i="1"/>
  <c r="R14" i="1"/>
  <c r="D27" i="2"/>
  <c r="C27" i="2"/>
  <c r="D26" i="2"/>
  <c r="C26" i="2"/>
  <c r="D25" i="2"/>
  <c r="C25" i="2"/>
  <c r="D23" i="2"/>
  <c r="C23" i="2"/>
  <c r="D22" i="2"/>
  <c r="C22" i="2"/>
  <c r="D21" i="2"/>
  <c r="C21" i="2"/>
  <c r="D18" i="2"/>
  <c r="C18" i="2"/>
  <c r="D17" i="2"/>
  <c r="C17" i="2"/>
  <c r="D16" i="2"/>
  <c r="C16" i="2"/>
  <c r="C13" i="2"/>
  <c r="D13" i="2"/>
  <c r="C14" i="2"/>
  <c r="D14" i="2"/>
  <c r="D12" i="2"/>
  <c r="R24" i="2"/>
  <c r="Q24" i="2"/>
  <c r="P24" i="2"/>
  <c r="O24" i="2"/>
  <c r="N24" i="2"/>
  <c r="L24" i="2"/>
  <c r="K24" i="2"/>
  <c r="I24" i="2"/>
  <c r="H24" i="2"/>
  <c r="G24" i="2"/>
  <c r="F24" i="2"/>
  <c r="E24" i="2"/>
  <c r="R20" i="2"/>
  <c r="Q20" i="2"/>
  <c r="P20" i="2"/>
  <c r="O20" i="2"/>
  <c r="N20" i="2"/>
  <c r="L20" i="2"/>
  <c r="K20" i="2"/>
  <c r="I20" i="2"/>
  <c r="H20" i="2"/>
  <c r="G20" i="2"/>
  <c r="F20" i="2"/>
  <c r="E20" i="2"/>
  <c r="R15" i="2"/>
  <c r="Q15" i="2"/>
  <c r="P15" i="2"/>
  <c r="O15" i="2"/>
  <c r="N15" i="2"/>
  <c r="L15" i="2"/>
  <c r="K15" i="2"/>
  <c r="I15" i="2"/>
  <c r="H15" i="2"/>
  <c r="G15" i="2"/>
  <c r="F15" i="2"/>
  <c r="E15" i="2"/>
  <c r="R11" i="2"/>
  <c r="Q11" i="2"/>
  <c r="P11" i="2"/>
  <c r="O11" i="2"/>
  <c r="N11" i="2"/>
  <c r="L11" i="2"/>
  <c r="K11" i="2"/>
  <c r="I11" i="2"/>
  <c r="H11" i="2"/>
  <c r="G11" i="2"/>
  <c r="F11" i="2"/>
  <c r="E11" i="2"/>
  <c r="D20" i="2" l="1"/>
  <c r="C15" i="2"/>
  <c r="P19" i="2"/>
  <c r="Q19" i="2"/>
  <c r="R19" i="2"/>
  <c r="Q10" i="2"/>
  <c r="R10" i="2"/>
  <c r="I10" i="2"/>
  <c r="C20" i="2"/>
  <c r="F10" i="2"/>
  <c r="K19" i="2"/>
  <c r="L19" i="2"/>
  <c r="K10" i="2"/>
  <c r="E10" i="2"/>
  <c r="C24" i="2"/>
  <c r="D24" i="2"/>
  <c r="P10" i="2"/>
  <c r="H10" i="2"/>
  <c r="I19" i="2"/>
  <c r="L10" i="2"/>
  <c r="N19" i="2"/>
  <c r="N10" i="2"/>
  <c r="O19" i="2"/>
  <c r="O10" i="2"/>
  <c r="D15" i="2"/>
  <c r="U10" i="2"/>
  <c r="U28" i="2" s="1"/>
  <c r="C11" i="2"/>
  <c r="D11" i="2"/>
  <c r="E19" i="2"/>
  <c r="G19" i="2"/>
  <c r="G10" i="2"/>
  <c r="F19" i="2"/>
  <c r="H19" i="2"/>
  <c r="Z20" i="2" l="1"/>
  <c r="D19" i="2"/>
  <c r="R28" i="2"/>
  <c r="R29" i="2" s="1"/>
  <c r="Q28" i="2"/>
  <c r="Q29" i="2" s="1"/>
  <c r="Z11" i="2"/>
  <c r="C10" i="2"/>
  <c r="AA15" i="2" a="1"/>
  <c r="AA15" i="2" s="1"/>
  <c r="Z24" i="2"/>
  <c r="AA11" i="2" a="1"/>
  <c r="AA11" i="2" s="1"/>
  <c r="AA24" i="2" a="1"/>
  <c r="AA24" i="2" s="1"/>
  <c r="AA20" i="2" a="1"/>
  <c r="AA20" i="2" s="1"/>
  <c r="Z15" i="2"/>
  <c r="P28" i="2"/>
  <c r="P29" i="2" s="1"/>
  <c r="O28" i="2"/>
  <c r="O29" i="2" s="1"/>
  <c r="N28" i="2"/>
  <c r="N29" i="2" s="1"/>
  <c r="K28" i="2"/>
  <c r="K29" i="2" s="1"/>
  <c r="I28" i="2"/>
  <c r="I29" i="2" s="1"/>
  <c r="C19" i="2"/>
  <c r="L28" i="2"/>
  <c r="L29" i="2" s="1"/>
  <c r="F28" i="2"/>
  <c r="D10" i="2"/>
  <c r="H28" i="2"/>
  <c r="H29" i="2" s="1"/>
  <c r="E28" i="2"/>
  <c r="G28" i="2"/>
  <c r="G29" i="2" s="1"/>
  <c r="X28" i="2" l="1"/>
  <c r="T29" i="2"/>
  <c r="AA19" i="2" a="1"/>
  <c r="AA19" i="2" s="1"/>
  <c r="Z10" i="2"/>
  <c r="C28" i="2"/>
  <c r="C29" i="2" s="1"/>
  <c r="Z19" i="2"/>
  <c r="AA10" i="2" a="1"/>
  <c r="AA10" i="2" s="1"/>
  <c r="U29" i="2"/>
  <c r="E29" i="2"/>
  <c r="F29" i="2"/>
  <c r="D28" i="2"/>
  <c r="D29" i="2" s="1"/>
  <c r="V29" i="2"/>
  <c r="Z28" i="2" l="1"/>
  <c r="X29" i="2"/>
  <c r="AA28" i="2" a="1"/>
  <c r="AA28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<sst xmlns="http://schemas.openxmlformats.org/spreadsheetml/2006/main" count="156" uniqueCount="110">
  <si>
    <t>ЗЭЭЛ ОЛГОЛТ, ЭРГЭН ТӨЛӨЛТ, ЗЭЭЛИЙН ЗОРИУЛАЛТ, ХҮҮГИЙН СУДАЛГААНЫ ТАЙЛАН</t>
  </si>
  <si>
    <t>Зээлийн зориулалт</t>
  </si>
  <si>
    <t>Зээлийн эхний үлдэгдэл</t>
  </si>
  <si>
    <t>Олгосон зээл</t>
  </si>
  <si>
    <t>ЗЖДХ /сараар/</t>
  </si>
  <si>
    <t>Төлөгдсөн зээл</t>
  </si>
  <si>
    <t>Зээлийн эцсийн үлдэгдэл</t>
  </si>
  <si>
    <t>Хүүгийн хязгаар /сараар/</t>
  </si>
  <si>
    <t>Мөнгөн дүн</t>
  </si>
  <si>
    <t xml:space="preserve">тоо </t>
  </si>
  <si>
    <t>Хэвийн</t>
  </si>
  <si>
    <t>Чанаргүй</t>
  </si>
  <si>
    <t>Дээд хүү</t>
  </si>
  <si>
    <t>Доод хүү</t>
  </si>
  <si>
    <t xml:space="preserve">1. Иргэнд олгосон зээл </t>
  </si>
  <si>
    <t xml:space="preserve">            Үүнээс: Хэрэглээ, цалин, тэтгэвэр,  хадгаламж барьцаалсан зээл</t>
  </si>
  <si>
    <t xml:space="preserve">2. Хуулийн этгээдэд олгосон зээл </t>
  </si>
  <si>
    <t>XXXXX</t>
  </si>
  <si>
    <t xml:space="preserve">Иргэнд олгосон зээл </t>
  </si>
  <si>
    <t xml:space="preserve">            Бизнесийн зээл</t>
  </si>
  <si>
    <t xml:space="preserve">            Автомашины зээл</t>
  </si>
  <si>
    <t xml:space="preserve">            Үл хөдлөх эд хөрөнгийн зээл</t>
  </si>
  <si>
    <t xml:space="preserve">            Бусад зээл</t>
  </si>
  <si>
    <t xml:space="preserve">Хуулийн этгээдэд олгосон зээл </t>
  </si>
  <si>
    <t>НИЙТ</t>
  </si>
  <si>
    <t>3. ЗЖДХ гэдэгт  тайлант улиралд олгосон зээлийн жигнэсэн дундаж хүүг ойлгоно.</t>
  </si>
  <si>
    <t>5-аас дээш жилийн хугацаатай олгосон зээл</t>
  </si>
  <si>
    <t>1-3 сарын хугацаатай олгосон зээл</t>
  </si>
  <si>
    <t>3-6 сарын хугацаатай олгосон зээл</t>
  </si>
  <si>
    <t>6-12 сарын хугацаатай олгосон зээл</t>
  </si>
  <si>
    <t>1-2.5 жилийн хугацаатай олгосон зээл</t>
  </si>
  <si>
    <t>2.6-5 жилийн хугацаатай олгосон зээл</t>
  </si>
  <si>
    <t>4. XXXXX нүдийг бөглөхгүй.</t>
  </si>
  <si>
    <t>БАНК БУС САНХҮҮГИЙН БАЙГУУЛЛАГА</t>
  </si>
  <si>
    <t xml:space="preserve">1. Ачааны болон бусад тусгай зориулалтын машин механизм </t>
  </si>
  <si>
    <t xml:space="preserve">Монголд явсан </t>
  </si>
  <si>
    <t>1.2.Худалдан авахаас бусад зориулалтаар автомашин барьцаалсан зээл</t>
  </si>
  <si>
    <t>2. Суудлын автомашин</t>
  </si>
  <si>
    <t>2.2.Худалдан авахаас бусад зориулалтаар автомашин барьцаалсан зээл</t>
  </si>
  <si>
    <t>Автомашин барьцаалсан зээлийн мэдээлэл</t>
  </si>
  <si>
    <t>Нийт</t>
  </si>
  <si>
    <t>Зээлдэгчдийн тоо</t>
  </si>
  <si>
    <t>Хэрэглээ</t>
  </si>
  <si>
    <t>Бизнес</t>
  </si>
  <si>
    <t>ЭХНИЙ ҮЛДЭГДЭЛ</t>
  </si>
  <si>
    <t>ОЛГОСОН</t>
  </si>
  <si>
    <t>ТӨЛӨГДСӨН</t>
  </si>
  <si>
    <t>ЭЦСИЙН ҮЛДЭГДЭЛ</t>
  </si>
  <si>
    <t>(төгрөгөөр)</t>
  </si>
  <si>
    <t>Дүн</t>
  </si>
  <si>
    <t>1.1.Худалдан авах зориулалттай:     Монголд яваагүй (гаальтай)</t>
  </si>
  <si>
    <t>2.1.Худалдан авах зориулалттай:     Монголд яваагүй (гаальтай)</t>
  </si>
  <si>
    <t>1. ИРГЭН</t>
  </si>
  <si>
    <t>2. ХУУЛИЙН ЭТГЭЭД</t>
  </si>
  <si>
    <t>Валютаар олгосон зээлийн ханшийн зөрүү /олз (+), гарз (-)/</t>
  </si>
  <si>
    <t>Анхаарал хандуулах</t>
  </si>
  <si>
    <t>1.1.Хөдөө аж ахуй, ойн аж ахуй, загас барилт, ан агнуур</t>
  </si>
  <si>
    <t>1.2.Уул уурхай, олборлолт</t>
  </si>
  <si>
    <t>1.3.Боловсруулах үйлдвэрлэл</t>
  </si>
  <si>
    <t>1.4.Цахилгаан, хий, уур, агааржуулалт</t>
  </si>
  <si>
    <t>1.5.Ус хангамж, сувагжилтын систем, хог хаягдал зайлуулах болон хүрээлэн буй орчныг дахин сэргээх үйл ажиллагаа</t>
  </si>
  <si>
    <t>1.6.Барилга</t>
  </si>
  <si>
    <t>1.7.Бөөний болон жижиглэн худалдаа, машин, мотоциклийн засвар, үйлчилгээ</t>
  </si>
  <si>
    <t>1.8.Тээвэр, агуулахын үйл ажиллагаа</t>
  </si>
  <si>
    <t>1.9.Зочид буудал, байр, сууц болон нийтийн хоолны үйлчилгээ</t>
  </si>
  <si>
    <t>1.1.Мэдээлэл, холбоо</t>
  </si>
  <si>
    <t>1.11.Санхүүгийн болон даатгалын үйл ажиллагаа</t>
  </si>
  <si>
    <t>1.12.Үл хөдлөх хөрөнгийн үйл ажиллагаа</t>
  </si>
  <si>
    <t>1.13.Мэргэжлийн, шинжлэх ухаан болон техникийн үйл ажиллагаа</t>
  </si>
  <si>
    <t>1.14.Удирдлагын болон дэмжлэг үзүүлэх үйл ажиллагаа</t>
  </si>
  <si>
    <t>1.15.Төрийн удирдлага, батлан хамгаалах үйл ажиллагаа, албан журмын нийгмийн хамгаалал</t>
  </si>
  <si>
    <t>1.16.Боловсрол</t>
  </si>
  <si>
    <t>1.17.Хүний эрүүл мэнд, нийгмийн халамжийн үйл ажиллагаа</t>
  </si>
  <si>
    <t xml:space="preserve">1.18.Урлаг, үзвэр, тоглоом наадам </t>
  </si>
  <si>
    <t>1.19.Бусад зээл</t>
  </si>
  <si>
    <t>2.1.Хөдөө аж ахуй, ойн аж ахуй, загас барилт, ан агнуур</t>
  </si>
  <si>
    <t>2.2.Уул уурхай, олборлолт</t>
  </si>
  <si>
    <t>2.3.Боловсруулах үйлдвэрлэл</t>
  </si>
  <si>
    <t>2.4.Цахилгаан, хий, уур, агааржуулалт</t>
  </si>
  <si>
    <t>2.5.Ус хангамж, сувагжилтын систем, хог хаягдал зайлуулах болон хүрээлэн буй орчныг дахин сэргээх үйл ажиллагаа</t>
  </si>
  <si>
    <t>2.6.Барилга</t>
  </si>
  <si>
    <t>2.7.Бөөний болон жижиглэн худалдаа, машин, мотоциклийн засвар, үйлчилгээ</t>
  </si>
  <si>
    <t>2.8.Тээвэр, агуулахын үйл ажиллагаа</t>
  </si>
  <si>
    <t>2.9.Зочид буудал, байр, сууц болон нийтийн хоолны үйлчилгээ</t>
  </si>
  <si>
    <t>2.1.Мэдээлэл, холбоо</t>
  </si>
  <si>
    <t>2.11.Санхүүгийн болон даатгалын үйл ажиллагаа</t>
  </si>
  <si>
    <t>2.12.Үл хөдлөх хөрөнгийн үйл ажиллагаа</t>
  </si>
  <si>
    <t>2.13.Мэргэжлийн, шинжлэх ухаан болон техникийн үйл ажиллагаа</t>
  </si>
  <si>
    <t>2.14.Удирдлагын болон дэмжлэг үзүүлэх үйл ажиллагаа</t>
  </si>
  <si>
    <t>2.15.Төрийн удирдлага, батлан хамгаалах үйл ажиллагаа, албан журмын нийгмийн хамгаалал</t>
  </si>
  <si>
    <t>2.16.Боловсрол</t>
  </si>
  <si>
    <t>2.17.Хүний эрүүл мэнд, нийгмийн халамжийн үйл ажиллагаа</t>
  </si>
  <si>
    <t xml:space="preserve">2.18.Урлаг, үзвэр, тоглоом наадам </t>
  </si>
  <si>
    <t>2.19.Бусад зээл</t>
  </si>
  <si>
    <t>3. Зээл хугацааны ангиллаар</t>
  </si>
  <si>
    <t>1 сар хүртэлх хугацаатай олгосон зээл</t>
  </si>
  <si>
    <t>4. Зээл ангиллаар</t>
  </si>
  <si>
    <t xml:space="preserve">            Хэрэглээнд зориулсан зээл</t>
  </si>
  <si>
    <t xml:space="preserve">            Бизнесийн үйл ажиллагаанд зориулсан зээл</t>
  </si>
  <si>
    <t xml:space="preserve">            Автомашин худалдан авахад зориулсан зээл</t>
  </si>
  <si>
    <t xml:space="preserve">            Үл хөдлөх эд хөрөнгөд худалдан авахад 
            зориулсан зээл</t>
  </si>
  <si>
    <t xml:space="preserve">            НИЙТ</t>
  </si>
  <si>
    <t>Үүнээс: Финтекээр олгосон зээл (төгрөгөөр)</t>
  </si>
  <si>
    <t>1.Зээлийг эдийн засгийн үйл ажиллагааны салбараар ангилахад Сангийн сайд, Үндэсний статистикийн хорооны дарга нарын хамтарсан 2018 оны 12-р сарын 31-ний өдрийн 319/A/16 тоот тушаалаар баталсан “Эдийн засгийн бүх төрлийн үйл ажиллагааны салбарын ангилал”-ыг баримтална.
Бусад үйл ажиллагаанд үйлчилгээний бусад үйл ажиллагаа, хүн хөлслөн ажиллуулдаг өрхийн үйл ажиллагаа; өрхийн өөрийн хэрэглээнд зориулан үйлдвэрлэсэн, хэмжээг нь тодорхойлох боломжгүй бүтээгдэхүүн, үйлчилгээ , Олон улсын байгууллага, суурин төлөөлөгчийн үйл ажиллагаа зэрэг салбаруудыг оруулна.Түүнчлэн, цалин, хэрэглээ, тэтгэвэр, хадгаламж барьцаалсан, картын зээлийг мөн бусад үйл ажиллагаанд оруулна.</t>
  </si>
  <si>
    <r>
      <t>2. Нүдэнд (cell) аливаа бодолт хийж болохгүй. /</t>
    </r>
    <r>
      <rPr>
        <sz val="9"/>
        <color indexed="10"/>
        <rFont val="Times New Roman"/>
        <family val="1"/>
      </rPr>
      <t>(=20+200 ) эсвэл ( =A1+A2) бичилт оруулахыг хориглоно</t>
    </r>
    <r>
      <rPr>
        <sz val="9"/>
        <color indexed="8"/>
        <rFont val="Times New Roman"/>
        <family val="1"/>
      </rPr>
      <t>/, оруулах тоон утгын нарийвчлал нь зуу (0.99)-ны нарийвчлалаас хэтрэхгүй /</t>
    </r>
    <r>
      <rPr>
        <sz val="9"/>
        <color indexed="10"/>
        <rFont val="Times New Roman"/>
        <family val="1"/>
      </rPr>
      <t>зөв 200,265.23 | буруу 200,236.256</t>
    </r>
    <r>
      <rPr>
        <sz val="9"/>
        <color indexed="8"/>
        <rFont val="Times New Roman"/>
        <family val="1"/>
      </rPr>
      <t>/ байхыг анхаарна уу.</t>
    </r>
  </si>
  <si>
    <t>АВТОМАШИН БАРЬЦААЛСАН ЗЭЭЛИЙН ТАЙЛАН</t>
  </si>
  <si>
    <t>Валютаар олгосон зээлийн ханшийн зөрүү олз (+), гарз (-)/</t>
  </si>
  <si>
    <t>ЗЖДХ
(сараар)</t>
  </si>
  <si>
    <t xml:space="preserve">ТАЙЛАНГ ТӨГРӨГӨӨР ШИВЭХИЙГ АНХААРНА УУ!!! БАНК БУС САНХҮҮГИЙН БАЙГУУЛЛАГЫН НЭРИЙГ ЭНД БИЧНЭ ҮҮ. </t>
  </si>
  <si>
    <t>ОООО-СС-ӨӨ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</si>
</sst>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(* #,##0.0_);_(* \(#,##0.0\);_(* &quot;-&quot;??_);_(@_)"/>
  </numFmts>
  <fonts count="26" x14ac:knownFonts="1">
    <font>
      <sz val="11"/>
      <color theme="1"/>
      <name val="Times New Roman"/>
      <family val="2"/>
    </font>
    <font>
      <sz val="11"/>
      <color theme="1"/>
      <name val="Times New Roman"/>
      <family val="2"/>
    </font>
    <font>
      <sz val="10"/>
      <name val="Arial"/>
      <family val="2"/>
    </font>
    <font>
      <b/>
      <sz val="9"/>
      <name val="Times New Roman"/>
      <family val="1"/>
    </font>
    <font>
      <sz val="9"/>
      <color theme="1"/>
      <name val="Times New Roman"/>
      <family val="1"/>
    </font>
    <font>
      <b/>
      <sz val="9"/>
      <color rgb="FFFF0000"/>
      <name val="Times New Roman"/>
      <family val="1"/>
    </font>
    <font>
      <b/>
      <sz val="9"/>
      <color rgb="FF0000FF"/>
      <name val="Times New Roman"/>
      <family val="1"/>
    </font>
    <font>
      <b/>
      <sz val="9"/>
      <color theme="1"/>
      <name val="Times New Roman"/>
      <family val="1"/>
    </font>
    <font>
      <b/>
      <i/>
      <sz val="9"/>
      <color theme="1"/>
      <name val="Times New Roman"/>
      <family val="1"/>
    </font>
    <font>
      <sz val="9"/>
      <name val="Times New Roman"/>
      <family val="1"/>
    </font>
    <font>
      <sz val="9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9"/>
      <color indexed="8"/>
      <name val="Times New Roman"/>
      <family val="1"/>
    </font>
    <font>
      <sz val="9"/>
      <color rgb="FFFF0000"/>
      <name val="Times New Roman"/>
      <family val="1"/>
    </font>
    <font>
      <sz val="9"/>
      <color rgb="FFFF0000"/>
      <name val="Times New Roman"/>
      <family val="2"/>
    </font>
    <font>
      <b/>
      <sz val="10"/>
      <color theme="0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8"/>
      <color rgb="FFFF0000"/>
      <name val="Times New Roman"/>
      <family val="1"/>
    </font>
    <font>
      <sz val="9"/>
      <color indexed="10"/>
      <name val="Times New Roman"/>
      <family val="1"/>
    </font>
    <font>
      <sz val="10"/>
      <color theme="0"/>
      <name val="Times New Roman"/>
      <family val="1"/>
    </font>
    <font>
      <b/>
      <sz val="10"/>
      <color rgb="FFFF0000"/>
      <name val="Times New Roman"/>
      <family val="1"/>
    </font>
    <font>
      <b/>
      <sz val="10"/>
      <color theme="1"/>
      <name val="Times New Roman"/>
      <family val="1"/>
    </font>
    <font>
      <sz val="10"/>
      <color rgb="FFC00000"/>
      <name val="Times New Roman"/>
      <family val="1"/>
    </font>
    <font>
      <sz val="9"/>
      <color theme="0"/>
      <name val="Times New Roman"/>
      <family val="1"/>
    </font>
    <font>
      <b/>
      <sz val="9"/>
      <color theme="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171">
    <xf numFmtId="0" fontId="0" fillId="0" borderId="0" xfId="0"/>
    <xf numFmtId="164" fontId="4" fillId="3" borderId="1" xfId="1" applyNumberFormat="1" applyFont="1" applyFill="1" applyBorder="1" applyAlignment="1" applyProtection="1">
      <alignment horizontal="right" vertical="center"/>
      <protection locked="0"/>
    </xf>
    <xf numFmtId="164" fontId="3" fillId="0" borderId="0" xfId="1" applyNumberFormat="1" applyFont="1" applyProtection="1"/>
    <xf numFmtId="0" fontId="4" fillId="0" borderId="0" xfId="0" applyFont="1"/>
    <xf numFmtId="0" fontId="7" fillId="0" borderId="0" xfId="0" applyFont="1" applyAlignment="1">
      <alignment horizontal="center"/>
    </xf>
    <xf numFmtId="164" fontId="7" fillId="0" borderId="0" xfId="1" applyNumberFormat="1" applyFont="1" applyAlignment="1" applyProtection="1">
      <alignment horizontal="center"/>
    </xf>
    <xf numFmtId="165" fontId="7" fillId="0" borderId="0" xfId="2" applyNumberFormat="1" applyFont="1" applyAlignment="1" applyProtection="1">
      <alignment horizontal="center"/>
    </xf>
    <xf numFmtId="164" fontId="9" fillId="0" borderId="0" xfId="1" applyNumberFormat="1" applyFont="1" applyProtection="1"/>
    <xf numFmtId="165" fontId="9" fillId="0" borderId="0" xfId="2" applyNumberFormat="1" applyFont="1" applyProtection="1"/>
    <xf numFmtId="164" fontId="4" fillId="0" borderId="0" xfId="1" applyNumberFormat="1" applyFont="1" applyProtection="1"/>
    <xf numFmtId="0" fontId="7" fillId="0" borderId="0" xfId="0" applyFont="1"/>
    <xf numFmtId="0" fontId="10" fillId="2" borderId="1" xfId="0" applyFont="1" applyFill="1" applyBorder="1" applyAlignment="1">
      <alignment wrapText="1"/>
    </xf>
    <xf numFmtId="0" fontId="10" fillId="0" borderId="1" xfId="0" applyFont="1" applyBorder="1" applyAlignment="1">
      <alignment wrapText="1"/>
    </xf>
    <xf numFmtId="165" fontId="4" fillId="0" borderId="0" xfId="2" applyNumberFormat="1" applyFont="1" applyProtection="1"/>
    <xf numFmtId="164" fontId="4" fillId="0" borderId="0" xfId="1" applyNumberFormat="1" applyFont="1" applyAlignment="1" applyProtection="1">
      <alignment vertical="center"/>
    </xf>
    <xf numFmtId="165" fontId="4" fillId="0" borderId="0" xfId="2" applyNumberFormat="1" applyFont="1" applyAlignment="1" applyProtection="1">
      <alignment vertical="center" wrapText="1"/>
    </xf>
    <xf numFmtId="164" fontId="4" fillId="0" borderId="0" xfId="1" applyNumberFormat="1" applyFont="1" applyAlignment="1" applyProtection="1">
      <alignment horizontal="center" vertical="center"/>
    </xf>
    <xf numFmtId="43" fontId="4" fillId="0" borderId="0" xfId="1" applyFont="1" applyAlignment="1" applyProtection="1">
      <alignment vertical="center"/>
    </xf>
    <xf numFmtId="43" fontId="4" fillId="0" borderId="0" xfId="1" applyFont="1" applyAlignment="1" applyProtection="1">
      <alignment horizontal="center" vertical="center"/>
    </xf>
    <xf numFmtId="0" fontId="14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164" fontId="7" fillId="0" borderId="0" xfId="1" applyNumberFormat="1" applyFont="1" applyAlignment="1">
      <alignment horizontal="center"/>
    </xf>
    <xf numFmtId="164" fontId="7" fillId="0" borderId="0" xfId="1" applyNumberFormat="1" applyFont="1" applyAlignment="1">
      <alignment vertical="center"/>
    </xf>
    <xf numFmtId="164" fontId="6" fillId="0" borderId="0" xfId="1" applyNumberFormat="1" applyFont="1" applyAlignment="1">
      <alignment horizontal="right" wrapText="1"/>
    </xf>
    <xf numFmtId="0" fontId="13" fillId="0" borderId="0" xfId="0" applyFont="1" applyAlignment="1" applyProtection="1">
      <alignment horizontal="left" vertical="center"/>
      <protection hidden="1"/>
    </xf>
    <xf numFmtId="0" fontId="7" fillId="0" borderId="0" xfId="0" applyFont="1" applyProtection="1">
      <protection hidden="1"/>
    </xf>
    <xf numFmtId="43" fontId="4" fillId="3" borderId="1" xfId="1" applyFont="1" applyFill="1" applyBorder="1" applyAlignment="1" applyProtection="1">
      <alignment horizontal="right" vertical="center"/>
      <protection locked="0"/>
    </xf>
    <xf numFmtId="165" fontId="9" fillId="3" borderId="1" xfId="2" applyNumberFormat="1" applyFont="1" applyFill="1" applyBorder="1" applyAlignment="1" applyProtection="1">
      <alignment horizontal="right" vertical="center"/>
      <protection locked="0"/>
    </xf>
    <xf numFmtId="43" fontId="4" fillId="0" borderId="1" xfId="1" applyFont="1" applyFill="1" applyBorder="1" applyAlignment="1" applyProtection="1">
      <alignment horizontal="right" vertical="center"/>
      <protection hidden="1"/>
    </xf>
    <xf numFmtId="0" fontId="4" fillId="0" borderId="0" xfId="0" applyFont="1" applyProtection="1">
      <protection hidden="1"/>
    </xf>
    <xf numFmtId="43" fontId="14" fillId="0" borderId="0" xfId="0" applyNumberFormat="1" applyFont="1" applyAlignment="1" applyProtection="1">
      <alignment vertical="center"/>
      <protection hidden="1"/>
    </xf>
    <xf numFmtId="0" fontId="18" fillId="0" borderId="0" xfId="0" applyFont="1" applyAlignment="1" applyProtection="1">
      <alignment horizontal="left" vertical="center" wrapText="1"/>
      <protection hidden="1"/>
    </xf>
    <xf numFmtId="164" fontId="4" fillId="0" borderId="0" xfId="1" applyNumberFormat="1" applyFont="1" applyAlignment="1">
      <alignment horizontal="left"/>
    </xf>
    <xf numFmtId="165" fontId="4" fillId="0" borderId="0" xfId="2" applyNumberFormat="1" applyFont="1" applyAlignment="1" applyProtection="1">
      <alignment horizontal="left"/>
    </xf>
    <xf numFmtId="164" fontId="4" fillId="0" borderId="0" xfId="1" applyNumberFormat="1" applyFont="1" applyAlignment="1">
      <alignment horizontal="left" vertical="center" wrapText="1"/>
    </xf>
    <xf numFmtId="0" fontId="16" fillId="0" borderId="0" xfId="0" applyFont="1" applyProtection="1">
      <protection hidden="1"/>
    </xf>
    <xf numFmtId="43" fontId="16" fillId="0" borderId="0" xfId="1" applyFont="1" applyProtection="1">
      <protection hidden="1"/>
    </xf>
    <xf numFmtId="164" fontId="16" fillId="0" borderId="0" xfId="1" applyNumberFormat="1" applyFont="1" applyProtection="1">
      <protection hidden="1"/>
    </xf>
    <xf numFmtId="165" fontId="16" fillId="0" borderId="0" xfId="2" applyNumberFormat="1" applyFont="1" applyAlignment="1" applyProtection="1">
      <alignment horizontal="right"/>
      <protection hidden="1"/>
    </xf>
    <xf numFmtId="43" fontId="16" fillId="0" borderId="0" xfId="1" applyFont="1" applyAlignment="1" applyProtection="1">
      <alignment wrapText="1"/>
      <protection hidden="1"/>
    </xf>
    <xf numFmtId="164" fontId="16" fillId="0" borderId="0" xfId="1" applyNumberFormat="1" applyFont="1" applyAlignment="1" applyProtection="1">
      <alignment wrapText="1"/>
      <protection hidden="1"/>
    </xf>
    <xf numFmtId="43" fontId="17" fillId="0" borderId="0" xfId="1" applyFont="1" applyFill="1" applyBorder="1" applyAlignment="1" applyProtection="1">
      <alignment wrapText="1"/>
      <protection hidden="1"/>
    </xf>
    <xf numFmtId="164" fontId="17" fillId="0" borderId="0" xfId="1" applyNumberFormat="1" applyFont="1" applyFill="1" applyBorder="1" applyAlignment="1" applyProtection="1">
      <alignment wrapText="1"/>
      <protection hidden="1"/>
    </xf>
    <xf numFmtId="43" fontId="16" fillId="0" borderId="0" xfId="1" applyFont="1" applyAlignment="1" applyProtection="1">
      <alignment horizontal="center" wrapText="1"/>
      <protection hidden="1"/>
    </xf>
    <xf numFmtId="0" fontId="15" fillId="5" borderId="13" xfId="0" applyFont="1" applyFill="1" applyBorder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/>
      <protection hidden="1"/>
    </xf>
    <xf numFmtId="43" fontId="15" fillId="5" borderId="13" xfId="1" applyFont="1" applyFill="1" applyBorder="1" applyAlignment="1" applyProtection="1">
      <alignment horizontal="center" vertical="center" wrapText="1"/>
      <protection hidden="1"/>
    </xf>
    <xf numFmtId="164" fontId="15" fillId="5" borderId="13" xfId="1" applyNumberFormat="1" applyFont="1" applyFill="1" applyBorder="1" applyAlignment="1" applyProtection="1">
      <alignment horizontal="center" vertical="center" wrapText="1"/>
      <protection hidden="1"/>
    </xf>
    <xf numFmtId="165" fontId="15" fillId="5" borderId="13" xfId="2" applyNumberFormat="1" applyFont="1" applyFill="1" applyBorder="1" applyAlignment="1" applyProtection="1">
      <alignment horizontal="center" vertical="center" wrapText="1"/>
      <protection hidden="1"/>
    </xf>
    <xf numFmtId="164" fontId="15" fillId="5" borderId="17" xfId="1" applyNumberFormat="1" applyFont="1" applyFill="1" applyBorder="1" applyAlignment="1" applyProtection="1">
      <alignment horizontal="center" vertical="center" wrapText="1"/>
      <protection hidden="1"/>
    </xf>
    <xf numFmtId="43" fontId="15" fillId="5" borderId="18" xfId="1" applyFont="1" applyFill="1" applyBorder="1" applyAlignment="1" applyProtection="1">
      <alignment horizontal="center" vertical="center" wrapText="1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17" fillId="6" borderId="13" xfId="0" applyFont="1" applyFill="1" applyBorder="1" applyAlignment="1" applyProtection="1">
      <alignment horizontal="left" vertical="center"/>
      <protection hidden="1"/>
    </xf>
    <xf numFmtId="43" fontId="16" fillId="6" borderId="13" xfId="1" applyFont="1" applyFill="1" applyBorder="1" applyAlignment="1" applyProtection="1">
      <alignment horizontal="right" vertical="center"/>
      <protection hidden="1"/>
    </xf>
    <xf numFmtId="164" fontId="16" fillId="6" borderId="13" xfId="1" applyNumberFormat="1" applyFont="1" applyFill="1" applyBorder="1" applyAlignment="1" applyProtection="1">
      <alignment horizontal="right" vertical="center"/>
      <protection hidden="1"/>
    </xf>
    <xf numFmtId="165" fontId="16" fillId="6" borderId="13" xfId="2" applyNumberFormat="1" applyFont="1" applyFill="1" applyBorder="1" applyAlignment="1" applyProtection="1">
      <alignment horizontal="right" vertical="center"/>
      <protection hidden="1"/>
    </xf>
    <xf numFmtId="0" fontId="23" fillId="0" borderId="0" xfId="0" applyFont="1" applyProtection="1">
      <protection hidden="1"/>
    </xf>
    <xf numFmtId="0" fontId="17" fillId="0" borderId="0" xfId="0" applyFont="1" applyProtection="1">
      <protection hidden="1"/>
    </xf>
    <xf numFmtId="0" fontId="17" fillId="4" borderId="13" xfId="0" applyFont="1" applyFill="1" applyBorder="1" applyAlignment="1" applyProtection="1">
      <alignment horizontal="left" vertical="center"/>
      <protection hidden="1"/>
    </xf>
    <xf numFmtId="43" fontId="16" fillId="4" borderId="13" xfId="1" applyFont="1" applyFill="1" applyBorder="1" applyAlignment="1" applyProtection="1">
      <alignment horizontal="right" vertical="center"/>
      <protection hidden="1"/>
    </xf>
    <xf numFmtId="164" fontId="16" fillId="4" borderId="13" xfId="1" applyNumberFormat="1" applyFont="1" applyFill="1" applyBorder="1" applyAlignment="1" applyProtection="1">
      <alignment horizontal="right" vertical="center"/>
      <protection hidden="1"/>
    </xf>
    <xf numFmtId="165" fontId="16" fillId="4" borderId="13" xfId="2" applyNumberFormat="1" applyFont="1" applyFill="1" applyBorder="1" applyAlignment="1" applyProtection="1">
      <alignment horizontal="right" vertical="center"/>
      <protection hidden="1"/>
    </xf>
    <xf numFmtId="0" fontId="16" fillId="0" borderId="13" xfId="0" applyFont="1" applyBorder="1" applyAlignment="1" applyProtection="1">
      <alignment horizontal="left" vertical="center"/>
      <protection hidden="1"/>
    </xf>
    <xf numFmtId="43" fontId="16" fillId="0" borderId="13" xfId="1" applyFont="1" applyFill="1" applyBorder="1" applyAlignment="1" applyProtection="1">
      <alignment horizontal="right" vertical="center"/>
      <protection hidden="1"/>
    </xf>
    <xf numFmtId="164" fontId="16" fillId="0" borderId="13" xfId="1" applyNumberFormat="1" applyFont="1" applyFill="1" applyBorder="1" applyAlignment="1" applyProtection="1">
      <alignment horizontal="right" vertical="center"/>
      <protection hidden="1"/>
    </xf>
    <xf numFmtId="43" fontId="16" fillId="0" borderId="13" xfId="1" applyFont="1" applyFill="1" applyBorder="1" applyAlignment="1" applyProtection="1">
      <alignment horizontal="right" vertical="center"/>
      <protection locked="0" hidden="1"/>
    </xf>
    <xf numFmtId="164" fontId="16" fillId="0" borderId="13" xfId="1" applyNumberFormat="1" applyFont="1" applyFill="1" applyBorder="1" applyAlignment="1" applyProtection="1">
      <alignment horizontal="right" vertical="center"/>
      <protection locked="0" hidden="1"/>
    </xf>
    <xf numFmtId="165" fontId="16" fillId="0" borderId="13" xfId="2" applyNumberFormat="1" applyFont="1" applyFill="1" applyBorder="1" applyAlignment="1" applyProtection="1">
      <alignment horizontal="right" vertical="center"/>
      <protection locked="0" hidden="1"/>
    </xf>
    <xf numFmtId="0" fontId="16" fillId="0" borderId="13" xfId="0" applyFont="1" applyBorder="1" applyAlignment="1" applyProtection="1">
      <alignment horizontal="left" vertical="center" indent="16"/>
      <protection hidden="1"/>
    </xf>
    <xf numFmtId="0" fontId="17" fillId="6" borderId="13" xfId="0" applyFont="1" applyFill="1" applyBorder="1" applyAlignment="1" applyProtection="1">
      <alignment horizontal="left"/>
      <protection hidden="1"/>
    </xf>
    <xf numFmtId="43" fontId="20" fillId="5" borderId="13" xfId="1" applyFont="1" applyFill="1" applyBorder="1" applyAlignment="1" applyProtection="1">
      <alignment horizontal="right" vertical="center"/>
      <protection hidden="1"/>
    </xf>
    <xf numFmtId="164" fontId="20" fillId="5" borderId="13" xfId="1" applyNumberFormat="1" applyFont="1" applyFill="1" applyBorder="1" applyAlignment="1" applyProtection="1">
      <alignment horizontal="right" vertical="center"/>
      <protection hidden="1"/>
    </xf>
    <xf numFmtId="165" fontId="20" fillId="5" borderId="13" xfId="2" applyNumberFormat="1" applyFont="1" applyFill="1" applyBorder="1" applyAlignment="1" applyProtection="1">
      <alignment horizontal="right" vertical="center"/>
      <protection hidden="1"/>
    </xf>
    <xf numFmtId="0" fontId="18" fillId="0" borderId="0" xfId="3" applyFont="1" applyAlignment="1" applyProtection="1">
      <alignment horizontal="left" vertical="center" wrapText="1"/>
      <protection hidden="1"/>
    </xf>
    <xf numFmtId="165" fontId="18" fillId="0" borderId="0" xfId="2" applyNumberFormat="1" applyFont="1" applyFill="1" applyBorder="1" applyAlignment="1" applyProtection="1">
      <alignment horizontal="left" vertical="center" wrapText="1"/>
      <protection hidden="1"/>
    </xf>
    <xf numFmtId="0" fontId="18" fillId="3" borderId="0" xfId="3" applyFont="1" applyFill="1" applyAlignment="1" applyProtection="1">
      <alignment horizontal="left" vertical="center" wrapText="1"/>
      <protection hidden="1"/>
    </xf>
    <xf numFmtId="43" fontId="7" fillId="0" borderId="0" xfId="1" applyFont="1" applyAlignment="1">
      <alignment horizontal="center"/>
    </xf>
    <xf numFmtId="43" fontId="7" fillId="0" borderId="0" xfId="1" applyFont="1" applyAlignment="1" applyProtection="1">
      <alignment horizontal="center"/>
    </xf>
    <xf numFmtId="43" fontId="7" fillId="0" borderId="0" xfId="1" applyFont="1" applyAlignment="1">
      <alignment vertical="center"/>
    </xf>
    <xf numFmtId="43" fontId="8" fillId="0" borderId="0" xfId="1" applyFont="1" applyAlignment="1">
      <alignment horizontal="left" vertical="center"/>
    </xf>
    <xf numFmtId="43" fontId="9" fillId="0" borderId="0" xfId="1" applyFont="1"/>
    <xf numFmtId="43" fontId="6" fillId="0" borderId="0" xfId="1" applyFont="1" applyAlignment="1">
      <alignment horizontal="right" wrapText="1"/>
    </xf>
    <xf numFmtId="43" fontId="4" fillId="0" borderId="0" xfId="1" applyFont="1" applyProtection="1"/>
    <xf numFmtId="43" fontId="18" fillId="0" borderId="0" xfId="1" applyFont="1" applyFill="1" applyBorder="1" applyAlignment="1" applyProtection="1">
      <alignment horizontal="left" vertical="center" wrapText="1"/>
      <protection hidden="1"/>
    </xf>
    <xf numFmtId="43" fontId="18" fillId="3" borderId="0" xfId="1" applyFont="1" applyFill="1" applyBorder="1" applyAlignment="1" applyProtection="1">
      <alignment horizontal="left" vertical="center" wrapText="1"/>
      <protection hidden="1"/>
    </xf>
    <xf numFmtId="43" fontId="18" fillId="3" borderId="0" xfId="1" applyFont="1" applyFill="1" applyBorder="1" applyAlignment="1" applyProtection="1">
      <alignment horizontal="left" vertical="center" wrapText="1"/>
    </xf>
    <xf numFmtId="43" fontId="4" fillId="0" borderId="0" xfId="1" applyFont="1" applyAlignment="1">
      <alignment horizontal="left"/>
    </xf>
    <xf numFmtId="43" fontId="3" fillId="0" borderId="0" xfId="1" applyFont="1" applyProtection="1"/>
    <xf numFmtId="43" fontId="4" fillId="0" borderId="0" xfId="1" applyFont="1" applyAlignment="1">
      <alignment horizontal="left" vertical="center" wrapText="1"/>
    </xf>
    <xf numFmtId="164" fontId="18" fillId="0" borderId="0" xfId="1" applyNumberFormat="1" applyFont="1" applyFill="1" applyBorder="1" applyAlignment="1" applyProtection="1">
      <alignment horizontal="left" vertical="center" wrapText="1"/>
      <protection hidden="1"/>
    </xf>
    <xf numFmtId="164" fontId="18" fillId="3" borderId="0" xfId="1" applyNumberFormat="1" applyFont="1" applyFill="1" applyBorder="1" applyAlignment="1" applyProtection="1">
      <alignment horizontal="left" vertical="center" wrapText="1"/>
      <protection hidden="1"/>
    </xf>
    <xf numFmtId="165" fontId="18" fillId="3" borderId="0" xfId="2" applyNumberFormat="1" applyFont="1" applyFill="1" applyBorder="1" applyAlignment="1" applyProtection="1">
      <alignment horizontal="left" vertical="center" wrapText="1"/>
      <protection hidden="1"/>
    </xf>
    <xf numFmtId="165" fontId="4" fillId="0" borderId="0" xfId="2" applyNumberFormat="1" applyFont="1" applyAlignment="1" applyProtection="1">
      <alignment vertical="center"/>
    </xf>
    <xf numFmtId="165" fontId="4" fillId="0" borderId="0" xfId="2" applyNumberFormat="1" applyFont="1" applyAlignment="1">
      <alignment horizontal="left"/>
    </xf>
    <xf numFmtId="165" fontId="24" fillId="5" borderId="1" xfId="2" applyNumberFormat="1" applyFont="1" applyFill="1" applyBorder="1" applyAlignment="1" applyProtection="1">
      <alignment horizontal="center" vertical="center" wrapText="1"/>
    </xf>
    <xf numFmtId="43" fontId="24" fillId="5" borderId="1" xfId="1" applyFont="1" applyFill="1" applyBorder="1" applyAlignment="1" applyProtection="1">
      <alignment horizontal="center" vertical="center" wrapText="1"/>
    </xf>
    <xf numFmtId="164" fontId="24" fillId="5" borderId="1" xfId="1" applyNumberFormat="1" applyFont="1" applyFill="1" applyBorder="1" applyAlignment="1" applyProtection="1">
      <alignment horizontal="center" vertical="center"/>
    </xf>
    <xf numFmtId="43" fontId="24" fillId="5" borderId="1" xfId="1" applyFont="1" applyFill="1" applyBorder="1" applyAlignment="1" applyProtection="1">
      <alignment horizontal="center" vertical="center"/>
    </xf>
    <xf numFmtId="0" fontId="25" fillId="5" borderId="2" xfId="3" applyFont="1" applyFill="1" applyBorder="1" applyAlignment="1" applyProtection="1">
      <alignment horizontal="left" vertical="center" wrapText="1"/>
      <protection hidden="1"/>
    </xf>
    <xf numFmtId="43" fontId="25" fillId="5" borderId="2" xfId="1" applyFont="1" applyFill="1" applyBorder="1" applyAlignment="1" applyProtection="1">
      <alignment horizontal="center" vertical="center"/>
      <protection hidden="1"/>
    </xf>
    <xf numFmtId="164" fontId="25" fillId="5" borderId="2" xfId="1" applyNumberFormat="1" applyFont="1" applyFill="1" applyBorder="1" applyAlignment="1" applyProtection="1">
      <alignment horizontal="center" vertical="center"/>
      <protection hidden="1"/>
    </xf>
    <xf numFmtId="165" fontId="25" fillId="5" borderId="2" xfId="2" applyNumberFormat="1" applyFont="1" applyFill="1" applyBorder="1" applyAlignment="1" applyProtection="1">
      <alignment horizontal="right" vertical="center"/>
      <protection hidden="1"/>
    </xf>
    <xf numFmtId="43" fontId="25" fillId="5" borderId="2" xfId="1" applyFont="1" applyFill="1" applyBorder="1" applyAlignment="1" applyProtection="1">
      <alignment horizontal="right" vertical="center"/>
      <protection hidden="1"/>
    </xf>
    <xf numFmtId="164" fontId="25" fillId="5" borderId="2" xfId="1" applyNumberFormat="1" applyFont="1" applyFill="1" applyBorder="1" applyAlignment="1" applyProtection="1">
      <alignment horizontal="right" vertical="center"/>
      <protection hidden="1"/>
    </xf>
    <xf numFmtId="0" fontId="7" fillId="7" borderId="1" xfId="3" applyFont="1" applyFill="1" applyBorder="1" applyAlignment="1" applyProtection="1">
      <alignment vertical="center" wrapText="1"/>
      <protection hidden="1"/>
    </xf>
    <xf numFmtId="43" fontId="7" fillId="7" borderId="1" xfId="1" applyFont="1" applyFill="1" applyBorder="1" applyAlignment="1" applyProtection="1">
      <alignment horizontal="right" vertical="center"/>
      <protection hidden="1"/>
    </xf>
    <xf numFmtId="164" fontId="7" fillId="7" borderId="1" xfId="1" applyNumberFormat="1" applyFont="1" applyFill="1" applyBorder="1" applyAlignment="1" applyProtection="1">
      <alignment horizontal="right" vertical="center"/>
      <protection hidden="1"/>
    </xf>
    <xf numFmtId="165" fontId="7" fillId="7" borderId="1" xfId="2" applyNumberFormat="1" applyFont="1" applyFill="1" applyBorder="1" applyAlignment="1" applyProtection="1">
      <alignment horizontal="right" vertical="center"/>
      <protection hidden="1"/>
    </xf>
    <xf numFmtId="0" fontId="7" fillId="7" borderId="1" xfId="0" applyFont="1" applyFill="1" applyBorder="1" applyAlignment="1">
      <alignment wrapText="1"/>
    </xf>
    <xf numFmtId="43" fontId="7" fillId="7" borderId="1" xfId="1" applyFont="1" applyFill="1" applyBorder="1" applyAlignment="1" applyProtection="1">
      <alignment horizontal="right" vertical="center"/>
    </xf>
    <xf numFmtId="164" fontId="7" fillId="7" borderId="1" xfId="1" applyNumberFormat="1" applyFont="1" applyFill="1" applyBorder="1" applyAlignment="1" applyProtection="1">
      <alignment horizontal="right" vertical="center"/>
    </xf>
    <xf numFmtId="165" fontId="7" fillId="7" borderId="1" xfId="2" applyNumberFormat="1" applyFont="1" applyFill="1" applyBorder="1" applyAlignment="1" applyProtection="1">
      <alignment horizontal="right" vertical="center"/>
    </xf>
    <xf numFmtId="0" fontId="10" fillId="8" borderId="1" xfId="0" applyFont="1" applyFill="1" applyBorder="1" applyAlignment="1">
      <alignment wrapText="1"/>
    </xf>
    <xf numFmtId="43" fontId="4" fillId="8" borderId="1" xfId="1" applyFont="1" applyFill="1" applyBorder="1" applyAlignment="1" applyProtection="1">
      <alignment horizontal="right" vertical="center"/>
      <protection locked="0"/>
    </xf>
    <xf numFmtId="164" fontId="4" fillId="8" borderId="1" xfId="1" applyNumberFormat="1" applyFont="1" applyFill="1" applyBorder="1" applyAlignment="1" applyProtection="1">
      <alignment horizontal="right" vertical="center"/>
      <protection locked="0"/>
    </xf>
    <xf numFmtId="165" fontId="9" fillId="8" borderId="1" xfId="2" applyNumberFormat="1" applyFont="1" applyFill="1" applyBorder="1" applyAlignment="1" applyProtection="1">
      <alignment horizontal="right" vertical="center"/>
      <protection locked="0"/>
    </xf>
    <xf numFmtId="43" fontId="4" fillId="8" borderId="1" xfId="1" applyFont="1" applyFill="1" applyBorder="1" applyAlignment="1" applyProtection="1">
      <alignment horizontal="right" vertical="center"/>
      <protection hidden="1"/>
    </xf>
    <xf numFmtId="0" fontId="4" fillId="8" borderId="1" xfId="0" applyFont="1" applyFill="1" applyBorder="1" applyAlignment="1">
      <alignment wrapText="1"/>
    </xf>
    <xf numFmtId="0" fontId="4" fillId="8" borderId="1" xfId="3" applyFont="1" applyFill="1" applyBorder="1" applyAlignment="1" applyProtection="1">
      <alignment vertical="center" wrapText="1"/>
      <protection hidden="1"/>
    </xf>
    <xf numFmtId="43" fontId="4" fillId="8" borderId="1" xfId="1" applyFont="1" applyFill="1" applyBorder="1" applyAlignment="1" applyProtection="1">
      <alignment horizontal="center" vertical="center"/>
      <protection hidden="1"/>
    </xf>
    <xf numFmtId="164" fontId="4" fillId="8" borderId="1" xfId="1" applyNumberFormat="1" applyFont="1" applyFill="1" applyBorder="1" applyAlignment="1" applyProtection="1">
      <alignment horizontal="center" vertical="center"/>
      <protection hidden="1"/>
    </xf>
    <xf numFmtId="165" fontId="7" fillId="8" borderId="1" xfId="2" applyNumberFormat="1" applyFont="1" applyFill="1" applyBorder="1" applyAlignment="1" applyProtection="1">
      <alignment horizontal="right" vertical="center"/>
      <protection hidden="1"/>
    </xf>
    <xf numFmtId="165" fontId="4" fillId="8" borderId="1" xfId="2" applyNumberFormat="1" applyFont="1" applyFill="1" applyBorder="1" applyAlignment="1" applyProtection="1">
      <alignment horizontal="right" vertical="center"/>
      <protection hidden="1"/>
    </xf>
    <xf numFmtId="0" fontId="7" fillId="7" borderId="12" xfId="0" applyFont="1" applyFill="1" applyBorder="1" applyAlignment="1" applyProtection="1">
      <alignment wrapText="1"/>
      <protection hidden="1"/>
    </xf>
    <xf numFmtId="0" fontId="4" fillId="8" borderId="1" xfId="0" applyFont="1" applyFill="1" applyBorder="1"/>
    <xf numFmtId="43" fontId="7" fillId="7" borderId="1" xfId="1" applyFont="1" applyFill="1" applyBorder="1" applyAlignment="1" applyProtection="1">
      <alignment vertical="center" wrapText="1"/>
      <protection hidden="1"/>
    </xf>
    <xf numFmtId="164" fontId="7" fillId="7" borderId="1" xfId="1" applyNumberFormat="1" applyFont="1" applyFill="1" applyBorder="1" applyAlignment="1" applyProtection="1">
      <alignment vertical="center" wrapText="1"/>
      <protection hidden="1"/>
    </xf>
    <xf numFmtId="165" fontId="7" fillId="7" borderId="1" xfId="2" applyNumberFormat="1" applyFont="1" applyFill="1" applyBorder="1" applyAlignment="1" applyProtection="1">
      <alignment horizontal="right" vertical="center" wrapText="1"/>
      <protection hidden="1"/>
    </xf>
    <xf numFmtId="43" fontId="5" fillId="0" borderId="0" xfId="1" applyFont="1" applyAlignment="1">
      <alignment vertical="center" wrapText="1"/>
    </xf>
    <xf numFmtId="14" fontId="7" fillId="0" borderId="0" xfId="3" applyNumberFormat="1" applyFont="1" applyAlignment="1" applyProtection="1">
      <alignment horizontal="left" vertical="center"/>
      <protection locked="0"/>
    </xf>
    <xf numFmtId="164" fontId="16" fillId="0" borderId="0" xfId="1" applyNumberFormat="1" applyFont="1" applyAlignment="1" applyProtection="1">
      <alignment horizontal="right" wrapText="1"/>
      <protection hidden="1"/>
    </xf>
    <xf numFmtId="14" fontId="16" fillId="0" borderId="0" xfId="0" applyNumberFormat="1" applyFont="1" applyProtection="1">
      <protection hidden="1"/>
    </xf>
    <xf numFmtId="0" fontId="3" fillId="0" borderId="0" xfId="3" applyFont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7" fillId="0" borderId="0" xfId="0" applyFont="1" applyAlignment="1">
      <alignment horizontal="center"/>
    </xf>
    <xf numFmtId="43" fontId="6" fillId="0" borderId="0" xfId="1" applyFont="1" applyAlignment="1">
      <alignment horizontal="right" wrapText="1"/>
    </xf>
    <xf numFmtId="165" fontId="7" fillId="0" borderId="0" xfId="2" applyNumberFormat="1" applyFont="1" applyBorder="1" applyAlignment="1" applyProtection="1">
      <alignment horizontal="right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/>
    </xf>
    <xf numFmtId="0" fontId="24" fillId="5" borderId="1" xfId="0" applyFont="1" applyFill="1" applyBorder="1" applyAlignment="1">
      <alignment horizontal="center" vertical="center" wrapText="1"/>
    </xf>
    <xf numFmtId="43" fontId="24" fillId="5" borderId="1" xfId="1" applyFont="1" applyFill="1" applyBorder="1" applyAlignment="1">
      <alignment horizontal="center" vertical="center" wrapText="1"/>
    </xf>
    <xf numFmtId="165" fontId="24" fillId="5" borderId="1" xfId="2" applyNumberFormat="1" applyFont="1" applyFill="1" applyBorder="1" applyAlignment="1" applyProtection="1">
      <alignment horizontal="center" vertical="center" wrapText="1"/>
    </xf>
    <xf numFmtId="43" fontId="24" fillId="5" borderId="2" xfId="1" applyFont="1" applyFill="1" applyBorder="1" applyAlignment="1">
      <alignment horizontal="center" vertical="center" wrapText="1"/>
    </xf>
    <xf numFmtId="43" fontId="24" fillId="5" borderId="3" xfId="1" applyFont="1" applyFill="1" applyBorder="1" applyAlignment="1">
      <alignment horizontal="center" vertical="center" wrapText="1"/>
    </xf>
    <xf numFmtId="43" fontId="7" fillId="7" borderId="4" xfId="1" applyFont="1" applyFill="1" applyBorder="1" applyAlignment="1" applyProtection="1">
      <alignment horizontal="center" vertical="center"/>
    </xf>
    <xf numFmtId="43" fontId="7" fillId="7" borderId="5" xfId="1" applyFont="1" applyFill="1" applyBorder="1" applyAlignment="1" applyProtection="1">
      <alignment horizontal="center" vertical="center"/>
    </xf>
    <xf numFmtId="43" fontId="7" fillId="7" borderId="7" xfId="1" applyFont="1" applyFill="1" applyBorder="1" applyAlignment="1" applyProtection="1">
      <alignment horizontal="center" vertical="center"/>
    </xf>
    <xf numFmtId="43" fontId="7" fillId="7" borderId="0" xfId="1" applyFont="1" applyFill="1" applyBorder="1" applyAlignment="1" applyProtection="1">
      <alignment horizontal="center" vertical="center"/>
    </xf>
    <xf numFmtId="43" fontId="7" fillId="7" borderId="9" xfId="1" applyFont="1" applyFill="1" applyBorder="1" applyAlignment="1" applyProtection="1">
      <alignment horizontal="center" vertical="center"/>
    </xf>
    <xf numFmtId="43" fontId="7" fillId="7" borderId="10" xfId="1" applyFont="1" applyFill="1" applyBorder="1" applyAlignment="1" applyProtection="1">
      <alignment horizontal="center" vertical="center"/>
    </xf>
    <xf numFmtId="166" fontId="7" fillId="7" borderId="4" xfId="1" applyNumberFormat="1" applyFont="1" applyFill="1" applyBorder="1" applyAlignment="1" applyProtection="1">
      <alignment horizontal="center" vertical="center"/>
    </xf>
    <xf numFmtId="166" fontId="7" fillId="7" borderId="5" xfId="1" applyNumberFormat="1" applyFont="1" applyFill="1" applyBorder="1" applyAlignment="1" applyProtection="1">
      <alignment horizontal="center" vertical="center"/>
    </xf>
    <xf numFmtId="166" fontId="7" fillId="7" borderId="6" xfId="1" applyNumberFormat="1" applyFont="1" applyFill="1" applyBorder="1" applyAlignment="1" applyProtection="1">
      <alignment horizontal="center" vertical="center"/>
    </xf>
    <xf numFmtId="166" fontId="7" fillId="7" borderId="7" xfId="1" applyNumberFormat="1" applyFont="1" applyFill="1" applyBorder="1" applyAlignment="1" applyProtection="1">
      <alignment horizontal="center" vertical="center"/>
    </xf>
    <xf numFmtId="166" fontId="7" fillId="7" borderId="0" xfId="1" applyNumberFormat="1" applyFont="1" applyFill="1" applyBorder="1" applyAlignment="1" applyProtection="1">
      <alignment horizontal="center" vertical="center"/>
    </xf>
    <xf numFmtId="166" fontId="7" fillId="7" borderId="8" xfId="1" applyNumberFormat="1" applyFont="1" applyFill="1" applyBorder="1" applyAlignment="1" applyProtection="1">
      <alignment horizontal="center" vertical="center"/>
    </xf>
    <xf numFmtId="166" fontId="7" fillId="7" borderId="9" xfId="1" applyNumberFormat="1" applyFont="1" applyFill="1" applyBorder="1" applyAlignment="1" applyProtection="1">
      <alignment horizontal="center" vertical="center"/>
    </xf>
    <xf numFmtId="166" fontId="7" fillId="7" borderId="10" xfId="1" applyNumberFormat="1" applyFont="1" applyFill="1" applyBorder="1" applyAlignment="1" applyProtection="1">
      <alignment horizontal="center" vertical="center"/>
    </xf>
    <xf numFmtId="166" fontId="7" fillId="7" borderId="11" xfId="1" applyNumberFormat="1" applyFont="1" applyFill="1" applyBorder="1" applyAlignment="1" applyProtection="1">
      <alignment horizontal="center" vertical="center"/>
    </xf>
    <xf numFmtId="0" fontId="17" fillId="0" borderId="0" xfId="3" applyFont="1" applyAlignment="1" applyProtection="1">
      <alignment horizontal="center"/>
      <protection hidden="1"/>
    </xf>
    <xf numFmtId="43" fontId="15" fillId="5" borderId="13" xfId="1" applyFont="1" applyFill="1" applyBorder="1" applyAlignment="1" applyProtection="1">
      <alignment horizontal="center" wrapText="1"/>
      <protection hidden="1"/>
    </xf>
    <xf numFmtId="43" fontId="15" fillId="5" borderId="17" xfId="1" applyFont="1" applyFill="1" applyBorder="1" applyAlignment="1" applyProtection="1">
      <alignment horizontal="center" wrapText="1"/>
      <protection hidden="1"/>
    </xf>
    <xf numFmtId="43" fontId="15" fillId="5" borderId="18" xfId="1" applyFont="1" applyFill="1" applyBorder="1" applyAlignment="1" applyProtection="1">
      <alignment horizontal="center" wrapText="1"/>
      <protection hidden="1"/>
    </xf>
    <xf numFmtId="43" fontId="15" fillId="5" borderId="14" xfId="1" applyFont="1" applyFill="1" applyBorder="1" applyAlignment="1" applyProtection="1">
      <alignment horizontal="center" vertical="center" wrapText="1"/>
      <protection hidden="1"/>
    </xf>
    <xf numFmtId="43" fontId="15" fillId="5" borderId="16" xfId="1" applyFont="1" applyFill="1" applyBorder="1" applyAlignment="1" applyProtection="1">
      <alignment horizontal="center" vertical="center" wrapText="1"/>
      <protection hidden="1"/>
    </xf>
    <xf numFmtId="43" fontId="15" fillId="5" borderId="15" xfId="1" applyFont="1" applyFill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/>
      <protection hidden="1"/>
    </xf>
    <xf numFmtId="0" fontId="22" fillId="0" borderId="0" xfId="0" applyFont="1" applyAlignment="1" applyProtection="1">
      <alignment horizontal="center"/>
      <protection hidden="1"/>
    </xf>
    <xf numFmtId="0" fontId="15" fillId="5" borderId="13" xfId="0" applyFont="1" applyFill="1" applyBorder="1" applyAlignment="1" applyProtection="1">
      <alignment horizontal="center" wrapText="1"/>
      <protection hidden="1"/>
    </xf>
    <xf numFmtId="43" fontId="16" fillId="0" borderId="0" xfId="1" applyFont="1" applyAlignment="1" applyProtection="1">
      <alignment horizontal="center" wrapText="1"/>
      <protection hidden="1"/>
    </xf>
    <xf numFmtId="0" fontId="15" fillId="5" borderId="13" xfId="0" applyFont="1" applyFill="1" applyBorder="1" applyAlignment="1" applyProtection="1">
      <alignment horizontal="center" vertical="center"/>
      <protection hidden="1"/>
    </xf>
  </cellXfs>
  <cellStyles count="6">
    <cellStyle name="Comma" xfId="1" builtinId="3"/>
    <cellStyle name="Comma 2" xfId="4" xr:uid="{00000000-0005-0000-0000-000001000000}"/>
    <cellStyle name="Normal" xfId="0" builtinId="0"/>
    <cellStyle name="Normal 2" xfId="3" xr:uid="{00000000-0005-0000-0000-000003000000}"/>
    <cellStyle name="Per cent" xfId="2" builtinId="5"/>
    <cellStyle name="Percent 2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R88"/>
  <sheetViews>
    <sheetView tabSelected="1" workbookViewId="0">
      <pane xSplit="3" ySplit="9" topLeftCell="H52" activePane="bottomRight" state="frozen"/>
      <selection pane="topRight" activeCell="D1" sqref="D1"/>
      <selection pane="bottomLeft" activeCell="A10" sqref="A10"/>
      <selection pane="bottomRight" activeCell="P72" sqref="P72"/>
    </sheetView>
  </sheetViews>
  <sheetFormatPr defaultRowHeight="12" x14ac:dyDescent="0.2"/>
  <cols>
    <col min="1" max="1" width="39.5703125" style="3" customWidth="1"/>
    <col min="2" max="2" width="18.7109375" style="82" customWidth="1"/>
    <col min="3" max="3" width="18.7109375" style="9" customWidth="1"/>
    <col min="4" max="4" width="18.7109375" style="82" customWidth="1"/>
    <col min="5" max="5" width="18.7109375" style="9" customWidth="1"/>
    <col min="6" max="6" width="10.42578125" style="13" customWidth="1"/>
    <col min="7" max="7" width="18.7109375" style="82" customWidth="1"/>
    <col min="8" max="8" width="18.7109375" style="9" customWidth="1"/>
    <col min="9" max="9" width="18.42578125" style="82" customWidth="1"/>
    <col min="10" max="10" width="18.7109375" style="82" customWidth="1"/>
    <col min="11" max="11" width="18.7109375" style="9" customWidth="1"/>
    <col min="12" max="14" width="18.7109375" style="82" customWidth="1"/>
    <col min="15" max="16" width="12" style="13" customWidth="1"/>
    <col min="17" max="17" width="24.85546875" style="19" bestFit="1" customWidth="1"/>
    <col min="18" max="18" width="18.42578125" style="20" customWidth="1"/>
    <col min="19" max="16384" width="9.140625" style="3"/>
  </cols>
  <sheetData>
    <row r="2" spans="1:18" x14ac:dyDescent="0.2">
      <c r="A2" s="132" t="s">
        <v>0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</row>
    <row r="3" spans="1:18" x14ac:dyDescent="0.2">
      <c r="A3" s="133" t="s">
        <v>108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</row>
    <row r="4" spans="1:18" x14ac:dyDescent="0.2">
      <c r="A4" s="134" t="s">
        <v>33</v>
      </c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</row>
    <row r="5" spans="1:18" x14ac:dyDescent="0.2">
      <c r="A5" s="4"/>
      <c r="B5" s="76"/>
      <c r="C5" s="21"/>
      <c r="D5" s="76"/>
      <c r="E5" s="5"/>
      <c r="F5" s="6"/>
      <c r="G5" s="76"/>
      <c r="H5" s="5"/>
      <c r="I5" s="77"/>
      <c r="J5" s="76"/>
      <c r="K5" s="21"/>
      <c r="L5" s="76"/>
      <c r="M5" s="76"/>
      <c r="N5" s="77"/>
      <c r="O5" s="6"/>
      <c r="P5" s="6"/>
    </row>
    <row r="6" spans="1:18" x14ac:dyDescent="0.2">
      <c r="A6" s="129" t="s">
        <v>109</v>
      </c>
      <c r="B6" s="78"/>
      <c r="C6" s="22"/>
      <c r="D6" s="79"/>
      <c r="E6" s="7"/>
      <c r="F6" s="8"/>
      <c r="G6" s="80"/>
      <c r="H6" s="135"/>
      <c r="I6" s="135"/>
      <c r="J6" s="135"/>
      <c r="K6" s="23"/>
      <c r="L6" s="81"/>
      <c r="M6" s="81"/>
      <c r="O6" s="136" t="s">
        <v>48</v>
      </c>
      <c r="P6" s="136"/>
    </row>
    <row r="7" spans="1:18" ht="12.75" customHeight="1" x14ac:dyDescent="0.2">
      <c r="A7" s="139" t="s">
        <v>1</v>
      </c>
      <c r="B7" s="140" t="s">
        <v>2</v>
      </c>
      <c r="C7" s="140"/>
      <c r="D7" s="140" t="s">
        <v>3</v>
      </c>
      <c r="E7" s="140"/>
      <c r="F7" s="141" t="s">
        <v>4</v>
      </c>
      <c r="G7" s="140" t="s">
        <v>5</v>
      </c>
      <c r="H7" s="140"/>
      <c r="I7" s="142" t="s">
        <v>54</v>
      </c>
      <c r="J7" s="140" t="s">
        <v>6</v>
      </c>
      <c r="K7" s="140"/>
      <c r="L7" s="140"/>
      <c r="M7" s="140"/>
      <c r="N7" s="140"/>
      <c r="O7" s="141" t="s">
        <v>7</v>
      </c>
      <c r="P7" s="141"/>
    </row>
    <row r="8" spans="1:18" ht="23.25" customHeight="1" x14ac:dyDescent="0.2">
      <c r="A8" s="139"/>
      <c r="B8" s="95" t="s">
        <v>8</v>
      </c>
      <c r="C8" s="96" t="s">
        <v>9</v>
      </c>
      <c r="D8" s="95" t="s">
        <v>8</v>
      </c>
      <c r="E8" s="96" t="s">
        <v>9</v>
      </c>
      <c r="F8" s="141"/>
      <c r="G8" s="95" t="s">
        <v>8</v>
      </c>
      <c r="H8" s="96" t="s">
        <v>9</v>
      </c>
      <c r="I8" s="143"/>
      <c r="J8" s="95" t="s">
        <v>8</v>
      </c>
      <c r="K8" s="96" t="s">
        <v>9</v>
      </c>
      <c r="L8" s="95" t="s">
        <v>10</v>
      </c>
      <c r="M8" s="95" t="s">
        <v>55</v>
      </c>
      <c r="N8" s="97" t="s">
        <v>11</v>
      </c>
      <c r="O8" s="94" t="s">
        <v>12</v>
      </c>
      <c r="P8" s="94" t="s">
        <v>13</v>
      </c>
    </row>
    <row r="9" spans="1:18" s="25" customFormat="1" x14ac:dyDescent="0.2">
      <c r="A9" s="104" t="s">
        <v>14</v>
      </c>
      <c r="B9" s="105">
        <f>+SUM(B10:B28)</f>
        <v>0</v>
      </c>
      <c r="C9" s="106">
        <f>+SUM(C10:C28)</f>
        <v>0</v>
      </c>
      <c r="D9" s="105">
        <f t="shared" ref="D9:N9" si="0">+SUM(D10:D28)</f>
        <v>0</v>
      </c>
      <c r="E9" s="106">
        <f t="shared" si="0"/>
        <v>0</v>
      </c>
      <c r="F9" s="107" t="e">
        <f>(D10*F10+D11*F11+D12*F12+D13*F13+D14*F14+D15*F15+D16*F16+D17*F17+D18*F18+D19*F19+D20*F20+D21*F21+D22*F22+D23*F23+D24*F24+D25*F25+D26*F26+D27*F27+D28*F28)/D9</f>
        <v>#DIV/0!</v>
      </c>
      <c r="G9" s="105">
        <f t="shared" si="0"/>
        <v>0</v>
      </c>
      <c r="H9" s="106">
        <f t="shared" si="0"/>
        <v>0</v>
      </c>
      <c r="I9" s="105">
        <f>+SUM(I10:I28)</f>
        <v>0</v>
      </c>
      <c r="J9" s="105">
        <f>+SUM(J10:J28)</f>
        <v>0</v>
      </c>
      <c r="K9" s="106">
        <f t="shared" si="0"/>
        <v>0</v>
      </c>
      <c r="L9" s="105">
        <f t="shared" si="0"/>
        <v>0</v>
      </c>
      <c r="M9" s="105">
        <f t="shared" si="0"/>
        <v>0</v>
      </c>
      <c r="N9" s="105">
        <f t="shared" si="0"/>
        <v>0</v>
      </c>
      <c r="O9" s="107">
        <f>+MAX(O10:O28)</f>
        <v>0</v>
      </c>
      <c r="P9" s="107">
        <f t="array" ref="P9">MIN(IF(P10:P29&gt;0,P10:P29))</f>
        <v>0</v>
      </c>
      <c r="Q9" s="19"/>
      <c r="R9" s="24"/>
    </row>
    <row r="10" spans="1:18" ht="24" x14ac:dyDescent="0.2">
      <c r="A10" s="11" t="s">
        <v>56</v>
      </c>
      <c r="B10" s="26"/>
      <c r="C10" s="1"/>
      <c r="D10" s="26"/>
      <c r="E10" s="1"/>
      <c r="F10" s="27"/>
      <c r="G10" s="26"/>
      <c r="H10" s="1"/>
      <c r="I10" s="26"/>
      <c r="J10" s="28">
        <f t="shared" ref="J10:J28" si="1">B10+D10-G10+I10</f>
        <v>0</v>
      </c>
      <c r="K10" s="1"/>
      <c r="L10" s="26"/>
      <c r="M10" s="26"/>
      <c r="N10" s="26"/>
      <c r="O10" s="27"/>
      <c r="P10" s="27"/>
      <c r="Q10" s="19" t="str">
        <f>+IF(D10&gt;0,IF(AND(F10&gt;0,F10&lt;0.15,O10&gt;0,O10&lt;0.15,P10&gt;0,P10&lt;0.15),"","ЗЖДХ болон дээд, доод хүүг сараар шивнэ үү."),"")</f>
        <v/>
      </c>
      <c r="R10" s="24" t="str">
        <f>IF(SUM(L10:N10)=J10,"",IF(ROUND(J10-L10-M10-N10,2)=ROUND($Q$71,2),"","Зээлийн эцсийн үлдэгдлийн дүн зөрүүтэй"))</f>
        <v/>
      </c>
    </row>
    <row r="11" spans="1:18" x14ac:dyDescent="0.2">
      <c r="A11" s="11" t="s">
        <v>57</v>
      </c>
      <c r="B11" s="26"/>
      <c r="C11" s="1"/>
      <c r="D11" s="26"/>
      <c r="E11" s="1"/>
      <c r="F11" s="27"/>
      <c r="G11" s="26"/>
      <c r="H11" s="1"/>
      <c r="I11" s="26"/>
      <c r="J11" s="28">
        <f t="shared" si="1"/>
        <v>0</v>
      </c>
      <c r="K11" s="1"/>
      <c r="L11" s="26"/>
      <c r="M11" s="26"/>
      <c r="N11" s="26"/>
      <c r="O11" s="27"/>
      <c r="P11" s="27"/>
      <c r="Q11" s="19" t="str">
        <f>+IF(D11&gt;0,IF(AND(F11&gt;0,F11&lt;0.15,O11&gt;0,O11&lt;0.15,P11&gt;0,P11&lt;0.15),"","ЗЖДХ болон дээд, доод хүүг сараар шивнэ үү."),"")</f>
        <v/>
      </c>
      <c r="R11" s="24" t="str">
        <f t="shared" ref="R11:R29" si="2">IF(SUM(L11:N11)=J11,"",IF(ROUND(J11-L11-M11-N11,2)=ROUND($Q$71,2),"","Зээлийн эцсийн үлдэгдлийн дүн зөрүүтэй"))</f>
        <v/>
      </c>
    </row>
    <row r="12" spans="1:18" x14ac:dyDescent="0.2">
      <c r="A12" s="12" t="s">
        <v>58</v>
      </c>
      <c r="B12" s="26"/>
      <c r="C12" s="1"/>
      <c r="D12" s="26"/>
      <c r="E12" s="1"/>
      <c r="F12" s="27"/>
      <c r="G12" s="26"/>
      <c r="H12" s="1"/>
      <c r="I12" s="26"/>
      <c r="J12" s="28">
        <f t="shared" si="1"/>
        <v>0</v>
      </c>
      <c r="K12" s="1"/>
      <c r="L12" s="26"/>
      <c r="M12" s="26"/>
      <c r="N12" s="26"/>
      <c r="O12" s="27"/>
      <c r="P12" s="27"/>
      <c r="Q12" s="19" t="str">
        <f>+IF(D12&gt;0,IF(AND(F12&gt;0,F12&lt;0.15,O12&gt;0,O12&lt;0.15,P12&gt;0,P12&lt;0.15),"","ЗЖДХ болон дээд, доод хүүг сараар шивнэ үү."),"")</f>
        <v/>
      </c>
      <c r="R12" s="24" t="str">
        <f t="shared" si="2"/>
        <v/>
      </c>
    </row>
    <row r="13" spans="1:18" x14ac:dyDescent="0.2">
      <c r="A13" s="12" t="s">
        <v>59</v>
      </c>
      <c r="B13" s="26"/>
      <c r="C13" s="1"/>
      <c r="D13" s="26"/>
      <c r="E13" s="1"/>
      <c r="F13" s="27"/>
      <c r="G13" s="26"/>
      <c r="H13" s="1"/>
      <c r="I13" s="26"/>
      <c r="J13" s="28">
        <f t="shared" si="1"/>
        <v>0</v>
      </c>
      <c r="K13" s="1"/>
      <c r="L13" s="26"/>
      <c r="M13" s="26"/>
      <c r="N13" s="26"/>
      <c r="O13" s="27"/>
      <c r="P13" s="27"/>
      <c r="Q13" s="19" t="str">
        <f>+IF(D13&gt;0,IF(AND(F13&gt;0,F13&lt;0.15,O13&gt;0,O13&lt;0.15,P13&gt;0,P13&lt;0.15),"","ЗЖДХ болон дээд, доод хүүг сараар шивнэ үү."),"")</f>
        <v/>
      </c>
      <c r="R13" s="24" t="str">
        <f t="shared" si="2"/>
        <v/>
      </c>
    </row>
    <row r="14" spans="1:18" ht="36" x14ac:dyDescent="0.2">
      <c r="A14" s="12" t="s">
        <v>60</v>
      </c>
      <c r="B14" s="26"/>
      <c r="C14" s="1"/>
      <c r="D14" s="26"/>
      <c r="E14" s="1"/>
      <c r="F14" s="27"/>
      <c r="G14" s="26"/>
      <c r="H14" s="1"/>
      <c r="I14" s="26"/>
      <c r="J14" s="28">
        <f t="shared" si="1"/>
        <v>0</v>
      </c>
      <c r="K14" s="1"/>
      <c r="L14" s="26"/>
      <c r="M14" s="26"/>
      <c r="N14" s="26"/>
      <c r="O14" s="27"/>
      <c r="P14" s="27"/>
      <c r="Q14" s="19" t="str">
        <f t="shared" ref="Q14:Q29" si="3">+IF(D14&gt;0,IF(AND(F14&gt;0,F14&lt;0.15,O14&gt;0,O14&lt;0.15,P14&gt;0,P14&lt;0.15),"","ЗЖДХ болон дээд, доод хүүг сараар шивнэ үү."),"")</f>
        <v/>
      </c>
      <c r="R14" s="24" t="str">
        <f t="shared" si="2"/>
        <v/>
      </c>
    </row>
    <row r="15" spans="1:18" x14ac:dyDescent="0.2">
      <c r="A15" s="12" t="s">
        <v>61</v>
      </c>
      <c r="B15" s="26"/>
      <c r="C15" s="1"/>
      <c r="D15" s="26"/>
      <c r="E15" s="1"/>
      <c r="F15" s="27"/>
      <c r="G15" s="26"/>
      <c r="H15" s="1"/>
      <c r="I15" s="26"/>
      <c r="J15" s="28">
        <f t="shared" si="1"/>
        <v>0</v>
      </c>
      <c r="K15" s="1"/>
      <c r="L15" s="26"/>
      <c r="M15" s="26"/>
      <c r="N15" s="26"/>
      <c r="O15" s="27"/>
      <c r="P15" s="27"/>
      <c r="Q15" s="19" t="str">
        <f t="shared" si="3"/>
        <v/>
      </c>
      <c r="R15" s="24" t="str">
        <f t="shared" si="2"/>
        <v/>
      </c>
    </row>
    <row r="16" spans="1:18" ht="24" x14ac:dyDescent="0.2">
      <c r="A16" s="12" t="s">
        <v>62</v>
      </c>
      <c r="B16" s="26"/>
      <c r="C16" s="1"/>
      <c r="D16" s="26"/>
      <c r="E16" s="1"/>
      <c r="F16" s="27"/>
      <c r="G16" s="26"/>
      <c r="H16" s="1"/>
      <c r="I16" s="26"/>
      <c r="J16" s="28">
        <f t="shared" si="1"/>
        <v>0</v>
      </c>
      <c r="K16" s="1"/>
      <c r="L16" s="26"/>
      <c r="M16" s="26"/>
      <c r="N16" s="26"/>
      <c r="O16" s="27"/>
      <c r="P16" s="27"/>
      <c r="Q16" s="19" t="str">
        <f t="shared" si="3"/>
        <v/>
      </c>
      <c r="R16" s="24" t="str">
        <f t="shared" si="2"/>
        <v/>
      </c>
    </row>
    <row r="17" spans="1:18" x14ac:dyDescent="0.2">
      <c r="A17" s="12" t="s">
        <v>63</v>
      </c>
      <c r="B17" s="26"/>
      <c r="C17" s="1"/>
      <c r="D17" s="26"/>
      <c r="E17" s="1"/>
      <c r="F17" s="27"/>
      <c r="G17" s="26"/>
      <c r="H17" s="1"/>
      <c r="I17" s="26"/>
      <c r="J17" s="28">
        <f t="shared" si="1"/>
        <v>0</v>
      </c>
      <c r="K17" s="1"/>
      <c r="L17" s="26"/>
      <c r="M17" s="26"/>
      <c r="N17" s="26"/>
      <c r="O17" s="27"/>
      <c r="P17" s="27"/>
      <c r="Q17" s="19" t="str">
        <f t="shared" si="3"/>
        <v/>
      </c>
      <c r="R17" s="24" t="str">
        <f t="shared" si="2"/>
        <v/>
      </c>
    </row>
    <row r="18" spans="1:18" ht="24" x14ac:dyDescent="0.2">
      <c r="A18" s="12" t="s">
        <v>64</v>
      </c>
      <c r="B18" s="26"/>
      <c r="C18" s="1"/>
      <c r="D18" s="26"/>
      <c r="E18" s="1"/>
      <c r="F18" s="27"/>
      <c r="G18" s="26"/>
      <c r="H18" s="1"/>
      <c r="I18" s="26"/>
      <c r="J18" s="28">
        <f t="shared" si="1"/>
        <v>0</v>
      </c>
      <c r="K18" s="1"/>
      <c r="L18" s="26"/>
      <c r="M18" s="26"/>
      <c r="N18" s="26"/>
      <c r="O18" s="27"/>
      <c r="P18" s="27"/>
      <c r="Q18" s="19" t="str">
        <f t="shared" si="3"/>
        <v/>
      </c>
      <c r="R18" s="24" t="str">
        <f t="shared" si="2"/>
        <v/>
      </c>
    </row>
    <row r="19" spans="1:18" x14ac:dyDescent="0.2">
      <c r="A19" s="12" t="s">
        <v>65</v>
      </c>
      <c r="B19" s="26"/>
      <c r="C19" s="1"/>
      <c r="D19" s="26"/>
      <c r="E19" s="1"/>
      <c r="F19" s="27"/>
      <c r="G19" s="26"/>
      <c r="H19" s="1"/>
      <c r="I19" s="26"/>
      <c r="J19" s="28">
        <f t="shared" si="1"/>
        <v>0</v>
      </c>
      <c r="K19" s="1"/>
      <c r="L19" s="26"/>
      <c r="M19" s="26"/>
      <c r="N19" s="26"/>
      <c r="O19" s="27"/>
      <c r="P19" s="27"/>
      <c r="Q19" s="19" t="str">
        <f t="shared" si="3"/>
        <v/>
      </c>
      <c r="R19" s="24" t="str">
        <f t="shared" si="2"/>
        <v/>
      </c>
    </row>
    <row r="20" spans="1:18" x14ac:dyDescent="0.2">
      <c r="A20" s="12" t="s">
        <v>66</v>
      </c>
      <c r="B20" s="26"/>
      <c r="C20" s="1"/>
      <c r="D20" s="26"/>
      <c r="E20" s="1"/>
      <c r="F20" s="27"/>
      <c r="G20" s="26"/>
      <c r="H20" s="1"/>
      <c r="I20" s="26"/>
      <c r="J20" s="28">
        <f t="shared" si="1"/>
        <v>0</v>
      </c>
      <c r="K20" s="1"/>
      <c r="L20" s="26"/>
      <c r="M20" s="26"/>
      <c r="N20" s="26"/>
      <c r="O20" s="27"/>
      <c r="P20" s="27"/>
      <c r="Q20" s="19" t="str">
        <f t="shared" si="3"/>
        <v/>
      </c>
      <c r="R20" s="24" t="str">
        <f t="shared" si="2"/>
        <v/>
      </c>
    </row>
    <row r="21" spans="1:18" x14ac:dyDescent="0.2">
      <c r="A21" s="12" t="s">
        <v>67</v>
      </c>
      <c r="B21" s="26"/>
      <c r="C21" s="1"/>
      <c r="D21" s="26"/>
      <c r="E21" s="1"/>
      <c r="F21" s="27"/>
      <c r="G21" s="26"/>
      <c r="H21" s="1"/>
      <c r="I21" s="26"/>
      <c r="J21" s="28">
        <f t="shared" si="1"/>
        <v>0</v>
      </c>
      <c r="K21" s="1"/>
      <c r="L21" s="26"/>
      <c r="M21" s="26"/>
      <c r="N21" s="26"/>
      <c r="O21" s="27"/>
      <c r="P21" s="27"/>
      <c r="Q21" s="19" t="str">
        <f t="shared" si="3"/>
        <v/>
      </c>
      <c r="R21" s="24" t="str">
        <f t="shared" si="2"/>
        <v/>
      </c>
    </row>
    <row r="22" spans="1:18" ht="24" x14ac:dyDescent="0.2">
      <c r="A22" s="12" t="s">
        <v>68</v>
      </c>
      <c r="B22" s="26"/>
      <c r="C22" s="1"/>
      <c r="D22" s="26"/>
      <c r="E22" s="1"/>
      <c r="F22" s="27"/>
      <c r="G22" s="26"/>
      <c r="H22" s="1"/>
      <c r="I22" s="26"/>
      <c r="J22" s="28">
        <f t="shared" si="1"/>
        <v>0</v>
      </c>
      <c r="K22" s="1"/>
      <c r="L22" s="26"/>
      <c r="M22" s="26"/>
      <c r="N22" s="26"/>
      <c r="O22" s="27"/>
      <c r="P22" s="27"/>
      <c r="Q22" s="19" t="str">
        <f t="shared" si="3"/>
        <v/>
      </c>
      <c r="R22" s="24" t="str">
        <f t="shared" si="2"/>
        <v/>
      </c>
    </row>
    <row r="23" spans="1:18" ht="24" x14ac:dyDescent="0.2">
      <c r="A23" s="12" t="s">
        <v>69</v>
      </c>
      <c r="B23" s="26"/>
      <c r="C23" s="1"/>
      <c r="D23" s="26"/>
      <c r="E23" s="1"/>
      <c r="F23" s="27"/>
      <c r="G23" s="26"/>
      <c r="H23" s="1"/>
      <c r="I23" s="26"/>
      <c r="J23" s="28">
        <f t="shared" si="1"/>
        <v>0</v>
      </c>
      <c r="K23" s="1"/>
      <c r="L23" s="26"/>
      <c r="M23" s="26"/>
      <c r="N23" s="26"/>
      <c r="O23" s="27"/>
      <c r="P23" s="27"/>
      <c r="Q23" s="19" t="str">
        <f t="shared" si="3"/>
        <v/>
      </c>
      <c r="R23" s="24" t="str">
        <f t="shared" si="2"/>
        <v/>
      </c>
    </row>
    <row r="24" spans="1:18" ht="24" x14ac:dyDescent="0.2">
      <c r="A24" s="12" t="s">
        <v>70</v>
      </c>
      <c r="B24" s="26"/>
      <c r="C24" s="1"/>
      <c r="D24" s="26"/>
      <c r="E24" s="1"/>
      <c r="F24" s="27"/>
      <c r="G24" s="26"/>
      <c r="H24" s="1"/>
      <c r="I24" s="26"/>
      <c r="J24" s="28">
        <f t="shared" si="1"/>
        <v>0</v>
      </c>
      <c r="K24" s="1"/>
      <c r="L24" s="26"/>
      <c r="M24" s="26"/>
      <c r="N24" s="26"/>
      <c r="O24" s="27"/>
      <c r="P24" s="27"/>
      <c r="Q24" s="19" t="str">
        <f t="shared" si="3"/>
        <v/>
      </c>
      <c r="R24" s="24" t="str">
        <f t="shared" si="2"/>
        <v/>
      </c>
    </row>
    <row r="25" spans="1:18" x14ac:dyDescent="0.2">
      <c r="A25" s="12" t="s">
        <v>71</v>
      </c>
      <c r="B25" s="26"/>
      <c r="C25" s="1"/>
      <c r="D25" s="26"/>
      <c r="E25" s="1"/>
      <c r="F25" s="27"/>
      <c r="G25" s="26"/>
      <c r="H25" s="1"/>
      <c r="I25" s="26"/>
      <c r="J25" s="28">
        <f t="shared" si="1"/>
        <v>0</v>
      </c>
      <c r="K25" s="1"/>
      <c r="L25" s="26"/>
      <c r="M25" s="26"/>
      <c r="N25" s="26"/>
      <c r="O25" s="27"/>
      <c r="P25" s="27"/>
      <c r="Q25" s="19" t="str">
        <f t="shared" si="3"/>
        <v/>
      </c>
      <c r="R25" s="24" t="str">
        <f t="shared" si="2"/>
        <v/>
      </c>
    </row>
    <row r="26" spans="1:18" ht="24" x14ac:dyDescent="0.2">
      <c r="A26" s="12" t="s">
        <v>72</v>
      </c>
      <c r="B26" s="26"/>
      <c r="C26" s="1"/>
      <c r="D26" s="26"/>
      <c r="E26" s="1"/>
      <c r="F26" s="27"/>
      <c r="G26" s="26"/>
      <c r="H26" s="1"/>
      <c r="I26" s="26"/>
      <c r="J26" s="28">
        <f t="shared" si="1"/>
        <v>0</v>
      </c>
      <c r="K26" s="1"/>
      <c r="L26" s="26"/>
      <c r="M26" s="26"/>
      <c r="N26" s="26"/>
      <c r="O26" s="27"/>
      <c r="P26" s="27"/>
      <c r="Q26" s="19" t="str">
        <f t="shared" si="3"/>
        <v/>
      </c>
      <c r="R26" s="24" t="str">
        <f t="shared" si="2"/>
        <v/>
      </c>
    </row>
    <row r="27" spans="1:18" x14ac:dyDescent="0.2">
      <c r="A27" s="12" t="s">
        <v>73</v>
      </c>
      <c r="B27" s="26"/>
      <c r="C27" s="1"/>
      <c r="D27" s="26"/>
      <c r="E27" s="1"/>
      <c r="F27" s="27"/>
      <c r="G27" s="26"/>
      <c r="H27" s="1"/>
      <c r="I27" s="26"/>
      <c r="J27" s="28">
        <f t="shared" si="1"/>
        <v>0</v>
      </c>
      <c r="K27" s="1"/>
      <c r="L27" s="26"/>
      <c r="M27" s="26"/>
      <c r="N27" s="26"/>
      <c r="O27" s="27"/>
      <c r="P27" s="27"/>
      <c r="Q27" s="19" t="str">
        <f t="shared" si="3"/>
        <v/>
      </c>
      <c r="R27" s="24" t="str">
        <f t="shared" si="2"/>
        <v/>
      </c>
    </row>
    <row r="28" spans="1:18" x14ac:dyDescent="0.2">
      <c r="A28" s="12" t="s">
        <v>74</v>
      </c>
      <c r="B28" s="26"/>
      <c r="C28" s="1"/>
      <c r="D28" s="26"/>
      <c r="E28" s="1"/>
      <c r="F28" s="27"/>
      <c r="G28" s="26"/>
      <c r="H28" s="1"/>
      <c r="I28" s="26"/>
      <c r="J28" s="28">
        <f t="shared" si="1"/>
        <v>0</v>
      </c>
      <c r="K28" s="1"/>
      <c r="L28" s="26"/>
      <c r="M28" s="26"/>
      <c r="N28" s="26"/>
      <c r="O28" s="27"/>
      <c r="P28" s="27"/>
      <c r="Q28" s="19" t="str">
        <f t="shared" si="3"/>
        <v/>
      </c>
      <c r="R28" s="24" t="str">
        <f t="shared" si="2"/>
        <v/>
      </c>
    </row>
    <row r="29" spans="1:18" ht="24" x14ac:dyDescent="0.2">
      <c r="A29" s="112" t="s">
        <v>15</v>
      </c>
      <c r="B29" s="113"/>
      <c r="C29" s="114"/>
      <c r="D29" s="113"/>
      <c r="E29" s="114"/>
      <c r="F29" s="115"/>
      <c r="G29" s="113"/>
      <c r="H29" s="114"/>
      <c r="I29" s="113"/>
      <c r="J29" s="116">
        <f>+B29+D29-G29+I29</f>
        <v>0</v>
      </c>
      <c r="K29" s="114"/>
      <c r="L29" s="113"/>
      <c r="M29" s="113"/>
      <c r="N29" s="113"/>
      <c r="O29" s="27"/>
      <c r="P29" s="27"/>
      <c r="Q29" s="19" t="str">
        <f t="shared" si="3"/>
        <v/>
      </c>
      <c r="R29" s="24" t="str">
        <f t="shared" si="2"/>
        <v/>
      </c>
    </row>
    <row r="30" spans="1:18" s="25" customFormat="1" x14ac:dyDescent="0.2">
      <c r="A30" s="104" t="s">
        <v>16</v>
      </c>
      <c r="B30" s="105">
        <f t="shared" ref="B30:N30" si="4">+SUM(B31:B49)</f>
        <v>0</v>
      </c>
      <c r="C30" s="106">
        <f t="shared" si="4"/>
        <v>0</v>
      </c>
      <c r="D30" s="105">
        <f t="shared" si="4"/>
        <v>0</v>
      </c>
      <c r="E30" s="106">
        <f t="shared" si="4"/>
        <v>0</v>
      </c>
      <c r="F30" s="107" t="str">
        <f>IFERROR((D31*F31+D32*F32+D33*F33+D34*F34+D35*F35+D36*F36+D37*F37+D38*F38+D39*F39+D40*F40+D41*F41+D42*F42+D43*F43+D44*F44+D45*F45+D46*F46+D47*F47+D48*F48+D49*F49)/D30,"-")</f>
        <v>-</v>
      </c>
      <c r="G30" s="105">
        <f t="shared" si="4"/>
        <v>0</v>
      </c>
      <c r="H30" s="106">
        <f t="shared" si="4"/>
        <v>0</v>
      </c>
      <c r="I30" s="105">
        <f t="shared" si="4"/>
        <v>0</v>
      </c>
      <c r="J30" s="105">
        <f>+SUM(J31:J49)</f>
        <v>0</v>
      </c>
      <c r="K30" s="106">
        <f t="shared" si="4"/>
        <v>0</v>
      </c>
      <c r="L30" s="105">
        <f t="shared" si="4"/>
        <v>0</v>
      </c>
      <c r="M30" s="105">
        <f t="shared" si="4"/>
        <v>0</v>
      </c>
      <c r="N30" s="105">
        <f t="shared" si="4"/>
        <v>0</v>
      </c>
      <c r="O30" s="107">
        <f>+MAX(O31:O49)</f>
        <v>0</v>
      </c>
      <c r="P30" s="107">
        <f t="array" ref="P30">MIN(IF(P31:P50&gt;0,P31:P50))</f>
        <v>0</v>
      </c>
      <c r="Q30" s="19"/>
      <c r="R30" s="24"/>
    </row>
    <row r="31" spans="1:18" ht="24" x14ac:dyDescent="0.2">
      <c r="A31" s="11" t="s">
        <v>75</v>
      </c>
      <c r="B31" s="26"/>
      <c r="C31" s="1"/>
      <c r="D31" s="26"/>
      <c r="E31" s="1"/>
      <c r="F31" s="27"/>
      <c r="G31" s="26"/>
      <c r="H31" s="1"/>
      <c r="I31" s="26"/>
      <c r="J31" s="28">
        <f t="shared" ref="J31:J49" si="5">B31+D31-G31+I31</f>
        <v>0</v>
      </c>
      <c r="K31" s="1"/>
      <c r="L31" s="26"/>
      <c r="M31" s="26"/>
      <c r="N31" s="26"/>
      <c r="O31" s="27"/>
      <c r="P31" s="27"/>
      <c r="Q31" s="19" t="str">
        <f>+IF(D31&gt;0,IF(AND(F31&gt;0,F31&lt;0.15,O31&gt;0,O31&lt;0.15,P31&gt;0,P31&lt;0.15),"","ЗЖДХ болон дээд, доод хүүг сараар шивнэ үү."),"")</f>
        <v/>
      </c>
      <c r="R31" s="24" t="str">
        <f t="shared" ref="R31:R50" si="6">IF(SUM(L31:N31)=J31,"",IF(ROUND(J31-L31-M31-N31,2)=ROUND($Q$71,2),"","Зээлийн эцсийн үлдэгдлийн дүн зөрүүтэй"))</f>
        <v/>
      </c>
    </row>
    <row r="32" spans="1:18" x14ac:dyDescent="0.2">
      <c r="A32" s="11" t="s">
        <v>76</v>
      </c>
      <c r="B32" s="26"/>
      <c r="C32" s="1"/>
      <c r="D32" s="26"/>
      <c r="E32" s="1"/>
      <c r="F32" s="27"/>
      <c r="G32" s="26"/>
      <c r="H32" s="1"/>
      <c r="I32" s="26"/>
      <c r="J32" s="28">
        <f t="shared" si="5"/>
        <v>0</v>
      </c>
      <c r="K32" s="1"/>
      <c r="L32" s="26"/>
      <c r="M32" s="26"/>
      <c r="N32" s="26"/>
      <c r="O32" s="27"/>
      <c r="P32" s="27"/>
      <c r="Q32" s="19" t="str">
        <f t="shared" ref="Q32:Q50" si="7">+IF(D32&gt;0,IF(AND(F32&gt;0,F32&lt;0.15,O32&gt;0,O32&lt;0.15,P32&gt;0,P32&lt;0.15),"","ЗЖДХ болон дээд, доод хүүг сараар шивнэ үү."),"")</f>
        <v/>
      </c>
      <c r="R32" s="24" t="str">
        <f t="shared" si="6"/>
        <v/>
      </c>
    </row>
    <row r="33" spans="1:18" x14ac:dyDescent="0.2">
      <c r="A33" s="12" t="s">
        <v>77</v>
      </c>
      <c r="B33" s="26"/>
      <c r="C33" s="1"/>
      <c r="D33" s="26"/>
      <c r="E33" s="1"/>
      <c r="F33" s="27"/>
      <c r="G33" s="26"/>
      <c r="H33" s="1"/>
      <c r="I33" s="26"/>
      <c r="J33" s="28">
        <f t="shared" si="5"/>
        <v>0</v>
      </c>
      <c r="K33" s="1"/>
      <c r="L33" s="26"/>
      <c r="M33" s="26"/>
      <c r="N33" s="26"/>
      <c r="O33" s="27"/>
      <c r="P33" s="27"/>
      <c r="Q33" s="19" t="str">
        <f t="shared" si="7"/>
        <v/>
      </c>
      <c r="R33" s="24" t="str">
        <f t="shared" si="6"/>
        <v/>
      </c>
    </row>
    <row r="34" spans="1:18" x14ac:dyDescent="0.2">
      <c r="A34" s="12" t="s">
        <v>78</v>
      </c>
      <c r="B34" s="26"/>
      <c r="C34" s="1"/>
      <c r="D34" s="26"/>
      <c r="E34" s="1"/>
      <c r="F34" s="27"/>
      <c r="G34" s="26"/>
      <c r="H34" s="1"/>
      <c r="I34" s="26"/>
      <c r="J34" s="28">
        <f t="shared" si="5"/>
        <v>0</v>
      </c>
      <c r="K34" s="1"/>
      <c r="L34" s="26"/>
      <c r="M34" s="26"/>
      <c r="N34" s="26"/>
      <c r="O34" s="27"/>
      <c r="P34" s="27"/>
      <c r="Q34" s="19" t="str">
        <f t="shared" si="7"/>
        <v/>
      </c>
      <c r="R34" s="24" t="str">
        <f t="shared" si="6"/>
        <v/>
      </c>
    </row>
    <row r="35" spans="1:18" ht="36" x14ac:dyDescent="0.2">
      <c r="A35" s="12" t="s">
        <v>79</v>
      </c>
      <c r="B35" s="26"/>
      <c r="C35" s="1"/>
      <c r="D35" s="26"/>
      <c r="E35" s="1"/>
      <c r="F35" s="27"/>
      <c r="G35" s="26"/>
      <c r="H35" s="1"/>
      <c r="I35" s="26"/>
      <c r="J35" s="28">
        <f t="shared" si="5"/>
        <v>0</v>
      </c>
      <c r="K35" s="1"/>
      <c r="L35" s="26"/>
      <c r="M35" s="26"/>
      <c r="N35" s="26"/>
      <c r="O35" s="27"/>
      <c r="P35" s="27"/>
      <c r="Q35" s="19" t="str">
        <f t="shared" si="7"/>
        <v/>
      </c>
      <c r="R35" s="24" t="str">
        <f t="shared" si="6"/>
        <v/>
      </c>
    </row>
    <row r="36" spans="1:18" x14ac:dyDescent="0.2">
      <c r="A36" s="12" t="s">
        <v>80</v>
      </c>
      <c r="B36" s="26"/>
      <c r="C36" s="1"/>
      <c r="D36" s="26"/>
      <c r="E36" s="1"/>
      <c r="F36" s="27"/>
      <c r="G36" s="26"/>
      <c r="H36" s="1"/>
      <c r="I36" s="26"/>
      <c r="J36" s="28">
        <f t="shared" si="5"/>
        <v>0</v>
      </c>
      <c r="K36" s="1"/>
      <c r="L36" s="26"/>
      <c r="M36" s="26"/>
      <c r="N36" s="26"/>
      <c r="O36" s="27"/>
      <c r="P36" s="27"/>
      <c r="Q36" s="19" t="str">
        <f t="shared" si="7"/>
        <v/>
      </c>
      <c r="R36" s="24" t="str">
        <f t="shared" si="6"/>
        <v/>
      </c>
    </row>
    <row r="37" spans="1:18" ht="24" x14ac:dyDescent="0.2">
      <c r="A37" s="12" t="s">
        <v>81</v>
      </c>
      <c r="B37" s="26"/>
      <c r="C37" s="1"/>
      <c r="D37" s="26"/>
      <c r="E37" s="1"/>
      <c r="F37" s="27"/>
      <c r="G37" s="26"/>
      <c r="H37" s="1"/>
      <c r="I37" s="26"/>
      <c r="J37" s="28">
        <f t="shared" si="5"/>
        <v>0</v>
      </c>
      <c r="K37" s="1"/>
      <c r="L37" s="26"/>
      <c r="M37" s="26"/>
      <c r="N37" s="26"/>
      <c r="O37" s="27"/>
      <c r="P37" s="27"/>
      <c r="Q37" s="19" t="str">
        <f t="shared" si="7"/>
        <v/>
      </c>
      <c r="R37" s="24" t="str">
        <f t="shared" si="6"/>
        <v/>
      </c>
    </row>
    <row r="38" spans="1:18" x14ac:dyDescent="0.2">
      <c r="A38" s="12" t="s">
        <v>82</v>
      </c>
      <c r="B38" s="26"/>
      <c r="C38" s="1"/>
      <c r="D38" s="26"/>
      <c r="E38" s="1"/>
      <c r="F38" s="27"/>
      <c r="G38" s="26"/>
      <c r="H38" s="1"/>
      <c r="I38" s="26"/>
      <c r="J38" s="28">
        <f t="shared" si="5"/>
        <v>0</v>
      </c>
      <c r="K38" s="1"/>
      <c r="L38" s="26"/>
      <c r="M38" s="26"/>
      <c r="N38" s="26"/>
      <c r="O38" s="27"/>
      <c r="P38" s="27"/>
      <c r="Q38" s="19" t="str">
        <f t="shared" si="7"/>
        <v/>
      </c>
      <c r="R38" s="24" t="str">
        <f t="shared" si="6"/>
        <v/>
      </c>
    </row>
    <row r="39" spans="1:18" ht="24" x14ac:dyDescent="0.2">
      <c r="A39" s="12" t="s">
        <v>83</v>
      </c>
      <c r="B39" s="26"/>
      <c r="C39" s="1"/>
      <c r="D39" s="26"/>
      <c r="E39" s="1"/>
      <c r="F39" s="27"/>
      <c r="G39" s="26"/>
      <c r="H39" s="1"/>
      <c r="I39" s="26"/>
      <c r="J39" s="28">
        <f t="shared" si="5"/>
        <v>0</v>
      </c>
      <c r="K39" s="1"/>
      <c r="L39" s="26"/>
      <c r="M39" s="26"/>
      <c r="N39" s="26"/>
      <c r="O39" s="27"/>
      <c r="P39" s="27"/>
      <c r="Q39" s="19" t="str">
        <f t="shared" si="7"/>
        <v/>
      </c>
      <c r="R39" s="24" t="str">
        <f t="shared" si="6"/>
        <v/>
      </c>
    </row>
    <row r="40" spans="1:18" x14ac:dyDescent="0.2">
      <c r="A40" s="12" t="s">
        <v>84</v>
      </c>
      <c r="B40" s="26"/>
      <c r="C40" s="1"/>
      <c r="D40" s="26"/>
      <c r="E40" s="1"/>
      <c r="F40" s="27"/>
      <c r="G40" s="26"/>
      <c r="H40" s="1"/>
      <c r="I40" s="26"/>
      <c r="J40" s="28">
        <f t="shared" si="5"/>
        <v>0</v>
      </c>
      <c r="K40" s="1"/>
      <c r="L40" s="26"/>
      <c r="M40" s="26"/>
      <c r="N40" s="26"/>
      <c r="O40" s="27"/>
      <c r="P40" s="27"/>
      <c r="Q40" s="19" t="str">
        <f t="shared" si="7"/>
        <v/>
      </c>
      <c r="R40" s="24" t="str">
        <f t="shared" si="6"/>
        <v/>
      </c>
    </row>
    <row r="41" spans="1:18" x14ac:dyDescent="0.2">
      <c r="A41" s="12" t="s">
        <v>85</v>
      </c>
      <c r="B41" s="26"/>
      <c r="C41" s="1"/>
      <c r="D41" s="26"/>
      <c r="E41" s="1"/>
      <c r="F41" s="27"/>
      <c r="G41" s="26"/>
      <c r="H41" s="1"/>
      <c r="I41" s="26"/>
      <c r="J41" s="28">
        <f t="shared" si="5"/>
        <v>0</v>
      </c>
      <c r="K41" s="1"/>
      <c r="L41" s="26"/>
      <c r="M41" s="26"/>
      <c r="N41" s="26"/>
      <c r="O41" s="27"/>
      <c r="P41" s="27"/>
      <c r="Q41" s="19" t="str">
        <f t="shared" si="7"/>
        <v/>
      </c>
      <c r="R41" s="24" t="str">
        <f t="shared" si="6"/>
        <v/>
      </c>
    </row>
    <row r="42" spans="1:18" x14ac:dyDescent="0.2">
      <c r="A42" s="12" t="s">
        <v>86</v>
      </c>
      <c r="B42" s="26"/>
      <c r="C42" s="1"/>
      <c r="D42" s="26"/>
      <c r="E42" s="1"/>
      <c r="F42" s="27"/>
      <c r="G42" s="26"/>
      <c r="H42" s="1"/>
      <c r="I42" s="26"/>
      <c r="J42" s="28">
        <f t="shared" si="5"/>
        <v>0</v>
      </c>
      <c r="K42" s="1"/>
      <c r="L42" s="26"/>
      <c r="M42" s="26"/>
      <c r="N42" s="26"/>
      <c r="O42" s="27"/>
      <c r="P42" s="27"/>
      <c r="Q42" s="19" t="str">
        <f t="shared" si="7"/>
        <v/>
      </c>
      <c r="R42" s="24" t="str">
        <f t="shared" si="6"/>
        <v/>
      </c>
    </row>
    <row r="43" spans="1:18" ht="24" x14ac:dyDescent="0.2">
      <c r="A43" s="12" t="s">
        <v>87</v>
      </c>
      <c r="B43" s="26"/>
      <c r="C43" s="1"/>
      <c r="D43" s="26"/>
      <c r="E43" s="1"/>
      <c r="F43" s="27"/>
      <c r="G43" s="26"/>
      <c r="H43" s="1"/>
      <c r="I43" s="26"/>
      <c r="J43" s="28">
        <f t="shared" si="5"/>
        <v>0</v>
      </c>
      <c r="K43" s="1"/>
      <c r="L43" s="26"/>
      <c r="M43" s="26"/>
      <c r="N43" s="26"/>
      <c r="O43" s="27"/>
      <c r="P43" s="27"/>
      <c r="Q43" s="19" t="str">
        <f t="shared" si="7"/>
        <v/>
      </c>
      <c r="R43" s="24" t="str">
        <f t="shared" si="6"/>
        <v/>
      </c>
    </row>
    <row r="44" spans="1:18" ht="24" x14ac:dyDescent="0.2">
      <c r="A44" s="12" t="s">
        <v>88</v>
      </c>
      <c r="B44" s="26"/>
      <c r="C44" s="1"/>
      <c r="D44" s="26"/>
      <c r="E44" s="1"/>
      <c r="F44" s="27"/>
      <c r="G44" s="26"/>
      <c r="H44" s="1"/>
      <c r="I44" s="26"/>
      <c r="J44" s="28">
        <f t="shared" si="5"/>
        <v>0</v>
      </c>
      <c r="K44" s="1"/>
      <c r="L44" s="26"/>
      <c r="M44" s="26"/>
      <c r="N44" s="26"/>
      <c r="O44" s="27"/>
      <c r="P44" s="27"/>
      <c r="Q44" s="19" t="str">
        <f t="shared" si="7"/>
        <v/>
      </c>
      <c r="R44" s="24" t="str">
        <f t="shared" si="6"/>
        <v/>
      </c>
    </row>
    <row r="45" spans="1:18" ht="24" x14ac:dyDescent="0.2">
      <c r="A45" s="12" t="s">
        <v>89</v>
      </c>
      <c r="B45" s="26"/>
      <c r="C45" s="1"/>
      <c r="D45" s="26"/>
      <c r="E45" s="1"/>
      <c r="F45" s="27"/>
      <c r="G45" s="26"/>
      <c r="H45" s="1"/>
      <c r="I45" s="26"/>
      <c r="J45" s="28">
        <f t="shared" si="5"/>
        <v>0</v>
      </c>
      <c r="K45" s="1"/>
      <c r="L45" s="26"/>
      <c r="M45" s="26"/>
      <c r="N45" s="26"/>
      <c r="O45" s="27"/>
      <c r="P45" s="27"/>
      <c r="Q45" s="19" t="str">
        <f t="shared" si="7"/>
        <v/>
      </c>
      <c r="R45" s="24" t="str">
        <f t="shared" si="6"/>
        <v/>
      </c>
    </row>
    <row r="46" spans="1:18" x14ac:dyDescent="0.2">
      <c r="A46" s="12" t="s">
        <v>90</v>
      </c>
      <c r="B46" s="26"/>
      <c r="C46" s="1"/>
      <c r="D46" s="26"/>
      <c r="E46" s="1"/>
      <c r="F46" s="27"/>
      <c r="G46" s="26"/>
      <c r="H46" s="1"/>
      <c r="I46" s="26"/>
      <c r="J46" s="28">
        <f t="shared" si="5"/>
        <v>0</v>
      </c>
      <c r="K46" s="1"/>
      <c r="L46" s="26"/>
      <c r="M46" s="26"/>
      <c r="N46" s="26"/>
      <c r="O46" s="27"/>
      <c r="P46" s="27"/>
      <c r="Q46" s="19" t="str">
        <f t="shared" si="7"/>
        <v/>
      </c>
      <c r="R46" s="24" t="str">
        <f t="shared" si="6"/>
        <v/>
      </c>
    </row>
    <row r="47" spans="1:18" ht="24" x14ac:dyDescent="0.2">
      <c r="A47" s="12" t="s">
        <v>91</v>
      </c>
      <c r="B47" s="26"/>
      <c r="C47" s="1"/>
      <c r="D47" s="26"/>
      <c r="E47" s="1"/>
      <c r="F47" s="27"/>
      <c r="G47" s="26"/>
      <c r="H47" s="1"/>
      <c r="I47" s="26"/>
      <c r="J47" s="28">
        <f t="shared" si="5"/>
        <v>0</v>
      </c>
      <c r="K47" s="1"/>
      <c r="L47" s="26"/>
      <c r="M47" s="26"/>
      <c r="N47" s="26"/>
      <c r="O47" s="27"/>
      <c r="P47" s="27"/>
      <c r="Q47" s="19" t="str">
        <f t="shared" si="7"/>
        <v/>
      </c>
      <c r="R47" s="24" t="str">
        <f t="shared" si="6"/>
        <v/>
      </c>
    </row>
    <row r="48" spans="1:18" x14ac:dyDescent="0.2">
      <c r="A48" s="12" t="s">
        <v>92</v>
      </c>
      <c r="B48" s="26"/>
      <c r="C48" s="1"/>
      <c r="D48" s="26"/>
      <c r="E48" s="1"/>
      <c r="F48" s="27"/>
      <c r="G48" s="26"/>
      <c r="H48" s="1"/>
      <c r="I48" s="26"/>
      <c r="J48" s="28">
        <f t="shared" si="5"/>
        <v>0</v>
      </c>
      <c r="K48" s="1"/>
      <c r="L48" s="26"/>
      <c r="M48" s="26"/>
      <c r="N48" s="26"/>
      <c r="O48" s="27"/>
      <c r="P48" s="27"/>
      <c r="Q48" s="19" t="str">
        <f t="shared" si="7"/>
        <v/>
      </c>
      <c r="R48" s="24" t="str">
        <f t="shared" si="6"/>
        <v/>
      </c>
    </row>
    <row r="49" spans="1:18" x14ac:dyDescent="0.2">
      <c r="A49" s="12" t="s">
        <v>93</v>
      </c>
      <c r="B49" s="26"/>
      <c r="C49" s="1"/>
      <c r="D49" s="26"/>
      <c r="E49" s="1"/>
      <c r="F49" s="27"/>
      <c r="G49" s="26"/>
      <c r="H49" s="1"/>
      <c r="I49" s="26"/>
      <c r="J49" s="28">
        <f t="shared" si="5"/>
        <v>0</v>
      </c>
      <c r="K49" s="1"/>
      <c r="L49" s="26"/>
      <c r="M49" s="26"/>
      <c r="N49" s="26"/>
      <c r="O49" s="27"/>
      <c r="P49" s="27"/>
      <c r="Q49" s="19" t="str">
        <f t="shared" si="7"/>
        <v/>
      </c>
      <c r="R49" s="24" t="str">
        <f t="shared" si="6"/>
        <v/>
      </c>
    </row>
    <row r="50" spans="1:18" ht="24" x14ac:dyDescent="0.2">
      <c r="A50" s="117" t="s">
        <v>15</v>
      </c>
      <c r="B50" s="113"/>
      <c r="C50" s="114"/>
      <c r="D50" s="113"/>
      <c r="E50" s="114"/>
      <c r="F50" s="115"/>
      <c r="G50" s="113"/>
      <c r="H50" s="114"/>
      <c r="I50" s="113"/>
      <c r="J50" s="116">
        <f>+B50+D50-G50+I50</f>
        <v>0</v>
      </c>
      <c r="K50" s="114"/>
      <c r="L50" s="113"/>
      <c r="M50" s="113"/>
      <c r="N50" s="113"/>
      <c r="O50" s="115"/>
      <c r="P50" s="115"/>
      <c r="Q50" s="19" t="str">
        <f t="shared" si="7"/>
        <v/>
      </c>
      <c r="R50" s="24" t="str">
        <f t="shared" si="6"/>
        <v/>
      </c>
    </row>
    <row r="51" spans="1:18" s="10" customFormat="1" ht="15" customHeight="1" x14ac:dyDescent="0.2">
      <c r="A51" s="108" t="s">
        <v>94</v>
      </c>
      <c r="B51" s="144" t="s">
        <v>17</v>
      </c>
      <c r="C51" s="145"/>
      <c r="D51" s="109">
        <f>SUM(D52:D58)</f>
        <v>0</v>
      </c>
      <c r="E51" s="110">
        <f>SUM(E52:E58)</f>
        <v>0</v>
      </c>
      <c r="F51" s="111" t="e">
        <f>(D52*F52+D53*F53+D54*F54+D55*F55+D56*F56+D57*F57+D58*F58)/D51</f>
        <v>#DIV/0!</v>
      </c>
      <c r="G51" s="109">
        <f>SUM(G52:G58)</f>
        <v>0</v>
      </c>
      <c r="H51" s="110">
        <f>SUM(H52:H58)</f>
        <v>0</v>
      </c>
      <c r="I51" s="150" t="s">
        <v>17</v>
      </c>
      <c r="J51" s="151"/>
      <c r="K51" s="151"/>
      <c r="L51" s="151"/>
      <c r="M51" s="151"/>
      <c r="N51" s="151"/>
      <c r="O51" s="151"/>
      <c r="P51" s="152"/>
      <c r="Q51" s="19"/>
      <c r="R51" s="24"/>
    </row>
    <row r="52" spans="1:18" x14ac:dyDescent="0.2">
      <c r="A52" s="12" t="s">
        <v>95</v>
      </c>
      <c r="B52" s="146"/>
      <c r="C52" s="147"/>
      <c r="D52" s="26"/>
      <c r="E52" s="1"/>
      <c r="F52" s="27"/>
      <c r="G52" s="26"/>
      <c r="H52" s="1"/>
      <c r="I52" s="153"/>
      <c r="J52" s="154"/>
      <c r="K52" s="154"/>
      <c r="L52" s="154"/>
      <c r="M52" s="154"/>
      <c r="N52" s="154"/>
      <c r="O52" s="154"/>
      <c r="P52" s="155"/>
      <c r="Q52" s="19" t="str">
        <f t="shared" ref="Q52:Q58" si="8">+IF(D52&gt;0,IF(AND(F52&gt;0,F52&lt;0.15),"","ЗЖДХ-г сараар шивнэ үү."),"")</f>
        <v/>
      </c>
      <c r="R52" s="24"/>
    </row>
    <row r="53" spans="1:18" x14ac:dyDescent="0.2">
      <c r="A53" s="12" t="s">
        <v>27</v>
      </c>
      <c r="B53" s="146"/>
      <c r="C53" s="147"/>
      <c r="D53" s="26"/>
      <c r="E53" s="1"/>
      <c r="F53" s="27"/>
      <c r="G53" s="26"/>
      <c r="H53" s="1"/>
      <c r="I53" s="153"/>
      <c r="J53" s="154"/>
      <c r="K53" s="154"/>
      <c r="L53" s="154"/>
      <c r="M53" s="154"/>
      <c r="N53" s="154"/>
      <c r="O53" s="154"/>
      <c r="P53" s="155"/>
      <c r="Q53" s="19" t="str">
        <f t="shared" si="8"/>
        <v/>
      </c>
      <c r="R53" s="24"/>
    </row>
    <row r="54" spans="1:18" x14ac:dyDescent="0.2">
      <c r="A54" s="12" t="s">
        <v>28</v>
      </c>
      <c r="B54" s="146"/>
      <c r="C54" s="147"/>
      <c r="D54" s="26"/>
      <c r="E54" s="1"/>
      <c r="F54" s="27"/>
      <c r="G54" s="26"/>
      <c r="H54" s="1"/>
      <c r="I54" s="153"/>
      <c r="J54" s="154"/>
      <c r="K54" s="154"/>
      <c r="L54" s="154"/>
      <c r="M54" s="154"/>
      <c r="N54" s="154"/>
      <c r="O54" s="154"/>
      <c r="P54" s="155"/>
      <c r="Q54" s="19" t="str">
        <f t="shared" si="8"/>
        <v/>
      </c>
      <c r="R54" s="24"/>
    </row>
    <row r="55" spans="1:18" x14ac:dyDescent="0.2">
      <c r="A55" s="12" t="s">
        <v>29</v>
      </c>
      <c r="B55" s="146"/>
      <c r="C55" s="147"/>
      <c r="D55" s="26"/>
      <c r="E55" s="1"/>
      <c r="F55" s="27"/>
      <c r="G55" s="26"/>
      <c r="H55" s="1"/>
      <c r="I55" s="153"/>
      <c r="J55" s="154"/>
      <c r="K55" s="154"/>
      <c r="L55" s="154"/>
      <c r="M55" s="154"/>
      <c r="N55" s="154"/>
      <c r="O55" s="154"/>
      <c r="P55" s="155"/>
      <c r="Q55" s="19" t="str">
        <f t="shared" si="8"/>
        <v/>
      </c>
      <c r="R55" s="24"/>
    </row>
    <row r="56" spans="1:18" x14ac:dyDescent="0.2">
      <c r="A56" s="12" t="s">
        <v>30</v>
      </c>
      <c r="B56" s="146"/>
      <c r="C56" s="147"/>
      <c r="D56" s="26"/>
      <c r="E56" s="1"/>
      <c r="F56" s="27"/>
      <c r="G56" s="26"/>
      <c r="H56" s="1"/>
      <c r="I56" s="153"/>
      <c r="J56" s="154"/>
      <c r="K56" s="154"/>
      <c r="L56" s="154"/>
      <c r="M56" s="154"/>
      <c r="N56" s="154"/>
      <c r="O56" s="154"/>
      <c r="P56" s="155"/>
      <c r="Q56" s="19" t="str">
        <f t="shared" si="8"/>
        <v/>
      </c>
      <c r="R56" s="24"/>
    </row>
    <row r="57" spans="1:18" x14ac:dyDescent="0.2">
      <c r="A57" s="12" t="s">
        <v>31</v>
      </c>
      <c r="B57" s="146"/>
      <c r="C57" s="147"/>
      <c r="D57" s="26"/>
      <c r="E57" s="1"/>
      <c r="F57" s="27"/>
      <c r="G57" s="26"/>
      <c r="H57" s="1"/>
      <c r="I57" s="153"/>
      <c r="J57" s="154"/>
      <c r="K57" s="154"/>
      <c r="L57" s="154"/>
      <c r="M57" s="154"/>
      <c r="N57" s="154"/>
      <c r="O57" s="154"/>
      <c r="P57" s="155"/>
      <c r="Q57" s="19" t="str">
        <f t="shared" si="8"/>
        <v/>
      </c>
      <c r="R57" s="24"/>
    </row>
    <row r="58" spans="1:18" x14ac:dyDescent="0.2">
      <c r="A58" s="12" t="s">
        <v>26</v>
      </c>
      <c r="B58" s="148"/>
      <c r="C58" s="149"/>
      <c r="D58" s="26"/>
      <c r="E58" s="1"/>
      <c r="F58" s="27"/>
      <c r="G58" s="26"/>
      <c r="H58" s="1"/>
      <c r="I58" s="156"/>
      <c r="J58" s="157"/>
      <c r="K58" s="157"/>
      <c r="L58" s="157"/>
      <c r="M58" s="157"/>
      <c r="N58" s="157"/>
      <c r="O58" s="157"/>
      <c r="P58" s="158"/>
      <c r="Q58" s="19" t="str">
        <f t="shared" si="8"/>
        <v/>
      </c>
      <c r="R58" s="24"/>
    </row>
    <row r="59" spans="1:18" s="25" customFormat="1" x14ac:dyDescent="0.2">
      <c r="A59" s="123" t="s">
        <v>96</v>
      </c>
      <c r="B59" s="125">
        <f>B60+B66</f>
        <v>0</v>
      </c>
      <c r="C59" s="126">
        <f t="shared" ref="C59:N59" si="9">C60+C66</f>
        <v>0</v>
      </c>
      <c r="D59" s="125">
        <f t="shared" si="9"/>
        <v>0</v>
      </c>
      <c r="E59" s="126">
        <f t="shared" si="9"/>
        <v>0</v>
      </c>
      <c r="F59" s="107" t="e">
        <f>IFERROR((D60*F60+D66*F66)/D59,F60)</f>
        <v>#DIV/0!</v>
      </c>
      <c r="G59" s="125">
        <f t="shared" si="9"/>
        <v>0</v>
      </c>
      <c r="H59" s="126">
        <f t="shared" si="9"/>
        <v>0</v>
      </c>
      <c r="I59" s="125">
        <f t="shared" si="9"/>
        <v>0</v>
      </c>
      <c r="J59" s="125">
        <f t="shared" si="9"/>
        <v>0</v>
      </c>
      <c r="K59" s="126">
        <f t="shared" si="9"/>
        <v>0</v>
      </c>
      <c r="L59" s="125">
        <f t="shared" si="9"/>
        <v>0</v>
      </c>
      <c r="M59" s="125">
        <f t="shared" si="9"/>
        <v>0</v>
      </c>
      <c r="N59" s="125">
        <f t="shared" si="9"/>
        <v>0</v>
      </c>
      <c r="O59" s="127">
        <f>MAX(O60,O66)</f>
        <v>0</v>
      </c>
      <c r="P59" s="127">
        <f>MIN(P60,P66)</f>
        <v>0</v>
      </c>
      <c r="Q59" s="19"/>
      <c r="R59" s="24"/>
    </row>
    <row r="60" spans="1:18" s="29" customFormat="1" x14ac:dyDescent="0.2">
      <c r="A60" s="118" t="s">
        <v>18</v>
      </c>
      <c r="B60" s="119">
        <f>SUM(B61:B65)</f>
        <v>0</v>
      </c>
      <c r="C60" s="120">
        <f t="shared" ref="C60:N60" si="10">SUM(C61:C65)</f>
        <v>0</v>
      </c>
      <c r="D60" s="119">
        <f t="shared" si="10"/>
        <v>0</v>
      </c>
      <c r="E60" s="120">
        <f t="shared" si="10"/>
        <v>0</v>
      </c>
      <c r="F60" s="121" t="e">
        <f>(D61*F61+D62*F62+D63*F63+D64*F64+D65*F65)/D60</f>
        <v>#DIV/0!</v>
      </c>
      <c r="G60" s="119">
        <f t="shared" si="10"/>
        <v>0</v>
      </c>
      <c r="H60" s="120">
        <f t="shared" si="10"/>
        <v>0</v>
      </c>
      <c r="I60" s="119">
        <f t="shared" si="10"/>
        <v>0</v>
      </c>
      <c r="J60" s="119">
        <f t="shared" si="10"/>
        <v>0</v>
      </c>
      <c r="K60" s="120">
        <f t="shared" si="10"/>
        <v>0</v>
      </c>
      <c r="L60" s="119">
        <f t="shared" si="10"/>
        <v>0</v>
      </c>
      <c r="M60" s="119">
        <f t="shared" si="10"/>
        <v>0</v>
      </c>
      <c r="N60" s="119">
        <f t="shared" si="10"/>
        <v>0</v>
      </c>
      <c r="O60" s="122">
        <f>MAX(O61:O65)</f>
        <v>0</v>
      </c>
      <c r="P60" s="122">
        <f t="array" ref="P60">MIN(IF(P61:P65&gt;0,P61:P65))</f>
        <v>0</v>
      </c>
      <c r="Q60" s="19"/>
      <c r="R60" s="24"/>
    </row>
    <row r="61" spans="1:18" x14ac:dyDescent="0.2">
      <c r="A61" s="12" t="s">
        <v>97</v>
      </c>
      <c r="B61" s="26"/>
      <c r="C61" s="1"/>
      <c r="D61" s="26"/>
      <c r="E61" s="1"/>
      <c r="F61" s="27"/>
      <c r="G61" s="26"/>
      <c r="H61" s="1"/>
      <c r="I61" s="26"/>
      <c r="J61" s="28">
        <f t="shared" ref="J61:J65" si="11">B61+D61-G61+I61</f>
        <v>0</v>
      </c>
      <c r="K61" s="1"/>
      <c r="L61" s="26"/>
      <c r="M61" s="26"/>
      <c r="N61" s="26"/>
      <c r="O61" s="27"/>
      <c r="P61" s="27"/>
      <c r="Q61" s="19" t="str">
        <f t="shared" ref="Q61:Q65" si="12">+IF(D61&gt;0,IF(AND(F61&gt;0,F61&lt;0.15,O61&gt;0,O61&lt;0.15,P61&gt;0,P61&lt;0.15),"","ЗЖДХ болон дээд, доод хүүг сараар шивнэ үү."),"")</f>
        <v/>
      </c>
      <c r="R61" s="24" t="str">
        <f>IF(SUM(L61:N61)=J61,"",IF(ROUND(J61-L61-M61-N61,2)=ROUND($Q$71,2),"","Зээлийн эцсийн үлдэгдлийн дүн зөрүүтэй"))</f>
        <v/>
      </c>
    </row>
    <row r="62" spans="1:18" x14ac:dyDescent="0.2">
      <c r="A62" s="12" t="s">
        <v>98</v>
      </c>
      <c r="B62" s="26"/>
      <c r="C62" s="1"/>
      <c r="D62" s="26"/>
      <c r="E62" s="1"/>
      <c r="F62" s="27"/>
      <c r="G62" s="26"/>
      <c r="H62" s="1"/>
      <c r="I62" s="26"/>
      <c r="J62" s="28">
        <f t="shared" si="11"/>
        <v>0</v>
      </c>
      <c r="K62" s="1"/>
      <c r="L62" s="26"/>
      <c r="M62" s="26"/>
      <c r="N62" s="26"/>
      <c r="O62" s="27"/>
      <c r="P62" s="27"/>
      <c r="Q62" s="19" t="str">
        <f t="shared" si="12"/>
        <v/>
      </c>
      <c r="R62" s="24" t="str">
        <f>IF(SUM(L62:N62)=J62,"",IF(ROUND(J62-L62-M62-N62,2)=ROUND($Q$71,2),"","Зээлийн эцсийн үлдэгдлийн дүн зөрүүтэй"))</f>
        <v/>
      </c>
    </row>
    <row r="63" spans="1:18" x14ac:dyDescent="0.2">
      <c r="A63" s="12" t="s">
        <v>99</v>
      </c>
      <c r="B63" s="26"/>
      <c r="C63" s="1"/>
      <c r="D63" s="26"/>
      <c r="E63" s="1"/>
      <c r="F63" s="27"/>
      <c r="G63" s="26"/>
      <c r="H63" s="1"/>
      <c r="I63" s="26"/>
      <c r="J63" s="28">
        <f t="shared" si="11"/>
        <v>0</v>
      </c>
      <c r="K63" s="1"/>
      <c r="L63" s="26"/>
      <c r="M63" s="26"/>
      <c r="N63" s="26"/>
      <c r="O63" s="27"/>
      <c r="P63" s="27"/>
      <c r="Q63" s="19" t="str">
        <f t="shared" si="12"/>
        <v/>
      </c>
      <c r="R63" s="24" t="str">
        <f>IF(SUM(L63:N63)=J63,"",IF(ROUND(J63-L63-M63-N63,2)=ROUND($Q$71,2),"","Зээлийн эцсийн үлдэгдлийн дүн зөрүүтэй"))</f>
        <v/>
      </c>
    </row>
    <row r="64" spans="1:18" ht="24" x14ac:dyDescent="0.2">
      <c r="A64" s="12" t="s">
        <v>100</v>
      </c>
      <c r="B64" s="26"/>
      <c r="C64" s="1"/>
      <c r="D64" s="26"/>
      <c r="E64" s="1"/>
      <c r="F64" s="27"/>
      <c r="G64" s="26"/>
      <c r="H64" s="1"/>
      <c r="I64" s="26"/>
      <c r="J64" s="28">
        <f t="shared" si="11"/>
        <v>0</v>
      </c>
      <c r="K64" s="1"/>
      <c r="L64" s="26"/>
      <c r="M64" s="26"/>
      <c r="N64" s="26"/>
      <c r="O64" s="27"/>
      <c r="P64" s="27"/>
      <c r="Q64" s="19" t="str">
        <f t="shared" si="12"/>
        <v/>
      </c>
      <c r="R64" s="24" t="str">
        <f>IF(SUM(L64:N64)=J64,"",IF(ROUND(J64-L64-M64-N64,2)=ROUND($Q$71,2),"","Зээлийн эцсийн үлдэгдлийн дүн зөрүүтэй"))</f>
        <v/>
      </c>
    </row>
    <row r="65" spans="1:18" x14ac:dyDescent="0.2">
      <c r="A65" s="12" t="s">
        <v>22</v>
      </c>
      <c r="B65" s="26"/>
      <c r="C65" s="1"/>
      <c r="D65" s="26"/>
      <c r="E65" s="1"/>
      <c r="F65" s="27"/>
      <c r="G65" s="26"/>
      <c r="H65" s="1"/>
      <c r="I65" s="26"/>
      <c r="J65" s="28">
        <f t="shared" si="11"/>
        <v>0</v>
      </c>
      <c r="K65" s="1"/>
      <c r="L65" s="26"/>
      <c r="M65" s="26"/>
      <c r="N65" s="26"/>
      <c r="O65" s="27"/>
      <c r="P65" s="27"/>
      <c r="Q65" s="19" t="str">
        <f t="shared" si="12"/>
        <v/>
      </c>
      <c r="R65" s="24" t="str">
        <f>IF(SUM(L65:N65)=J65,"",IF(ROUND(J65-L65-M65-N65,2)=ROUND($Q$71,2),"","Зээлийн эцсийн үлдэгдлийн дүн зөрүүтэй"))</f>
        <v/>
      </c>
    </row>
    <row r="66" spans="1:18" s="29" customFormat="1" x14ac:dyDescent="0.2">
      <c r="A66" s="118" t="s">
        <v>23</v>
      </c>
      <c r="B66" s="119">
        <f>SUM(B67:B70)</f>
        <v>0</v>
      </c>
      <c r="C66" s="120">
        <f>SUM(C67:C70)</f>
        <v>0</v>
      </c>
      <c r="D66" s="119">
        <f>SUM(D67:D70)</f>
        <v>0</v>
      </c>
      <c r="E66" s="120">
        <f>SUM(E67:E70)</f>
        <v>0</v>
      </c>
      <c r="F66" s="121" t="str">
        <f>IFERROR((D67*F67+D68*F68+D69*F69+D70*F70)/D66,"-")</f>
        <v>-</v>
      </c>
      <c r="G66" s="119">
        <f t="shared" ref="G66:N66" si="13">SUM(G67:G70)</f>
        <v>0</v>
      </c>
      <c r="H66" s="120">
        <f t="shared" si="13"/>
        <v>0</v>
      </c>
      <c r="I66" s="119">
        <f t="shared" si="13"/>
        <v>0</v>
      </c>
      <c r="J66" s="119">
        <f t="shared" si="13"/>
        <v>0</v>
      </c>
      <c r="K66" s="120">
        <f t="shared" si="13"/>
        <v>0</v>
      </c>
      <c r="L66" s="119">
        <f t="shared" si="13"/>
        <v>0</v>
      </c>
      <c r="M66" s="119">
        <f t="shared" si="13"/>
        <v>0</v>
      </c>
      <c r="N66" s="119">
        <f t="shared" si="13"/>
        <v>0</v>
      </c>
      <c r="O66" s="122">
        <f>MAX(O67:O70)</f>
        <v>0</v>
      </c>
      <c r="P66" s="122">
        <f t="array" ref="P66">MIN(IF(P67:P70&gt;0,P67:P70))</f>
        <v>0</v>
      </c>
      <c r="Q66" s="19"/>
      <c r="R66" s="24"/>
    </row>
    <row r="67" spans="1:18" x14ac:dyDescent="0.2">
      <c r="A67" s="12" t="s">
        <v>19</v>
      </c>
      <c r="B67" s="26"/>
      <c r="C67" s="1"/>
      <c r="D67" s="26"/>
      <c r="E67" s="1"/>
      <c r="F67" s="27"/>
      <c r="G67" s="26"/>
      <c r="H67" s="1"/>
      <c r="I67" s="26"/>
      <c r="J67" s="28">
        <f t="shared" ref="J67:J70" si="14">B67+D67-G67+I67</f>
        <v>0</v>
      </c>
      <c r="K67" s="1"/>
      <c r="L67" s="26"/>
      <c r="M67" s="26"/>
      <c r="N67" s="26"/>
      <c r="O67" s="27"/>
      <c r="P67" s="27"/>
      <c r="Q67" s="19" t="str">
        <f t="shared" ref="Q67:Q72" si="15">+IF(D67&gt;0,IF(AND(F67&gt;0,F67&lt;0.15,O67&gt;0,O67&lt;0.15,P67&gt;0,P67&lt;0.15),"","ЗЖДХ болон дээд, доод хүүг сараар шивнэ үү."),"")</f>
        <v/>
      </c>
      <c r="R67" s="24" t="str">
        <f>IF(SUM(L67:N67)=J67,"",IF(ROUND(J67-L67-M67-N67,2)=ROUND($Q$71,2),"","Зээлийн эцсийн үлдэгдлийн дүн зөрүүтэй"))</f>
        <v/>
      </c>
    </row>
    <row r="68" spans="1:18" x14ac:dyDescent="0.2">
      <c r="A68" s="12" t="s">
        <v>20</v>
      </c>
      <c r="B68" s="26"/>
      <c r="C68" s="1"/>
      <c r="D68" s="26"/>
      <c r="E68" s="1"/>
      <c r="F68" s="27"/>
      <c r="G68" s="26"/>
      <c r="H68" s="1"/>
      <c r="I68" s="26"/>
      <c r="J68" s="28">
        <f t="shared" si="14"/>
        <v>0</v>
      </c>
      <c r="K68" s="1"/>
      <c r="L68" s="26"/>
      <c r="M68" s="26"/>
      <c r="N68" s="26"/>
      <c r="O68" s="27"/>
      <c r="P68" s="27"/>
      <c r="Q68" s="19" t="str">
        <f t="shared" si="15"/>
        <v/>
      </c>
      <c r="R68" s="24" t="str">
        <f>IF(SUM(L68:N68)=J68,"",IF(ROUND(J68-L68-M68-N68,2)=ROUND($Q$71,2),"","Зээлийн эцсийн үлдэгдлийн дүн зөрүүтэй"))</f>
        <v/>
      </c>
    </row>
    <row r="69" spans="1:18" x14ac:dyDescent="0.2">
      <c r="A69" s="12" t="s">
        <v>21</v>
      </c>
      <c r="B69" s="26"/>
      <c r="C69" s="1"/>
      <c r="D69" s="26"/>
      <c r="E69" s="1"/>
      <c r="F69" s="27"/>
      <c r="G69" s="26"/>
      <c r="H69" s="1"/>
      <c r="I69" s="26"/>
      <c r="J69" s="28">
        <f t="shared" si="14"/>
        <v>0</v>
      </c>
      <c r="K69" s="1"/>
      <c r="L69" s="26"/>
      <c r="M69" s="26"/>
      <c r="N69" s="26"/>
      <c r="O69" s="27"/>
      <c r="P69" s="27"/>
      <c r="Q69" s="19" t="str">
        <f t="shared" si="15"/>
        <v/>
      </c>
      <c r="R69" s="24" t="str">
        <f>IF(SUM(L69:N69)=J69,"",IF(ROUND(J69-L69-M69-N69,2)=ROUND($Q$71,2),"","Зээлийн эцсийн үлдэгдлийн дүн зөрүүтэй"))</f>
        <v/>
      </c>
    </row>
    <row r="70" spans="1:18" x14ac:dyDescent="0.2">
      <c r="A70" s="12" t="s">
        <v>22</v>
      </c>
      <c r="B70" s="26"/>
      <c r="C70" s="1"/>
      <c r="D70" s="26"/>
      <c r="E70" s="1"/>
      <c r="F70" s="27"/>
      <c r="G70" s="26"/>
      <c r="H70" s="1"/>
      <c r="I70" s="26"/>
      <c r="J70" s="28">
        <f t="shared" si="14"/>
        <v>0</v>
      </c>
      <c r="K70" s="1"/>
      <c r="L70" s="26"/>
      <c r="M70" s="26"/>
      <c r="N70" s="26"/>
      <c r="O70" s="27"/>
      <c r="P70" s="27"/>
      <c r="Q70" s="19" t="str">
        <f t="shared" si="15"/>
        <v/>
      </c>
      <c r="R70" s="24" t="str">
        <f>IF(SUM(L70:N70)=J70,"",IF(ROUND(J70-L70-M70-N70,2)=ROUND($Q$71,2),"","Зээлийн эцсийн үлдэгдлийн дүн зөрүүтэй"))</f>
        <v/>
      </c>
    </row>
    <row r="71" spans="1:18" s="29" customFormat="1" x14ac:dyDescent="0.2">
      <c r="A71" s="98" t="s">
        <v>101</v>
      </c>
      <c r="B71" s="99">
        <f>+SUM(B30,B9)</f>
        <v>0</v>
      </c>
      <c r="C71" s="100">
        <f>+SUM(C30,C9)</f>
        <v>0</v>
      </c>
      <c r="D71" s="99">
        <f>+SUM(D30,D9)</f>
        <v>0</v>
      </c>
      <c r="E71" s="100">
        <f>+SUM(E30,E9)</f>
        <v>0</v>
      </c>
      <c r="F71" s="101" t="e">
        <f>IFERROR((D9*F9+D30*F30)/D71,F60)</f>
        <v>#DIV/0!</v>
      </c>
      <c r="G71" s="102">
        <f>+SUM(G9,G30)</f>
        <v>0</v>
      </c>
      <c r="H71" s="103">
        <f>+SUM(H9,H30)</f>
        <v>0</v>
      </c>
      <c r="I71" s="102">
        <f>+SUM(I9,I30)</f>
        <v>0</v>
      </c>
      <c r="J71" s="102">
        <f>ROUND(SUM(L71:N71),2)</f>
        <v>0</v>
      </c>
      <c r="K71" s="103">
        <f>+SUM(K9,K30)</f>
        <v>0</v>
      </c>
      <c r="L71" s="99">
        <f>+SUM(L30,L9)</f>
        <v>0</v>
      </c>
      <c r="M71" s="99">
        <f>+SUM(M30,M9)</f>
        <v>0</v>
      </c>
      <c r="N71" s="99">
        <f>+SUM(N30,N9)</f>
        <v>0</v>
      </c>
      <c r="O71" s="101">
        <f>+MAX(O30,O9)</f>
        <v>0</v>
      </c>
      <c r="P71" s="101">
        <f>+MIN(P30,P9)</f>
        <v>0</v>
      </c>
      <c r="Q71" s="30">
        <f>J71-L71-M71-N71</f>
        <v>0</v>
      </c>
      <c r="R71" s="24"/>
    </row>
    <row r="72" spans="1:18" ht="12" customHeight="1" x14ac:dyDescent="0.2">
      <c r="A72" s="124" t="s">
        <v>102</v>
      </c>
      <c r="B72" s="113"/>
      <c r="C72" s="114"/>
      <c r="D72" s="113"/>
      <c r="E72" s="114"/>
      <c r="F72" s="115"/>
      <c r="G72" s="113"/>
      <c r="H72" s="114"/>
      <c r="I72" s="113"/>
      <c r="J72" s="116">
        <f>B72+D72-G72+I72</f>
        <v>0</v>
      </c>
      <c r="K72" s="114"/>
      <c r="L72" s="113"/>
      <c r="M72" s="113"/>
      <c r="N72" s="113"/>
      <c r="O72" s="115"/>
      <c r="P72" s="115"/>
      <c r="Q72" s="19" t="str">
        <f t="shared" si="15"/>
        <v/>
      </c>
      <c r="R72" s="24" t="str">
        <f t="shared" ref="R72" si="16">IF(SUM(L72:N72)=J72,"",IF(ROUND(J72-L72-M72-N72,2)=ROUND($Q$71,2),"","Зээлийн эцсийн үлдэгдлийн дүн зөрүүтэй"))</f>
        <v/>
      </c>
    </row>
    <row r="73" spans="1:18" s="31" customFormat="1" ht="39" customHeight="1" x14ac:dyDescent="0.25">
      <c r="A73" s="73" t="str">
        <f>IF(SUM(B63,B68,D63,D68,G63,G68,J63,J68,L63,M63,N63,L68,M68,N68)&gt;0,IF(PD_CAR!T28&gt;0,"","PD_CAR тайланг нөхнө үү!"),"")</f>
        <v/>
      </c>
      <c r="B73" s="83" t="str">
        <f>IF(B9=B60,"","Эхний үлдэгдлийн дүн зөрүүтэй (иргэн)")</f>
        <v/>
      </c>
      <c r="C73" s="89" t="str">
        <f>IF(C9=C60,"","Эхний үлдэгдлийн тоо зөрүүтэй (иргэн)")</f>
        <v/>
      </c>
      <c r="D73" s="83" t="str">
        <f>IF(D9=D60,"","Олгосон зээлийн дүн зөрүүтэй (иргэн)")</f>
        <v/>
      </c>
      <c r="E73" s="89" t="str">
        <f>IF(E9=E60,"","Олгосон зээлийн тоо зөрүүтэй (иргэн)")</f>
        <v/>
      </c>
      <c r="F73" s="74"/>
      <c r="G73" s="83" t="str">
        <f>IF(G9=G60,"","Төлөгдсөн зээлийн дүн зөрүүтэй (иргэн)")</f>
        <v/>
      </c>
      <c r="H73" s="89" t="str">
        <f>IF(H9=H60,"","Төлөгдсөн зээлийн тоо зөрүүтэй (иргэн)")</f>
        <v/>
      </c>
      <c r="I73" s="83"/>
      <c r="J73" s="83" t="str">
        <f>IF(J9=J60,"","Эцсийн үлдэгдлийн дүн зөрүүтэй (иргэн)")</f>
        <v/>
      </c>
      <c r="K73" s="89" t="str">
        <f>IF(K9=K60,"","Эцсийн үлдэгдлийн тоо зөрүүтэй (иргэн)")</f>
        <v/>
      </c>
      <c r="L73" s="83" t="str">
        <f>IF(L9=L60,"","Хэвийн зээлийн дүн зөрүүтэй (иргэн)")</f>
        <v/>
      </c>
      <c r="M73" s="83" t="str">
        <f>IF(M9=M60,"","Анхаарал хандуулах зээлийн дүн зөрүүтэй (иргэн)")</f>
        <v/>
      </c>
      <c r="N73" s="83" t="str">
        <f>IF(N9=N60,"","Чанаргүй зээлийн дүн зөрүүтэй (иргэн)")</f>
        <v/>
      </c>
      <c r="O73" s="74"/>
      <c r="P73" s="74"/>
    </row>
    <row r="74" spans="1:18" s="31" customFormat="1" ht="39" customHeight="1" x14ac:dyDescent="0.25">
      <c r="A74" s="73"/>
      <c r="B74" s="83" t="str">
        <f>IF(B30=B66,"","Эхний үлдэгдлийн дүн зөрүүтэй (Хуулийн этгээд)")</f>
        <v/>
      </c>
      <c r="C74" s="89" t="str">
        <f>IF(C30=C66,"","Эхний үлдэгдлийн тоо зөрүүтэй (Хуулийн этгээд)")</f>
        <v/>
      </c>
      <c r="D74" s="83" t="str">
        <f>IF(D30=D66,"","Олгосон зээлийн дүн зөрүүтэй (Хуулийн этгээд)")</f>
        <v/>
      </c>
      <c r="E74" s="89" t="str">
        <f>IF(E30=E66,"","Олгосон зээлийн тоо зөрүүтэй (Хуулийн этгээд)")</f>
        <v/>
      </c>
      <c r="F74" s="74"/>
      <c r="G74" s="83" t="str">
        <f>IF(G30=G66,"","Төлөгдсөн зээлийн дүн зөрүүтэй (Хуулийн этгээд)")</f>
        <v/>
      </c>
      <c r="H74" s="89" t="str">
        <f>IF(H30=H66,"","Төлөгдсөн зээлийн тоо зөрүүтэй (Хуулийн этгээд)")</f>
        <v/>
      </c>
      <c r="I74" s="83"/>
      <c r="J74" s="83" t="str">
        <f>IF(J30=J66,"","Эцсийн үлдэгдлийн дүн зөрүүтэй (Хуулийн этгээд)")</f>
        <v/>
      </c>
      <c r="K74" s="89" t="str">
        <f>IF(K30=K66,"","Эцсийн үлдэгдлийн тоо зөрүүтэй (Хуулийн этгээд)")</f>
        <v/>
      </c>
      <c r="L74" s="83" t="str">
        <f>IF(L30=L66,"","Хэвийн зээлийн дүн зөрүүтэй (Хуулийн этгээд)")</f>
        <v/>
      </c>
      <c r="M74" s="83" t="str">
        <f>IF(M30=M66,"","Анхаарал хандуулах зээлийн дүн зөрүүтэй (Хуулийн этгээд)")</f>
        <v/>
      </c>
      <c r="N74" s="83" t="str">
        <f>IF(N30=N66,"","Чанаргүй зээлийн дүн зөрүүтэй (Хуулийн этгээд)")</f>
        <v/>
      </c>
      <c r="O74" s="74"/>
      <c r="P74" s="74"/>
    </row>
    <row r="75" spans="1:18" s="31" customFormat="1" ht="39" customHeight="1" x14ac:dyDescent="0.25">
      <c r="A75" s="75"/>
      <c r="B75" s="84" t="str">
        <f>IF(B59=B71,"","Зээлийн эхний үлдэгдэл дүн зөрүүтэй")</f>
        <v/>
      </c>
      <c r="C75" s="90" t="str">
        <f>IF(C59=C71,"","Зээлийн эхний үлдэгдэл тоо зөрүүтэй")</f>
        <v/>
      </c>
      <c r="D75" s="84" t="str">
        <f>IF(D59=D71,"","Олгосон зээлийн дүн зөрүүтэй")</f>
        <v/>
      </c>
      <c r="E75" s="90" t="str">
        <f>IF(E59=E71,"","Олгосон зээлийн тоо зөрүүтэй")</f>
        <v/>
      </c>
      <c r="F75" s="91"/>
      <c r="G75" s="84" t="str">
        <f>IF(G59=G71,"","Төлөгдсөн зээлийн дүн зөрүүтэй")</f>
        <v/>
      </c>
      <c r="H75" s="90" t="str">
        <f>IF(H59=H71,"","Төлөгдсөн зээлийн тоо зөрүүтэй")</f>
        <v/>
      </c>
      <c r="I75" s="84"/>
      <c r="J75" s="84" t="str">
        <f>IF(J59=J71,"","Нийт зээлийн дүн зөрүүтэй")</f>
        <v/>
      </c>
      <c r="K75" s="90" t="str">
        <f>IF(K59=K71,"","Нийт зээлийн тоо зөрүүтэй")</f>
        <v/>
      </c>
      <c r="L75" s="85" t="str">
        <f>IF(L59=L71,"","Нийт хэвийн зээлийн үлдэгдэл зөрүүтэй")</f>
        <v/>
      </c>
      <c r="M75" s="85" t="str">
        <f>IF(M59=M71,"","Нийт анхаарал хандуулах зээлийн үлдэгдэл зөрүүтэй")</f>
        <v/>
      </c>
      <c r="N75" s="85" t="str">
        <f>IF(N59=N71,"","Нийт чанаргүй зээлийн үлдэгдэл зөрүүтэй")</f>
        <v/>
      </c>
      <c r="O75" s="91"/>
      <c r="P75" s="91"/>
    </row>
    <row r="76" spans="1:18" ht="39" customHeight="1" x14ac:dyDescent="0.2">
      <c r="A76" s="137" t="s">
        <v>103</v>
      </c>
      <c r="B76" s="137"/>
      <c r="C76" s="137"/>
      <c r="D76" s="137"/>
      <c r="E76" s="137"/>
      <c r="F76" s="137"/>
      <c r="G76" s="137"/>
      <c r="H76" s="137"/>
      <c r="I76" s="137"/>
      <c r="J76" s="137"/>
      <c r="K76" s="137"/>
      <c r="L76" s="137"/>
      <c r="M76" s="137"/>
      <c r="N76" s="137"/>
      <c r="O76" s="137"/>
      <c r="P76" s="137"/>
    </row>
    <row r="77" spans="1:18" x14ac:dyDescent="0.2">
      <c r="A77" s="137" t="s">
        <v>104</v>
      </c>
      <c r="B77" s="137"/>
      <c r="C77" s="137"/>
      <c r="D77" s="137"/>
      <c r="E77" s="137"/>
      <c r="F77" s="137"/>
      <c r="G77" s="137"/>
      <c r="H77" s="137"/>
      <c r="I77" s="137"/>
      <c r="J77" s="137"/>
      <c r="K77" s="137"/>
      <c r="L77" s="137"/>
      <c r="M77" s="137"/>
      <c r="N77" s="137"/>
      <c r="O77" s="137"/>
      <c r="P77" s="137"/>
    </row>
    <row r="78" spans="1:18" x14ac:dyDescent="0.2">
      <c r="A78" s="138" t="s">
        <v>25</v>
      </c>
      <c r="B78" s="138"/>
      <c r="C78" s="138"/>
      <c r="D78" s="86"/>
      <c r="E78" s="32"/>
      <c r="F78" s="33"/>
      <c r="G78" s="86"/>
      <c r="H78" s="32"/>
      <c r="I78" s="86"/>
      <c r="J78" s="86"/>
      <c r="K78" s="32"/>
      <c r="L78" s="86"/>
      <c r="M78" s="86"/>
      <c r="N78" s="86"/>
      <c r="O78" s="93"/>
      <c r="P78" s="93"/>
    </row>
    <row r="79" spans="1:18" x14ac:dyDescent="0.2">
      <c r="A79" s="3" t="s">
        <v>32</v>
      </c>
    </row>
    <row r="80" spans="1:18" x14ac:dyDescent="0.2">
      <c r="B80" s="128"/>
      <c r="C80" s="128"/>
      <c r="D80" s="17"/>
      <c r="E80" s="14"/>
      <c r="F80" s="15"/>
      <c r="H80" s="2"/>
      <c r="I80" s="87"/>
    </row>
    <row r="81" spans="2:13" x14ac:dyDescent="0.2">
      <c r="B81" s="88"/>
      <c r="C81" s="34"/>
      <c r="D81" s="17"/>
      <c r="E81" s="14"/>
      <c r="F81" s="15"/>
    </row>
    <row r="82" spans="2:13" x14ac:dyDescent="0.2">
      <c r="B82" s="78"/>
      <c r="C82" s="78"/>
      <c r="D82" s="78"/>
      <c r="E82" s="14"/>
      <c r="F82" s="15"/>
    </row>
    <row r="83" spans="2:13" x14ac:dyDescent="0.2">
      <c r="B83" s="88"/>
      <c r="C83" s="34"/>
      <c r="D83" s="17"/>
      <c r="E83" s="14"/>
      <c r="F83" s="15"/>
    </row>
    <row r="84" spans="2:13" x14ac:dyDescent="0.2">
      <c r="B84" s="88"/>
      <c r="C84" s="34"/>
      <c r="D84" s="17"/>
      <c r="E84" s="14"/>
      <c r="F84" s="92"/>
      <c r="G84" s="17"/>
      <c r="H84" s="14"/>
      <c r="I84" s="17"/>
      <c r="J84" s="17"/>
      <c r="K84" s="16"/>
      <c r="L84" s="18"/>
      <c r="M84" s="18"/>
    </row>
    <row r="85" spans="2:13" x14ac:dyDescent="0.2">
      <c r="B85" s="88"/>
      <c r="C85" s="34"/>
      <c r="D85" s="17"/>
      <c r="E85" s="14"/>
      <c r="F85" s="15"/>
    </row>
    <row r="86" spans="2:13" x14ac:dyDescent="0.2">
      <c r="B86" s="88"/>
      <c r="C86" s="34"/>
      <c r="D86" s="17"/>
      <c r="E86" s="14"/>
      <c r="F86" s="92"/>
      <c r="G86" s="17"/>
      <c r="H86" s="14"/>
      <c r="I86" s="17"/>
      <c r="J86" s="17"/>
      <c r="K86" s="16"/>
      <c r="L86" s="18"/>
      <c r="M86" s="18"/>
    </row>
    <row r="87" spans="2:13" x14ac:dyDescent="0.2">
      <c r="B87" s="88"/>
      <c r="C87" s="34"/>
      <c r="D87" s="17"/>
      <c r="E87" s="14"/>
      <c r="F87" s="15"/>
    </row>
    <row r="88" spans="2:13" x14ac:dyDescent="0.2">
      <c r="B88" s="88"/>
      <c r="C88" s="34"/>
      <c r="D88" s="17"/>
      <c r="E88" s="14"/>
      <c r="F88" s="92"/>
      <c r="G88" s="17"/>
      <c r="H88" s="14"/>
      <c r="I88" s="17"/>
      <c r="J88" s="17"/>
      <c r="K88" s="16"/>
      <c r="L88" s="18"/>
      <c r="M88" s="18"/>
    </row>
  </sheetData>
  <sheetProtection algorithmName="SHA-512" hashValue="lPS5DPWESP/joZs0ZxN223c9+nJoDWAodY9g0U22fdWMU2dQNDU4QceNTKlsB3d7DRmW5zuTdMNvPB2jrc/aHg==" saltValue="ac0HpJhdwS5saluPWwZgdg==" spinCount="100000" sheet="1" objects="1" scenarios="1"/>
  <mergeCells count="18">
    <mergeCell ref="A76:P76"/>
    <mergeCell ref="A77:P77"/>
    <mergeCell ref="A78:C78"/>
    <mergeCell ref="A7:A8"/>
    <mergeCell ref="B7:C7"/>
    <mergeCell ref="D7:E7"/>
    <mergeCell ref="F7:F8"/>
    <mergeCell ref="G7:H7"/>
    <mergeCell ref="I7:I8"/>
    <mergeCell ref="J7:N7"/>
    <mergeCell ref="O7:P7"/>
    <mergeCell ref="B51:C58"/>
    <mergeCell ref="I51:P58"/>
    <mergeCell ref="A2:P2"/>
    <mergeCell ref="A3:P3"/>
    <mergeCell ref="A4:P4"/>
    <mergeCell ref="H6:J6"/>
    <mergeCell ref="O6:P6"/>
  </mergeCells>
  <dataValidations count="9">
    <dataValidation allowBlank="1" sqref="J72 B51 J10:J29 J31:J50 D51:I51 J61:J65 J67:J70" xr:uid="{CB5649D1-A67B-4E6A-BAA3-B890B41A5055}"/>
    <dataValidation allowBlank="1" showInputMessage="1" showErrorMessage="1" prompt="Балансын дүнтэй тэнцүү байх (BS!27)" sqref="M71" xr:uid="{C62CE580-05F5-43A0-8130-511260255D13}"/>
    <dataValidation allowBlank="1" showInputMessage="1" showErrorMessage="1" prompt="Балансын дүнтэй тэнцүү байх (BS!26)" sqref="L71" xr:uid="{F1BAA599-9F57-4410-B291-150B644F3F5F}"/>
    <dataValidation allowBlank="1" showInputMessage="1" showErrorMessage="1" prompt="Балансын дүнтэй тэнцүү байх (BS!28)" sqref="N71" xr:uid="{87A831CD-042E-4004-B623-4B1A566FF4AF}"/>
    <dataValidation type="decimal" allowBlank="1" showErrorMessage="1" errorTitle="Дүнг төгрөгөөр шивнэ үү!" error="Зээлийн эхний үлдэгдлийг мянгачилахгүйгээр төгрөгөөр шивнэ үү." sqref="N72" xr:uid="{EE7DE54A-832C-4270-86BD-B29B92546E05}">
      <formula1>100000</formula1>
      <formula2>1000000000000</formula2>
    </dataValidation>
    <dataValidation type="whole" allowBlank="1" showErrorMessage="1" errorTitle="Зээлийн тоог шивнэ үү!" error="Зээлийн тоог шивнэ үү." sqref="C10:C29 E10:E29 H10:H29 K10:K29 C31:C50 E31:E50 H31:H50 C61:C65 E61:E65 K31:K50 H61:H65 E72 K72 H72 K61:K65 C72 E52:E58 H52:H58 C67:C70 E67:E70 H67:H70 K67:K70" xr:uid="{018DBC1B-4F36-41A8-89C8-48CFF4F670FF}">
      <formula1>1</formula1>
      <formula2>8000000</formula2>
    </dataValidation>
    <dataValidation type="decimal" allowBlank="1" showErrorMessage="1" errorTitle="ЗЖДХ-г сараар шивнэ үү!" error="Зээлийн жигнэсэн дундаж хүүг сараар шивнэ үү." sqref="F10:F29 O61:P65 O10:P29 O31:P50 F31:F50 O72:P72 F72 F61:F65 F52:F58 O67:P70 F67:F70" xr:uid="{8DF50AD3-42AB-42A4-8229-F81043E2E5FD}">
      <formula1>0</formula1>
      <formula2>0.13</formula2>
    </dataValidation>
    <dataValidation type="decimal" allowBlank="1" showErrorMessage="1" errorTitle="Дүнг төгрөгөөр шивнэ үү!" error="Зээлийн эхний үлдэгдлийг мянгачилахгүйгээр төгрөгөөр шивнэ үү." sqref="B10:B29 D10:D29 G10:G29 I10:I29 L10:N29 B31:B50 D31:D50 G31:G50 I31:I50 L31:N50 D52:D58 G52:G58 B61:B65 D61:D65 G61:G65 I61:I65 L61:N65 B67:B70 D67:D70 G67:G70 I67:I70 L67:N70" xr:uid="{A781E8F9-32BD-4B8F-B86E-5413346CE881}">
      <formula1>0.001</formula1>
      <formula2>1000000000000</formula2>
    </dataValidation>
    <dataValidation type="decimal" allowBlank="1" showErrorMessage="1" errorTitle="Дүнг төгрөгөөр шивнэ үү!" error="Зээлийн эхний үлдэгдлийг мянгачилахгүйгээр төгрөгөөр шивнэ үү." sqref="B72 D72 G72 I72 L72 M72" xr:uid="{157EFCC6-9D17-4A19-AEB3-210C89AAA6E3}">
      <formula1>100000</formula1>
      <formula2>1000000000000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B22F1-CBBA-4557-8C34-415A7B5BCDAD}">
  <sheetPr>
    <pageSetUpPr fitToPage="1"/>
  </sheetPr>
  <dimension ref="B2:AA30"/>
  <sheetViews>
    <sheetView workbookViewId="0">
      <pane xSplit="4" ySplit="11" topLeftCell="E12" activePane="bottomRight" state="frozen"/>
      <selection pane="topRight" activeCell="E1" sqref="E1"/>
      <selection pane="bottomLeft" activeCell="A12" sqref="A12"/>
      <selection pane="bottomRight"/>
    </sheetView>
  </sheetViews>
  <sheetFormatPr defaultColWidth="12.42578125" defaultRowHeight="12.75" x14ac:dyDescent="0.2"/>
  <cols>
    <col min="1" max="1" width="7.140625" style="35" customWidth="1"/>
    <col min="2" max="2" width="58.85546875" style="35" customWidth="1"/>
    <col min="3" max="3" width="19.5703125" style="36" customWidth="1"/>
    <col min="4" max="4" width="13" style="37" customWidth="1"/>
    <col min="5" max="5" width="19.5703125" style="36" customWidth="1"/>
    <col min="6" max="6" width="13" style="37" customWidth="1"/>
    <col min="7" max="7" width="19.5703125" style="36" customWidth="1"/>
    <col min="8" max="8" width="13" style="37" customWidth="1"/>
    <col min="9" max="9" width="19.5703125" style="36" customWidth="1"/>
    <col min="10" max="10" width="8.140625" style="38" customWidth="1"/>
    <col min="11" max="11" width="13" style="37" customWidth="1"/>
    <col min="12" max="12" width="19.5703125" style="36" customWidth="1"/>
    <col min="13" max="13" width="8.140625" style="38" customWidth="1"/>
    <col min="14" max="14" width="13" style="37" customWidth="1"/>
    <col min="15" max="15" width="19.5703125" style="36" customWidth="1"/>
    <col min="16" max="16" width="13" style="37" customWidth="1"/>
    <col min="17" max="17" width="19.5703125" style="36" customWidth="1"/>
    <col min="18" max="18" width="13" style="37" customWidth="1"/>
    <col min="19" max="20" width="19.5703125" style="36" customWidth="1"/>
    <col min="21" max="21" width="13" style="37" customWidth="1"/>
    <col min="22" max="22" width="19.5703125" style="36" customWidth="1"/>
    <col min="23" max="23" width="13" style="37" customWidth="1"/>
    <col min="24" max="24" width="19.5703125" style="36" customWidth="1"/>
    <col min="25" max="25" width="13" style="37" customWidth="1"/>
    <col min="26" max="26" width="41.42578125" style="35" customWidth="1"/>
    <col min="27" max="27" width="33.42578125" style="35" customWidth="1"/>
    <col min="28" max="16384" width="12.42578125" style="35"/>
  </cols>
  <sheetData>
    <row r="2" spans="2:27" x14ac:dyDescent="0.2">
      <c r="B2" s="159" t="s">
        <v>105</v>
      </c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R2" s="159"/>
      <c r="S2" s="159"/>
      <c r="T2" s="159"/>
      <c r="U2" s="159"/>
      <c r="V2" s="159"/>
      <c r="W2" s="159"/>
      <c r="X2" s="159"/>
      <c r="Y2" s="159"/>
    </row>
    <row r="3" spans="2:27" ht="15.75" customHeight="1" x14ac:dyDescent="0.2">
      <c r="B3" s="166" t="str">
        <f>+PD_ALL!A3</f>
        <v xml:space="preserve">ТАЙЛАНГ ТӨГРӨГӨӨР ШИВЭХИЙГ АНХААРНА УУ!!! БАНК БУС САНХҮҮГИЙН БАЙГУУЛЛАГЫН НЭРИЙГ ЭНД БИЧНЭ ҮҮ. </v>
      </c>
      <c r="C3" s="166"/>
      <c r="D3" s="166"/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66"/>
      <c r="R3" s="166"/>
      <c r="S3" s="166"/>
      <c r="T3" s="166"/>
      <c r="U3" s="166"/>
      <c r="V3" s="166"/>
      <c r="W3" s="166"/>
      <c r="X3" s="166"/>
      <c r="Y3" s="166"/>
    </row>
    <row r="4" spans="2:27" ht="15.75" customHeight="1" x14ac:dyDescent="0.2">
      <c r="B4" s="167" t="s">
        <v>33</v>
      </c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167"/>
      <c r="S4" s="167"/>
      <c r="T4" s="167"/>
      <c r="U4" s="167"/>
      <c r="V4" s="167"/>
      <c r="W4" s="167"/>
      <c r="X4" s="167"/>
      <c r="Y4" s="167"/>
    </row>
    <row r="5" spans="2:27" ht="15.75" customHeight="1" x14ac:dyDescent="0.2">
      <c r="O5" s="39"/>
      <c r="P5" s="40"/>
      <c r="Q5" s="41"/>
      <c r="R5" s="42"/>
      <c r="S5" s="41"/>
      <c r="T5" s="39"/>
      <c r="U5" s="40"/>
    </row>
    <row r="6" spans="2:27" ht="15" customHeight="1" x14ac:dyDescent="0.2">
      <c r="B6" s="131" t="str">
        <f>+PD_ALL!A6</f>
        <v>ОООО-СС-ӨӨ</v>
      </c>
      <c r="O6" s="169"/>
      <c r="P6" s="169"/>
      <c r="Q6" s="169"/>
      <c r="R6" s="169"/>
      <c r="S6" s="43"/>
      <c r="T6" s="39"/>
      <c r="U6" s="40"/>
      <c r="V6" s="39"/>
      <c r="W6" s="40"/>
      <c r="X6" s="39"/>
      <c r="Y6" s="130" t="s">
        <v>48</v>
      </c>
    </row>
    <row r="7" spans="2:27" s="45" customFormat="1" ht="15" customHeight="1" x14ac:dyDescent="0.2">
      <c r="B7" s="170" t="s">
        <v>39</v>
      </c>
      <c r="C7" s="160" t="s">
        <v>44</v>
      </c>
      <c r="D7" s="160"/>
      <c r="E7" s="160"/>
      <c r="F7" s="160"/>
      <c r="G7" s="160"/>
      <c r="H7" s="160"/>
      <c r="I7" s="168" t="s">
        <v>45</v>
      </c>
      <c r="J7" s="168"/>
      <c r="K7" s="168"/>
      <c r="L7" s="168"/>
      <c r="M7" s="168"/>
      <c r="N7" s="168"/>
      <c r="O7" s="160" t="s">
        <v>46</v>
      </c>
      <c r="P7" s="160"/>
      <c r="Q7" s="160"/>
      <c r="R7" s="161"/>
      <c r="S7" s="163" t="s">
        <v>106</v>
      </c>
      <c r="T7" s="162" t="s">
        <v>47</v>
      </c>
      <c r="U7" s="160"/>
      <c r="V7" s="160"/>
      <c r="W7" s="160"/>
      <c r="X7" s="160"/>
      <c r="Y7" s="160"/>
    </row>
    <row r="8" spans="2:27" s="45" customFormat="1" x14ac:dyDescent="0.2">
      <c r="B8" s="170"/>
      <c r="C8" s="160" t="s">
        <v>40</v>
      </c>
      <c r="D8" s="160"/>
      <c r="E8" s="160" t="s">
        <v>42</v>
      </c>
      <c r="F8" s="160"/>
      <c r="G8" s="160" t="s">
        <v>43</v>
      </c>
      <c r="H8" s="160"/>
      <c r="I8" s="168" t="s">
        <v>42</v>
      </c>
      <c r="J8" s="168"/>
      <c r="K8" s="168"/>
      <c r="L8" s="168" t="s">
        <v>43</v>
      </c>
      <c r="M8" s="168"/>
      <c r="N8" s="168"/>
      <c r="O8" s="160" t="s">
        <v>42</v>
      </c>
      <c r="P8" s="160"/>
      <c r="Q8" s="160" t="s">
        <v>43</v>
      </c>
      <c r="R8" s="161"/>
      <c r="S8" s="164"/>
      <c r="T8" s="162" t="s">
        <v>40</v>
      </c>
      <c r="U8" s="160"/>
      <c r="V8" s="160" t="s">
        <v>42</v>
      </c>
      <c r="W8" s="160"/>
      <c r="X8" s="160" t="s">
        <v>43</v>
      </c>
      <c r="Y8" s="160"/>
    </row>
    <row r="9" spans="2:27" s="51" customFormat="1" ht="25.5" x14ac:dyDescent="0.25">
      <c r="B9" s="170"/>
      <c r="C9" s="46" t="s">
        <v>49</v>
      </c>
      <c r="D9" s="47" t="s">
        <v>41</v>
      </c>
      <c r="E9" s="46" t="s">
        <v>49</v>
      </c>
      <c r="F9" s="47" t="s">
        <v>41</v>
      </c>
      <c r="G9" s="46" t="s">
        <v>49</v>
      </c>
      <c r="H9" s="47" t="s">
        <v>41</v>
      </c>
      <c r="I9" s="46" t="s">
        <v>49</v>
      </c>
      <c r="J9" s="48" t="s">
        <v>107</v>
      </c>
      <c r="K9" s="47" t="s">
        <v>41</v>
      </c>
      <c r="L9" s="46" t="s">
        <v>49</v>
      </c>
      <c r="M9" s="48" t="s">
        <v>107</v>
      </c>
      <c r="N9" s="47" t="s">
        <v>41</v>
      </c>
      <c r="O9" s="46" t="s">
        <v>49</v>
      </c>
      <c r="P9" s="47" t="s">
        <v>41</v>
      </c>
      <c r="Q9" s="46" t="s">
        <v>49</v>
      </c>
      <c r="R9" s="49" t="s">
        <v>41</v>
      </c>
      <c r="S9" s="165"/>
      <c r="T9" s="50" t="s">
        <v>49</v>
      </c>
      <c r="U9" s="47" t="s">
        <v>41</v>
      </c>
      <c r="V9" s="46" t="s">
        <v>49</v>
      </c>
      <c r="W9" s="47" t="s">
        <v>41</v>
      </c>
      <c r="X9" s="46" t="s">
        <v>49</v>
      </c>
      <c r="Y9" s="47" t="s">
        <v>41</v>
      </c>
    </row>
    <row r="10" spans="2:27" s="57" customFormat="1" x14ac:dyDescent="0.2">
      <c r="B10" s="52" t="s">
        <v>52</v>
      </c>
      <c r="C10" s="53">
        <f>SUM(C11,C15)</f>
        <v>0</v>
      </c>
      <c r="D10" s="54">
        <f t="shared" ref="D10:Y10" si="0">SUM(D11,D15)</f>
        <v>0</v>
      </c>
      <c r="E10" s="53">
        <f t="shared" si="0"/>
        <v>0</v>
      </c>
      <c r="F10" s="54">
        <f t="shared" si="0"/>
        <v>0</v>
      </c>
      <c r="G10" s="53">
        <f t="shared" si="0"/>
        <v>0</v>
      </c>
      <c r="H10" s="54">
        <f t="shared" si="0"/>
        <v>0</v>
      </c>
      <c r="I10" s="53">
        <f t="shared" si="0"/>
        <v>0</v>
      </c>
      <c r="J10" s="55" t="str">
        <f>IFERROR(AVERAGE(J11,J15),"")</f>
        <v/>
      </c>
      <c r="K10" s="54">
        <f t="shared" si="0"/>
        <v>0</v>
      </c>
      <c r="L10" s="53">
        <f t="shared" si="0"/>
        <v>0</v>
      </c>
      <c r="M10" s="55" t="str">
        <f>IFERROR(AVERAGE(M11,M15),"")</f>
        <v/>
      </c>
      <c r="N10" s="54">
        <f t="shared" si="0"/>
        <v>0</v>
      </c>
      <c r="O10" s="53">
        <f t="shared" si="0"/>
        <v>0</v>
      </c>
      <c r="P10" s="54">
        <f t="shared" si="0"/>
        <v>0</v>
      </c>
      <c r="Q10" s="53">
        <f t="shared" si="0"/>
        <v>0</v>
      </c>
      <c r="R10" s="54">
        <f t="shared" si="0"/>
        <v>0</v>
      </c>
      <c r="S10" s="53">
        <f t="shared" ref="S10" si="1">SUM(S11,S15)</f>
        <v>0</v>
      </c>
      <c r="T10" s="53">
        <f>SUM(T11,T15)</f>
        <v>0</v>
      </c>
      <c r="U10" s="54">
        <f t="shared" si="0"/>
        <v>0</v>
      </c>
      <c r="V10" s="54">
        <f t="shared" si="0"/>
        <v>0</v>
      </c>
      <c r="W10" s="54">
        <f t="shared" si="0"/>
        <v>0</v>
      </c>
      <c r="X10" s="54">
        <f t="shared" si="0"/>
        <v>0</v>
      </c>
      <c r="Y10" s="54">
        <f t="shared" si="0"/>
        <v>0</v>
      </c>
      <c r="Z10" s="56" t="str">
        <f t="shared" ref="Z10:Z11" si="2">IF(T10=V10+X10,"","Эцсийн үлдэгдэл ангилсан дүнгээс зөрүүтэй")</f>
        <v/>
      </c>
      <c r="AA10" s="56" t="str" cm="1">
        <f t="array" ref="AA10">IFERROR(IF(_xlfn.IFS(E10&gt;0,F10&gt;0,G10&gt;0,H10&gt;0,I10&gt;0,K10&gt;0,I10&gt;0,J10&gt;0,L10&gt;0,N10&gt;0,L10&gt;0,M10&gt;0,O10&gt;0,P10&gt;0,Q10&gt;0,R10&gt;0,T10&gt;0,U10&gt;0,V10&gt;0,W10&gt;0,X10&gt;0,Y10&gt;0),"","Зээлдэгчдийн тоо, ЗЖДХ нөхнө үү"),"")</f>
        <v/>
      </c>
    </row>
    <row r="11" spans="2:27" s="57" customFormat="1" x14ac:dyDescent="0.2">
      <c r="B11" s="58" t="s">
        <v>34</v>
      </c>
      <c r="C11" s="59">
        <f>SUM(C12:C14)</f>
        <v>0</v>
      </c>
      <c r="D11" s="60">
        <f t="shared" ref="D11:R11" si="3">SUM(D12:D14)</f>
        <v>0</v>
      </c>
      <c r="E11" s="59">
        <f t="shared" si="3"/>
        <v>0</v>
      </c>
      <c r="F11" s="60">
        <f t="shared" si="3"/>
        <v>0</v>
      </c>
      <c r="G11" s="59">
        <f t="shared" si="3"/>
        <v>0</v>
      </c>
      <c r="H11" s="60">
        <f t="shared" si="3"/>
        <v>0</v>
      </c>
      <c r="I11" s="59">
        <f t="shared" si="3"/>
        <v>0</v>
      </c>
      <c r="J11" s="61" t="str">
        <f>IFERROR(AVERAGE(J12:J14),"")</f>
        <v/>
      </c>
      <c r="K11" s="60">
        <f t="shared" si="3"/>
        <v>0</v>
      </c>
      <c r="L11" s="59">
        <f t="shared" si="3"/>
        <v>0</v>
      </c>
      <c r="M11" s="61" t="str">
        <f>IFERROR(AVERAGE(M12:M14),"")</f>
        <v/>
      </c>
      <c r="N11" s="60">
        <f t="shared" si="3"/>
        <v>0</v>
      </c>
      <c r="O11" s="59">
        <f t="shared" si="3"/>
        <v>0</v>
      </c>
      <c r="P11" s="60">
        <f t="shared" si="3"/>
        <v>0</v>
      </c>
      <c r="Q11" s="59">
        <f t="shared" si="3"/>
        <v>0</v>
      </c>
      <c r="R11" s="60">
        <f t="shared" si="3"/>
        <v>0</v>
      </c>
      <c r="S11" s="59">
        <f t="shared" ref="S11" si="4">SUM(S12:S14)</f>
        <v>0</v>
      </c>
      <c r="T11" s="59">
        <f>SUM(T12:T14)</f>
        <v>0</v>
      </c>
      <c r="U11" s="59">
        <f t="shared" ref="U11:Y11" si="5">SUM(U12:U14)</f>
        <v>0</v>
      </c>
      <c r="V11" s="59">
        <f t="shared" si="5"/>
        <v>0</v>
      </c>
      <c r="W11" s="59">
        <f t="shared" si="5"/>
        <v>0</v>
      </c>
      <c r="X11" s="59">
        <f t="shared" si="5"/>
        <v>0</v>
      </c>
      <c r="Y11" s="59">
        <f t="shared" si="5"/>
        <v>0</v>
      </c>
      <c r="Z11" s="56" t="str">
        <f t="shared" si="2"/>
        <v/>
      </c>
      <c r="AA11" s="56" t="str" cm="1">
        <f t="array" ref="AA11">IFERROR(IF(_xlfn.IFS(E11&gt;0,F11&gt;0,G11&gt;0,H11&gt;0,I11&gt;0,K11&gt;0,I11&gt;0,J11&gt;0,L11&gt;0,N11&gt;0,L11&gt;0,M11&gt;0,O11&gt;0,P11&gt;0,Q11&gt;0,R11&gt;0,T11&gt;0,U11&gt;0,V11&gt;0,W11&gt;0,X11&gt;0,Y11&gt;0),"","Зээлдэгчдийн тоо, ЗЖДХ нөхнө үү"),"")</f>
        <v/>
      </c>
    </row>
    <row r="12" spans="2:27" x14ac:dyDescent="0.2">
      <c r="B12" s="62" t="s">
        <v>50</v>
      </c>
      <c r="C12" s="63">
        <f>SUM(E12,G12)</f>
        <v>0</v>
      </c>
      <c r="D12" s="64">
        <f>SUM(F12,H12)</f>
        <v>0</v>
      </c>
      <c r="E12" s="65"/>
      <c r="F12" s="66"/>
      <c r="G12" s="65"/>
      <c r="H12" s="66"/>
      <c r="I12" s="65"/>
      <c r="J12" s="67"/>
      <c r="K12" s="66"/>
      <c r="L12" s="65"/>
      <c r="M12" s="67"/>
      <c r="N12" s="66"/>
      <c r="O12" s="65"/>
      <c r="P12" s="66"/>
      <c r="Q12" s="65"/>
      <c r="R12" s="66"/>
      <c r="S12" s="65"/>
      <c r="T12" s="63">
        <f>+E12+G12+I12+L12-O12-Q12+S12</f>
        <v>0</v>
      </c>
      <c r="U12" s="64">
        <f>+W12+Y12</f>
        <v>0</v>
      </c>
      <c r="V12" s="65"/>
      <c r="W12" s="66"/>
      <c r="X12" s="65"/>
      <c r="Y12" s="66"/>
      <c r="Z12" s="56" t="str">
        <f>IF(T12=V12+X12,"","Эцсийн үлдэгдэл ангилсан дүнгээс зөрүүтэй")</f>
        <v/>
      </c>
      <c r="AA12" s="56" t="str" cm="1">
        <f t="array" ref="AA12">IFERROR(IF(_xlfn.IFS(E12&gt;0,F12&gt;0,G12&gt;0,H12&gt;0,I12&gt;0,K12&gt;0,I12&gt;0,J12&gt;0,L12&gt;0,N12&gt;0,L12&gt;0,M12&gt;0,O12&gt;0,P12&gt;0,Q12&gt;0,R12&gt;0,T12&gt;0,U12&gt;0,V12&gt;0,W12&gt;0,X12&gt;0,Y12&gt;0),"","Зээлдэгчдийн тоо, ЗЖДХ нөхнө үү"),"")</f>
        <v/>
      </c>
    </row>
    <row r="13" spans="2:27" x14ac:dyDescent="0.2">
      <c r="B13" s="68" t="s">
        <v>35</v>
      </c>
      <c r="C13" s="63">
        <f t="shared" ref="C13:C14" si="6">SUM(E13,G13)</f>
        <v>0</v>
      </c>
      <c r="D13" s="64">
        <f t="shared" ref="D13:D14" si="7">SUM(F13,H13)</f>
        <v>0</v>
      </c>
      <c r="E13" s="65"/>
      <c r="F13" s="66"/>
      <c r="G13" s="65"/>
      <c r="H13" s="66"/>
      <c r="I13" s="65"/>
      <c r="J13" s="67"/>
      <c r="K13" s="66"/>
      <c r="L13" s="65"/>
      <c r="M13" s="67"/>
      <c r="N13" s="66"/>
      <c r="O13" s="65"/>
      <c r="P13" s="66"/>
      <c r="Q13" s="65"/>
      <c r="R13" s="66"/>
      <c r="S13" s="65"/>
      <c r="T13" s="63">
        <f t="shared" ref="T13:T14" si="8">+E13+G13+I13+L13-O13-Q13+S13</f>
        <v>0</v>
      </c>
      <c r="U13" s="64">
        <f>+W13+Y13</f>
        <v>0</v>
      </c>
      <c r="V13" s="65"/>
      <c r="W13" s="66"/>
      <c r="X13" s="65"/>
      <c r="Y13" s="66"/>
      <c r="Z13" s="56" t="str">
        <f t="shared" ref="Z13:Z28" si="9">IF(T13=V13+X13,"","Эцсийн үлдэгдэл ангилсан дүнгээс зөрүүтэй")</f>
        <v/>
      </c>
      <c r="AA13" s="56" t="str" cm="1">
        <f t="array" ref="AA13">IFERROR(IF(_xlfn.IFS(E13&gt;0,F13&gt;0,G13&gt;0,H13&gt;0,I13&gt;0,K13&gt;0,I13&gt;0,J13&gt;0,L13&gt;0,N13&gt;0,L13&gt;0,M13&gt;0,O13&gt;0,P13&gt;0,Q13&gt;0,R13&gt;0,T13&gt;0,U13&gt;0,V13&gt;0,W13&gt;0,X13&gt;0,Y13&gt;0),"","Зээлдэгчдийн тоо, ЗЖДХ нөхнө үү"),"")</f>
        <v/>
      </c>
    </row>
    <row r="14" spans="2:27" x14ac:dyDescent="0.2">
      <c r="B14" s="62" t="s">
        <v>36</v>
      </c>
      <c r="C14" s="63">
        <f t="shared" si="6"/>
        <v>0</v>
      </c>
      <c r="D14" s="64">
        <f t="shared" si="7"/>
        <v>0</v>
      </c>
      <c r="E14" s="65"/>
      <c r="F14" s="66"/>
      <c r="G14" s="65"/>
      <c r="H14" s="66"/>
      <c r="I14" s="65"/>
      <c r="J14" s="67"/>
      <c r="K14" s="66"/>
      <c r="L14" s="65"/>
      <c r="M14" s="67"/>
      <c r="N14" s="66"/>
      <c r="O14" s="65"/>
      <c r="P14" s="66"/>
      <c r="Q14" s="65"/>
      <c r="R14" s="66"/>
      <c r="S14" s="65"/>
      <c r="T14" s="63">
        <f t="shared" si="8"/>
        <v>0</v>
      </c>
      <c r="U14" s="64">
        <f t="shared" ref="U14" si="10">+W14+Y14</f>
        <v>0</v>
      </c>
      <c r="V14" s="65"/>
      <c r="W14" s="66"/>
      <c r="X14" s="65"/>
      <c r="Y14" s="66"/>
      <c r="Z14" s="56" t="str">
        <f>IF(T14=V14+X14,"","Эцсийн үлдэгдэл ангилсан дүнгээс зөрүүтэй")</f>
        <v/>
      </c>
      <c r="AA14" s="56" t="str" cm="1">
        <f t="array" ref="AA14">IFERROR(IF(_xlfn.IFS(E14&gt;0,F14&gt;0,G14&gt;0,H14&gt;0,I14&gt;0,K14&gt;0,I14&gt;0,J14&gt;0,L14&gt;0,N14&gt;0,L14&gt;0,M14&gt;0,O14&gt;0,P14&gt;0,Q14&gt;0,R14&gt;0,T14&gt;0,U14&gt;0,V14&gt;0,W14&gt;0,X14&gt;0,Y14&gt;0),"","Зээлдэгчдийн тоо, ЗЖДХ нөхнө үү"),"")</f>
        <v/>
      </c>
    </row>
    <row r="15" spans="2:27" s="57" customFormat="1" x14ac:dyDescent="0.2">
      <c r="B15" s="58" t="s">
        <v>37</v>
      </c>
      <c r="C15" s="59">
        <f>SUM(C16:C18)</f>
        <v>0</v>
      </c>
      <c r="D15" s="60">
        <f t="shared" ref="D15:S15" si="11">SUM(D16:D18)</f>
        <v>0</v>
      </c>
      <c r="E15" s="59">
        <f t="shared" si="11"/>
        <v>0</v>
      </c>
      <c r="F15" s="60">
        <f t="shared" si="11"/>
        <v>0</v>
      </c>
      <c r="G15" s="59">
        <f t="shared" si="11"/>
        <v>0</v>
      </c>
      <c r="H15" s="60">
        <f t="shared" si="11"/>
        <v>0</v>
      </c>
      <c r="I15" s="59">
        <f t="shared" si="11"/>
        <v>0</v>
      </c>
      <c r="J15" s="61" t="str">
        <f>IFERROR(AVERAGE(J16:J18),"")</f>
        <v/>
      </c>
      <c r="K15" s="60">
        <f t="shared" si="11"/>
        <v>0</v>
      </c>
      <c r="L15" s="59">
        <f t="shared" si="11"/>
        <v>0</v>
      </c>
      <c r="M15" s="61" t="str">
        <f>IFERROR(AVERAGE(M16:M18),"")</f>
        <v/>
      </c>
      <c r="N15" s="60">
        <f t="shared" si="11"/>
        <v>0</v>
      </c>
      <c r="O15" s="59">
        <f t="shared" si="11"/>
        <v>0</v>
      </c>
      <c r="P15" s="60">
        <f t="shared" si="11"/>
        <v>0</v>
      </c>
      <c r="Q15" s="59">
        <f t="shared" si="11"/>
        <v>0</v>
      </c>
      <c r="R15" s="60">
        <f t="shared" si="11"/>
        <v>0</v>
      </c>
      <c r="S15" s="59">
        <f t="shared" si="11"/>
        <v>0</v>
      </c>
      <c r="T15" s="59">
        <f>SUM(T16:T18)</f>
        <v>0</v>
      </c>
      <c r="U15" s="59">
        <f t="shared" ref="U15" si="12">SUM(U16:U18)</f>
        <v>0</v>
      </c>
      <c r="V15" s="59">
        <f t="shared" ref="V15" si="13">SUM(V16:V18)</f>
        <v>0</v>
      </c>
      <c r="W15" s="59">
        <f t="shared" ref="W15" si="14">SUM(W16:W18)</f>
        <v>0</v>
      </c>
      <c r="X15" s="59">
        <f t="shared" ref="X15" si="15">SUM(X16:X18)</f>
        <v>0</v>
      </c>
      <c r="Y15" s="59">
        <f t="shared" ref="Y15" si="16">SUM(Y16:Y18)</f>
        <v>0</v>
      </c>
      <c r="Z15" s="56" t="str">
        <f t="shared" si="9"/>
        <v/>
      </c>
      <c r="AA15" s="56" t="str" cm="1">
        <f t="array" ref="AA15">IFERROR(IF(_xlfn.IFS(E15&gt;0,F15&gt;0,G15&gt;0,H15&gt;0,I15&gt;0,K15&gt;0,I15&gt;0,J15&gt;0,L15&gt;0,N15&gt;0,L15&gt;0,M15&gt;0,O15&gt;0,P15&gt;0,Q15&gt;0,R15&gt;0,T15&gt;0,U15&gt;0,V15&gt;0,W15&gt;0,X15&gt;0,Y15&gt;0),"","Зээлдэгчдийн тоо, ЗЖДХ нөхнө үү"),"")</f>
        <v/>
      </c>
    </row>
    <row r="16" spans="2:27" x14ac:dyDescent="0.2">
      <c r="B16" s="62" t="s">
        <v>51</v>
      </c>
      <c r="C16" s="63">
        <f>SUM(E16,G16)</f>
        <v>0</v>
      </c>
      <c r="D16" s="64">
        <f>SUM(F16,H16)</f>
        <v>0</v>
      </c>
      <c r="E16" s="65"/>
      <c r="F16" s="66"/>
      <c r="G16" s="65"/>
      <c r="H16" s="66"/>
      <c r="I16" s="65"/>
      <c r="J16" s="67"/>
      <c r="K16" s="66"/>
      <c r="L16" s="65"/>
      <c r="M16" s="67"/>
      <c r="N16" s="66"/>
      <c r="O16" s="65"/>
      <c r="P16" s="66"/>
      <c r="Q16" s="65"/>
      <c r="R16" s="66"/>
      <c r="S16" s="65"/>
      <c r="T16" s="63">
        <f>+E16+G16+I16+L16-O16-Q16+S16</f>
        <v>0</v>
      </c>
      <c r="U16" s="64">
        <f>+W16+Y16</f>
        <v>0</v>
      </c>
      <c r="V16" s="65"/>
      <c r="W16" s="66"/>
      <c r="X16" s="65"/>
      <c r="Y16" s="66"/>
      <c r="Z16" s="56" t="str">
        <f t="shared" si="9"/>
        <v/>
      </c>
      <c r="AA16" s="56" t="str" cm="1">
        <f t="array" ref="AA16">IFERROR(IF(_xlfn.IFS(E16&gt;0,F16&gt;0,G16&gt;0,H16&gt;0,I16&gt;0,K16&gt;0,I16&gt;0,J16&gt;0,L16&gt;0,N16&gt;0,L16&gt;0,M16&gt;0,O16&gt;0,P16&gt;0,Q16&gt;0,R16&gt;0,T16&gt;0,U16&gt;0,V16&gt;0,W16&gt;0,X16&gt;0,Y16&gt;0),"","Зээлдэгчдийн тоо, ЗЖДХ нөхнө үү"),"")</f>
        <v/>
      </c>
    </row>
    <row r="17" spans="2:27" x14ac:dyDescent="0.2">
      <c r="B17" s="68" t="s">
        <v>35</v>
      </c>
      <c r="C17" s="63">
        <f t="shared" ref="C17:C18" si="17">SUM(E17,G17)</f>
        <v>0</v>
      </c>
      <c r="D17" s="64">
        <f t="shared" ref="D17:D18" si="18">SUM(F17,H17)</f>
        <v>0</v>
      </c>
      <c r="E17" s="65"/>
      <c r="F17" s="66"/>
      <c r="G17" s="65"/>
      <c r="H17" s="66"/>
      <c r="I17" s="65"/>
      <c r="J17" s="67"/>
      <c r="K17" s="66"/>
      <c r="L17" s="65"/>
      <c r="M17" s="67"/>
      <c r="N17" s="66"/>
      <c r="O17" s="65"/>
      <c r="P17" s="66"/>
      <c r="Q17" s="65"/>
      <c r="R17" s="66"/>
      <c r="S17" s="65"/>
      <c r="T17" s="63">
        <f>+E17+G17+I17+L17-O17-Q17+S17</f>
        <v>0</v>
      </c>
      <c r="U17" s="64">
        <f t="shared" ref="U17:U18" si="19">+W17+Y17</f>
        <v>0</v>
      </c>
      <c r="V17" s="65"/>
      <c r="W17" s="66"/>
      <c r="X17" s="65"/>
      <c r="Y17" s="66"/>
      <c r="Z17" s="56" t="str">
        <f t="shared" si="9"/>
        <v/>
      </c>
      <c r="AA17" s="56" t="str" cm="1">
        <f t="array" ref="AA17">IFERROR(IF(_xlfn.IFS(E17&gt;0,F17&gt;0,G17&gt;0,H17&gt;0,I17&gt;0,K17&gt;0,I17&gt;0,J17&gt;0,L17&gt;0,N17&gt;0,L17&gt;0,M17&gt;0,O17&gt;0,P17&gt;0,Q17&gt;0,R17&gt;0,T17&gt;0,U17&gt;0,V17&gt;0,W17&gt;0,X17&gt;0,Y17&gt;0),"","Зээлдэгчдийн тоо, ЗЖДХ нөхнө үү"),"")</f>
        <v/>
      </c>
    </row>
    <row r="18" spans="2:27" x14ac:dyDescent="0.2">
      <c r="B18" s="62" t="s">
        <v>38</v>
      </c>
      <c r="C18" s="63">
        <f t="shared" si="17"/>
        <v>0</v>
      </c>
      <c r="D18" s="64">
        <f t="shared" si="18"/>
        <v>0</v>
      </c>
      <c r="E18" s="65"/>
      <c r="F18" s="66"/>
      <c r="G18" s="65"/>
      <c r="H18" s="66"/>
      <c r="I18" s="65"/>
      <c r="J18" s="67"/>
      <c r="K18" s="66"/>
      <c r="L18" s="65"/>
      <c r="M18" s="67"/>
      <c r="N18" s="66"/>
      <c r="O18" s="65"/>
      <c r="P18" s="66"/>
      <c r="Q18" s="65"/>
      <c r="R18" s="66"/>
      <c r="S18" s="65"/>
      <c r="T18" s="63">
        <f>+E18+G18+I18+L18-O18-Q18+S18</f>
        <v>0</v>
      </c>
      <c r="U18" s="64">
        <f t="shared" si="19"/>
        <v>0</v>
      </c>
      <c r="V18" s="65"/>
      <c r="W18" s="66"/>
      <c r="X18" s="65"/>
      <c r="Y18" s="66"/>
      <c r="Z18" s="56" t="str">
        <f t="shared" si="9"/>
        <v/>
      </c>
      <c r="AA18" s="56" t="str" cm="1">
        <f t="array" ref="AA18">IFERROR(IF(_xlfn.IFS(E18&gt;0,F18&gt;0,G18&gt;0,H18&gt;0,I18&gt;0,K18&gt;0,I18&gt;0,J18&gt;0,L18&gt;0,N18&gt;0,L18&gt;0,M18&gt;0,O18&gt;0,P18&gt;0,Q18&gt;0,R18&gt;0,T18&gt;0,U18&gt;0,V18&gt;0,W18&gt;0,X18&gt;0,Y18&gt;0),"","Зээлдэгчдийн тоо, ЗЖДХ нөхнө үү"),"")</f>
        <v/>
      </c>
    </row>
    <row r="19" spans="2:27" s="57" customFormat="1" x14ac:dyDescent="0.2">
      <c r="B19" s="69" t="s">
        <v>53</v>
      </c>
      <c r="C19" s="53">
        <f>SUM(C20,C24)</f>
        <v>0</v>
      </c>
      <c r="D19" s="54">
        <f t="shared" ref="D19:R19" si="20">SUM(D20,D24)</f>
        <v>0</v>
      </c>
      <c r="E19" s="53">
        <f t="shared" si="20"/>
        <v>0</v>
      </c>
      <c r="F19" s="54">
        <f t="shared" si="20"/>
        <v>0</v>
      </c>
      <c r="G19" s="53">
        <f t="shared" si="20"/>
        <v>0</v>
      </c>
      <c r="H19" s="54">
        <f t="shared" si="20"/>
        <v>0</v>
      </c>
      <c r="I19" s="53">
        <f t="shared" si="20"/>
        <v>0</v>
      </c>
      <c r="J19" s="55" t="str">
        <f>IFERROR(AVERAGE(J20,J24),"")</f>
        <v/>
      </c>
      <c r="K19" s="54">
        <f t="shared" si="20"/>
        <v>0</v>
      </c>
      <c r="L19" s="53">
        <f t="shared" si="20"/>
        <v>0</v>
      </c>
      <c r="M19" s="55" t="str">
        <f>IFERROR(AVERAGE(M20,M24),"")</f>
        <v/>
      </c>
      <c r="N19" s="54">
        <f t="shared" si="20"/>
        <v>0</v>
      </c>
      <c r="O19" s="53">
        <f t="shared" si="20"/>
        <v>0</v>
      </c>
      <c r="P19" s="54">
        <f t="shared" si="20"/>
        <v>0</v>
      </c>
      <c r="Q19" s="53">
        <f t="shared" si="20"/>
        <v>0</v>
      </c>
      <c r="R19" s="54">
        <f t="shared" si="20"/>
        <v>0</v>
      </c>
      <c r="S19" s="53">
        <f t="shared" ref="S19" si="21">SUM(S20,S24)</f>
        <v>0</v>
      </c>
      <c r="T19" s="53">
        <f>SUM(T20,T24)</f>
        <v>0</v>
      </c>
      <c r="U19" s="54">
        <f t="shared" ref="U19:Y19" si="22">SUM(U20,U24)</f>
        <v>0</v>
      </c>
      <c r="V19" s="54">
        <f t="shared" si="22"/>
        <v>0</v>
      </c>
      <c r="W19" s="54">
        <f t="shared" si="22"/>
        <v>0</v>
      </c>
      <c r="X19" s="54">
        <f t="shared" si="22"/>
        <v>0</v>
      </c>
      <c r="Y19" s="54">
        <f t="shared" si="22"/>
        <v>0</v>
      </c>
      <c r="Z19" s="56" t="str">
        <f t="shared" si="9"/>
        <v/>
      </c>
      <c r="AA19" s="56" t="str" cm="1">
        <f t="array" ref="AA19">IFERROR(IF(_xlfn.IFS(E19&gt;0,F19&gt;0,G19&gt;0,H19&gt;0,I19&gt;0,K19&gt;0,I19&gt;0,J19&gt;0,L19&gt;0,N19&gt;0,L19&gt;0,M19&gt;0,O19&gt;0,P19&gt;0,Q19&gt;0,R19&gt;0,T19&gt;0,U19&gt;0,V19&gt;0,W19&gt;0,X19&gt;0,Y19&gt;0),"","Зээлдэгчдийн тоо, ЗЖДХ нөхнө үү"),"")</f>
        <v/>
      </c>
    </row>
    <row r="20" spans="2:27" s="57" customFormat="1" x14ac:dyDescent="0.2">
      <c r="B20" s="58" t="s">
        <v>34</v>
      </c>
      <c r="C20" s="59">
        <f>SUM(C21:C23)</f>
        <v>0</v>
      </c>
      <c r="D20" s="60">
        <f t="shared" ref="D20:R20" si="23">SUM(D21:D23)</f>
        <v>0</v>
      </c>
      <c r="E20" s="59">
        <f t="shared" si="23"/>
        <v>0</v>
      </c>
      <c r="F20" s="60">
        <f t="shared" si="23"/>
        <v>0</v>
      </c>
      <c r="G20" s="59">
        <f t="shared" si="23"/>
        <v>0</v>
      </c>
      <c r="H20" s="60">
        <f t="shared" si="23"/>
        <v>0</v>
      </c>
      <c r="I20" s="59">
        <f t="shared" si="23"/>
        <v>0</v>
      </c>
      <c r="J20" s="61" t="str">
        <f>IFERROR(AVERAGE(J21:J23),"")</f>
        <v/>
      </c>
      <c r="K20" s="60">
        <f t="shared" si="23"/>
        <v>0</v>
      </c>
      <c r="L20" s="59">
        <f t="shared" si="23"/>
        <v>0</v>
      </c>
      <c r="M20" s="61" t="str">
        <f>IFERROR(AVERAGE(M21:M23),"")</f>
        <v/>
      </c>
      <c r="N20" s="60">
        <f t="shared" si="23"/>
        <v>0</v>
      </c>
      <c r="O20" s="59">
        <f t="shared" si="23"/>
        <v>0</v>
      </c>
      <c r="P20" s="60">
        <f t="shared" si="23"/>
        <v>0</v>
      </c>
      <c r="Q20" s="59">
        <f t="shared" si="23"/>
        <v>0</v>
      </c>
      <c r="R20" s="60">
        <f t="shared" si="23"/>
        <v>0</v>
      </c>
      <c r="S20" s="59">
        <f t="shared" ref="S20" si="24">SUM(S21:S23)</f>
        <v>0</v>
      </c>
      <c r="T20" s="59">
        <f>SUM(T21:T23)</f>
        <v>0</v>
      </c>
      <c r="U20" s="59">
        <f t="shared" ref="U20" si="25">SUM(U21:U23)</f>
        <v>0</v>
      </c>
      <c r="V20" s="59">
        <f t="shared" ref="V20" si="26">SUM(V21:V23)</f>
        <v>0</v>
      </c>
      <c r="W20" s="59">
        <f t="shared" ref="W20" si="27">SUM(W21:W23)</f>
        <v>0</v>
      </c>
      <c r="X20" s="59">
        <f t="shared" ref="X20" si="28">SUM(X21:X23)</f>
        <v>0</v>
      </c>
      <c r="Y20" s="59">
        <f t="shared" ref="Y20" si="29">SUM(Y21:Y23)</f>
        <v>0</v>
      </c>
      <c r="Z20" s="56" t="str">
        <f t="shared" si="9"/>
        <v/>
      </c>
      <c r="AA20" s="56" t="str" cm="1">
        <f t="array" ref="AA20">IFERROR(IF(_xlfn.IFS(E20&gt;0,F20&gt;0,G20&gt;0,H20&gt;0,I20&gt;0,K20&gt;0,I20&gt;0,J20&gt;0,L20&gt;0,N20&gt;0,L20&gt;0,M20&gt;0,O20&gt;0,P20&gt;0,Q20&gt;0,R20&gt;0,T20&gt;0,U20&gt;0,V20&gt;0,W20&gt;0,X20&gt;0,Y20&gt;0),"","Зээлдэгчдийн тоо, ЗЖДХ нөхнө үү"),"")</f>
        <v/>
      </c>
    </row>
    <row r="21" spans="2:27" x14ac:dyDescent="0.2">
      <c r="B21" s="62" t="s">
        <v>50</v>
      </c>
      <c r="C21" s="63">
        <f>SUM(E21,G21)</f>
        <v>0</v>
      </c>
      <c r="D21" s="64">
        <f>SUM(F21,H21)</f>
        <v>0</v>
      </c>
      <c r="E21" s="65"/>
      <c r="F21" s="66"/>
      <c r="G21" s="65"/>
      <c r="H21" s="66"/>
      <c r="I21" s="65"/>
      <c r="J21" s="67"/>
      <c r="K21" s="66"/>
      <c r="L21" s="65"/>
      <c r="M21" s="67"/>
      <c r="N21" s="66"/>
      <c r="O21" s="65"/>
      <c r="P21" s="66"/>
      <c r="Q21" s="65"/>
      <c r="R21" s="66"/>
      <c r="S21" s="65"/>
      <c r="T21" s="63">
        <f>+E21+G21+I21+L21-O21-Q21+S21</f>
        <v>0</v>
      </c>
      <c r="U21" s="64">
        <f>+W21+Y21</f>
        <v>0</v>
      </c>
      <c r="V21" s="65"/>
      <c r="W21" s="66"/>
      <c r="X21" s="65"/>
      <c r="Y21" s="66"/>
      <c r="Z21" s="56" t="str">
        <f t="shared" si="9"/>
        <v/>
      </c>
      <c r="AA21" s="56" t="str" cm="1">
        <f t="array" ref="AA21">IFERROR(IF(_xlfn.IFS(E21&gt;0,F21&gt;0,G21&gt;0,H21&gt;0,I21&gt;0,K21&gt;0,I21&gt;0,J21&gt;0,L21&gt;0,N21&gt;0,L21&gt;0,M21&gt;0,O21&gt;0,P21&gt;0,Q21&gt;0,R21&gt;0,T21&gt;0,U21&gt;0,V21&gt;0,W21&gt;0,X21&gt;0,Y21&gt;0),"","Зээлдэгчдийн тоо, ЗЖДХ нөхнө үү"),"")</f>
        <v/>
      </c>
    </row>
    <row r="22" spans="2:27" x14ac:dyDescent="0.2">
      <c r="B22" s="68" t="s">
        <v>35</v>
      </c>
      <c r="C22" s="63">
        <f t="shared" ref="C22:C23" si="30">SUM(E22,G22)</f>
        <v>0</v>
      </c>
      <c r="D22" s="64">
        <f t="shared" ref="D22:D23" si="31">SUM(F22,H22)</f>
        <v>0</v>
      </c>
      <c r="E22" s="65"/>
      <c r="F22" s="66"/>
      <c r="G22" s="65"/>
      <c r="H22" s="66"/>
      <c r="I22" s="65"/>
      <c r="J22" s="67"/>
      <c r="K22" s="66"/>
      <c r="L22" s="65"/>
      <c r="M22" s="67"/>
      <c r="N22" s="66"/>
      <c r="O22" s="65"/>
      <c r="P22" s="66"/>
      <c r="Q22" s="65"/>
      <c r="R22" s="66"/>
      <c r="S22" s="65"/>
      <c r="T22" s="63">
        <f>+E22+G22+I22+L22-O22-Q22+S22</f>
        <v>0</v>
      </c>
      <c r="U22" s="64">
        <f t="shared" ref="U22:U23" si="32">+W22+Y22</f>
        <v>0</v>
      </c>
      <c r="V22" s="65"/>
      <c r="W22" s="66"/>
      <c r="X22" s="65"/>
      <c r="Y22" s="66"/>
      <c r="Z22" s="56" t="str">
        <f t="shared" si="9"/>
        <v/>
      </c>
      <c r="AA22" s="56" t="str" cm="1">
        <f t="array" ref="AA22">IFERROR(IF(_xlfn.IFS(E22&gt;0,F22&gt;0,G22&gt;0,H22&gt;0,I22&gt;0,K22&gt;0,I22&gt;0,J22&gt;0,L22&gt;0,N22&gt;0,L22&gt;0,M22&gt;0,O22&gt;0,P22&gt;0,Q22&gt;0,R22&gt;0,T22&gt;0,U22&gt;0,V22&gt;0,W22&gt;0,X22&gt;0,Y22&gt;0),"","Зээлдэгчдийн тоо, ЗЖДХ нөхнө үү"),"")</f>
        <v/>
      </c>
    </row>
    <row r="23" spans="2:27" x14ac:dyDescent="0.2">
      <c r="B23" s="62" t="s">
        <v>36</v>
      </c>
      <c r="C23" s="63">
        <f t="shared" si="30"/>
        <v>0</v>
      </c>
      <c r="D23" s="64">
        <f t="shared" si="31"/>
        <v>0</v>
      </c>
      <c r="E23" s="65"/>
      <c r="F23" s="66"/>
      <c r="G23" s="65"/>
      <c r="H23" s="66"/>
      <c r="I23" s="65"/>
      <c r="J23" s="67"/>
      <c r="K23" s="66"/>
      <c r="L23" s="65"/>
      <c r="M23" s="67"/>
      <c r="N23" s="66"/>
      <c r="O23" s="65"/>
      <c r="P23" s="66"/>
      <c r="Q23" s="65"/>
      <c r="R23" s="66"/>
      <c r="S23" s="65"/>
      <c r="T23" s="63">
        <f>+E23+G23+I23+L23-O23-Q23+S23</f>
        <v>0</v>
      </c>
      <c r="U23" s="64">
        <f t="shared" si="32"/>
        <v>0</v>
      </c>
      <c r="V23" s="65"/>
      <c r="W23" s="66"/>
      <c r="X23" s="65"/>
      <c r="Y23" s="66"/>
      <c r="Z23" s="56" t="str">
        <f t="shared" si="9"/>
        <v/>
      </c>
      <c r="AA23" s="56" t="str" cm="1">
        <f t="array" ref="AA23">IFERROR(IF(_xlfn.IFS(E23&gt;0,F23&gt;0,G23&gt;0,H23&gt;0,I23&gt;0,K23&gt;0,I23&gt;0,J23&gt;0,L23&gt;0,N23&gt;0,L23&gt;0,M23&gt;0,O23&gt;0,P23&gt;0,Q23&gt;0,R23&gt;0,T23&gt;0,U23&gt;0,V23&gt;0,W23&gt;0,X23&gt;0,Y23&gt;0),"","Зээлдэгчдийн тоо, ЗЖДХ нөхнө үү"),"")</f>
        <v/>
      </c>
    </row>
    <row r="24" spans="2:27" s="57" customFormat="1" x14ac:dyDescent="0.2">
      <c r="B24" s="58" t="s">
        <v>37</v>
      </c>
      <c r="C24" s="59">
        <f>SUM(C25:C27)</f>
        <v>0</v>
      </c>
      <c r="D24" s="60">
        <f t="shared" ref="D24:S24" si="33">SUM(D25:D27)</f>
        <v>0</v>
      </c>
      <c r="E24" s="59">
        <f t="shared" si="33"/>
        <v>0</v>
      </c>
      <c r="F24" s="60">
        <f t="shared" si="33"/>
        <v>0</v>
      </c>
      <c r="G24" s="59">
        <f t="shared" si="33"/>
        <v>0</v>
      </c>
      <c r="H24" s="60">
        <f t="shared" si="33"/>
        <v>0</v>
      </c>
      <c r="I24" s="59">
        <f t="shared" si="33"/>
        <v>0</v>
      </c>
      <c r="J24" s="61" t="str">
        <f>IFERROR(AVERAGE(J25:J27),"")</f>
        <v/>
      </c>
      <c r="K24" s="60">
        <f t="shared" si="33"/>
        <v>0</v>
      </c>
      <c r="L24" s="59">
        <f t="shared" si="33"/>
        <v>0</v>
      </c>
      <c r="M24" s="61" t="str">
        <f>IFERROR(AVERAGE(M25:M27),"")</f>
        <v/>
      </c>
      <c r="N24" s="60">
        <f t="shared" si="33"/>
        <v>0</v>
      </c>
      <c r="O24" s="59">
        <f t="shared" si="33"/>
        <v>0</v>
      </c>
      <c r="P24" s="60">
        <f t="shared" si="33"/>
        <v>0</v>
      </c>
      <c r="Q24" s="59">
        <f t="shared" si="33"/>
        <v>0</v>
      </c>
      <c r="R24" s="60">
        <f t="shared" si="33"/>
        <v>0</v>
      </c>
      <c r="S24" s="59">
        <f t="shared" si="33"/>
        <v>0</v>
      </c>
      <c r="T24" s="59">
        <f>SUM(T25:T27)</f>
        <v>0</v>
      </c>
      <c r="U24" s="59">
        <f t="shared" ref="U24" si="34">SUM(U25:U27)</f>
        <v>0</v>
      </c>
      <c r="V24" s="59">
        <f t="shared" ref="V24" si="35">SUM(V25:V27)</f>
        <v>0</v>
      </c>
      <c r="W24" s="59">
        <f t="shared" ref="W24" si="36">SUM(W25:W27)</f>
        <v>0</v>
      </c>
      <c r="X24" s="59">
        <f t="shared" ref="X24" si="37">SUM(X25:X27)</f>
        <v>0</v>
      </c>
      <c r="Y24" s="59">
        <f t="shared" ref="Y24" si="38">SUM(Y25:Y27)</f>
        <v>0</v>
      </c>
      <c r="Z24" s="56" t="str">
        <f t="shared" si="9"/>
        <v/>
      </c>
      <c r="AA24" s="56" t="str" cm="1">
        <f t="array" ref="AA24">IFERROR(IF(_xlfn.IFS(E24&gt;0,F24&gt;0,G24&gt;0,H24&gt;0,I24&gt;0,K24&gt;0,I24&gt;0,J24&gt;0,L24&gt;0,N24&gt;0,L24&gt;0,M24&gt;0,O24&gt;0,P24&gt;0,Q24&gt;0,R24&gt;0,T24&gt;0,U24&gt;0,V24&gt;0,W24&gt;0,X24&gt;0,Y24&gt;0),"","Зээлдэгчдийн тоо, ЗЖДХ нөхнө үү"),"")</f>
        <v/>
      </c>
    </row>
    <row r="25" spans="2:27" x14ac:dyDescent="0.2">
      <c r="B25" s="62" t="s">
        <v>51</v>
      </c>
      <c r="C25" s="63">
        <f>SUM(E25,G25)</f>
        <v>0</v>
      </c>
      <c r="D25" s="64">
        <f>SUM(F25,H25)</f>
        <v>0</v>
      </c>
      <c r="E25" s="65"/>
      <c r="F25" s="66"/>
      <c r="G25" s="65"/>
      <c r="H25" s="66"/>
      <c r="I25" s="65"/>
      <c r="J25" s="67"/>
      <c r="K25" s="66"/>
      <c r="L25" s="65"/>
      <c r="M25" s="67"/>
      <c r="N25" s="66"/>
      <c r="O25" s="65"/>
      <c r="P25" s="66"/>
      <c r="Q25" s="65"/>
      <c r="R25" s="66"/>
      <c r="S25" s="65"/>
      <c r="T25" s="63">
        <f>+E25+G25+I25+L25-O25-Q25+S25</f>
        <v>0</v>
      </c>
      <c r="U25" s="64">
        <f>+W25+Y25</f>
        <v>0</v>
      </c>
      <c r="V25" s="65"/>
      <c r="W25" s="66"/>
      <c r="X25" s="65"/>
      <c r="Y25" s="66"/>
      <c r="Z25" s="56" t="str">
        <f t="shared" si="9"/>
        <v/>
      </c>
      <c r="AA25" s="56" t="str" cm="1">
        <f t="array" ref="AA25">IFERROR(IF(_xlfn.IFS(E25&gt;0,F25&gt;0,G25&gt;0,H25&gt;0,I25&gt;0,K25&gt;0,I25&gt;0,J25&gt;0,L25&gt;0,N25&gt;0,L25&gt;0,M25&gt;0,O25&gt;0,P25&gt;0,Q25&gt;0,R25&gt;0,T25&gt;0,U25&gt;0,V25&gt;0,W25&gt;0,X25&gt;0,Y25&gt;0),"","Зээлдэгчдийн тоо, ЗЖДХ нөхнө үү"),"")</f>
        <v/>
      </c>
    </row>
    <row r="26" spans="2:27" x14ac:dyDescent="0.2">
      <c r="B26" s="68" t="s">
        <v>35</v>
      </c>
      <c r="C26" s="63">
        <f t="shared" ref="C26:C27" si="39">SUM(E26,G26)</f>
        <v>0</v>
      </c>
      <c r="D26" s="64">
        <f t="shared" ref="D26:D27" si="40">SUM(F26,H26)</f>
        <v>0</v>
      </c>
      <c r="E26" s="65"/>
      <c r="F26" s="66"/>
      <c r="G26" s="65"/>
      <c r="H26" s="66"/>
      <c r="I26" s="65"/>
      <c r="J26" s="67"/>
      <c r="K26" s="66"/>
      <c r="L26" s="65"/>
      <c r="M26" s="67"/>
      <c r="N26" s="66"/>
      <c r="O26" s="65"/>
      <c r="P26" s="66"/>
      <c r="Q26" s="65"/>
      <c r="R26" s="66"/>
      <c r="S26" s="65"/>
      <c r="T26" s="63">
        <f>+E26+G26+I26+L26-O26-Q26+S26</f>
        <v>0</v>
      </c>
      <c r="U26" s="64">
        <f t="shared" ref="U26:U27" si="41">+W26+Y26</f>
        <v>0</v>
      </c>
      <c r="V26" s="65"/>
      <c r="W26" s="66"/>
      <c r="X26" s="65"/>
      <c r="Y26" s="66"/>
      <c r="Z26" s="56" t="str">
        <f t="shared" si="9"/>
        <v/>
      </c>
      <c r="AA26" s="56" t="str" cm="1">
        <f t="array" ref="AA26">IFERROR(IF(_xlfn.IFS(E26&gt;0,F26&gt;0,G26&gt;0,H26&gt;0,I26&gt;0,K26&gt;0,I26&gt;0,J26&gt;0,L26&gt;0,N26&gt;0,L26&gt;0,M26&gt;0,O26&gt;0,P26&gt;0,Q26&gt;0,R26&gt;0,T26&gt;0,U26&gt;0,V26&gt;0,W26&gt;0,X26&gt;0,Y26&gt;0),"","Зээлдэгчдийн тоо, ЗЖДХ нөхнө үү"),"")</f>
        <v/>
      </c>
    </row>
    <row r="27" spans="2:27" x14ac:dyDescent="0.2">
      <c r="B27" s="62" t="s">
        <v>38</v>
      </c>
      <c r="C27" s="63">
        <f t="shared" si="39"/>
        <v>0</v>
      </c>
      <c r="D27" s="64">
        <f t="shared" si="40"/>
        <v>0</v>
      </c>
      <c r="E27" s="65"/>
      <c r="F27" s="66"/>
      <c r="G27" s="65"/>
      <c r="H27" s="66"/>
      <c r="I27" s="65"/>
      <c r="J27" s="67"/>
      <c r="K27" s="66"/>
      <c r="L27" s="65"/>
      <c r="M27" s="67"/>
      <c r="N27" s="66"/>
      <c r="O27" s="65"/>
      <c r="P27" s="66"/>
      <c r="Q27" s="65"/>
      <c r="R27" s="66"/>
      <c r="S27" s="65"/>
      <c r="T27" s="63">
        <f>+E27+G27+I27+L27-O27-Q27+S27</f>
        <v>0</v>
      </c>
      <c r="U27" s="64">
        <f t="shared" si="41"/>
        <v>0</v>
      </c>
      <c r="V27" s="65"/>
      <c r="W27" s="66"/>
      <c r="X27" s="65"/>
      <c r="Y27" s="66"/>
      <c r="Z27" s="56" t="str">
        <f t="shared" si="9"/>
        <v/>
      </c>
      <c r="AA27" s="56" t="str" cm="1">
        <f t="array" ref="AA27">IFERROR(IF(_xlfn.IFS(E27&gt;0,F27&gt;0,G27&gt;0,H27&gt;0,I27&gt;0,K27&gt;0,I27&gt;0,J27&gt;0,L27&gt;0,N27&gt;0,L27&gt;0,M27&gt;0,O27&gt;0,P27&gt;0,Q27&gt;0,R27&gt;0,T27&gt;0,U27&gt;0,V27&gt;0,W27&gt;0,X27&gt;0,Y27&gt;0),"","Зээлдэгчдийн тоо, ЗЖДХ нөхнө үү"),"")</f>
        <v/>
      </c>
    </row>
    <row r="28" spans="2:27" s="57" customFormat="1" x14ac:dyDescent="0.2">
      <c r="B28" s="44" t="s">
        <v>24</v>
      </c>
      <c r="C28" s="70">
        <f>SUM(C10,C19)</f>
        <v>0</v>
      </c>
      <c r="D28" s="71">
        <f t="shared" ref="D28:S28" si="42">SUM(D10,D19)</f>
        <v>0</v>
      </c>
      <c r="E28" s="70">
        <f t="shared" si="42"/>
        <v>0</v>
      </c>
      <c r="F28" s="71">
        <f t="shared" si="42"/>
        <v>0</v>
      </c>
      <c r="G28" s="70">
        <f t="shared" si="42"/>
        <v>0</v>
      </c>
      <c r="H28" s="71">
        <f t="shared" si="42"/>
        <v>0</v>
      </c>
      <c r="I28" s="70">
        <f t="shared" si="42"/>
        <v>0</v>
      </c>
      <c r="J28" s="72" t="e">
        <f>AVERAGE(J10,J19)</f>
        <v>#DIV/0!</v>
      </c>
      <c r="K28" s="71">
        <f t="shared" si="42"/>
        <v>0</v>
      </c>
      <c r="L28" s="70">
        <f t="shared" si="42"/>
        <v>0</v>
      </c>
      <c r="M28" s="72" t="e">
        <f>AVERAGE(M10,M19)</f>
        <v>#DIV/0!</v>
      </c>
      <c r="N28" s="71">
        <f t="shared" si="42"/>
        <v>0</v>
      </c>
      <c r="O28" s="70">
        <f t="shared" si="42"/>
        <v>0</v>
      </c>
      <c r="P28" s="71">
        <f t="shared" si="42"/>
        <v>0</v>
      </c>
      <c r="Q28" s="70">
        <f t="shared" si="42"/>
        <v>0</v>
      </c>
      <c r="R28" s="71">
        <f t="shared" si="42"/>
        <v>0</v>
      </c>
      <c r="S28" s="70">
        <f t="shared" si="42"/>
        <v>0</v>
      </c>
      <c r="T28" s="70">
        <f>SUM(T10,T19)</f>
        <v>0</v>
      </c>
      <c r="U28" s="70">
        <f t="shared" ref="U28:Y28" si="43">SUM(U10,U19)</f>
        <v>0</v>
      </c>
      <c r="V28" s="70">
        <f>SUM(V10,V19)</f>
        <v>0</v>
      </c>
      <c r="W28" s="70">
        <f t="shared" si="43"/>
        <v>0</v>
      </c>
      <c r="X28" s="70">
        <f t="shared" si="43"/>
        <v>0</v>
      </c>
      <c r="Y28" s="70">
        <f t="shared" si="43"/>
        <v>0</v>
      </c>
      <c r="Z28" s="56" t="str">
        <f t="shared" si="9"/>
        <v/>
      </c>
      <c r="AA28" s="56" t="str" cm="1">
        <f t="array" ref="AA28">IFERROR(IF(_xlfn.IFS(E28&gt;0,F28&gt;0,G28&gt;0,H28&gt;0,I28&gt;0,K28&gt;0,I28&gt;0,J28&gt;0,L28&gt;0,N28&gt;0,L28&gt;0,M28&gt;0,O28&gt;0,P28&gt;0,Q28&gt;0,R28&gt;0,T28&gt;0,U28&gt;0,V28&gt;0,W28&gt;0,X28&gt;0,Y28&gt;0),"","Зээлдэгчдийн тоо, ЗЖДХ нөхнө үү"),"")</f>
        <v/>
      </c>
    </row>
    <row r="29" spans="2:27" x14ac:dyDescent="0.2">
      <c r="C29" s="36" t="str">
        <f>IF(SUM(C10,C19)=C28,"","Нийт дүн зөрүүтэй")</f>
        <v/>
      </c>
      <c r="D29" s="37" t="str">
        <f t="shared" ref="D29:Y29" si="44">IF(SUM(D10,D19)=D28,"","Нийт дүн зөрүүтэй")</f>
        <v/>
      </c>
      <c r="E29" s="36" t="str">
        <f t="shared" si="44"/>
        <v/>
      </c>
      <c r="F29" s="37" t="str">
        <f t="shared" si="44"/>
        <v/>
      </c>
      <c r="G29" s="36" t="str">
        <f t="shared" si="44"/>
        <v/>
      </c>
      <c r="H29" s="37" t="str">
        <f t="shared" si="44"/>
        <v/>
      </c>
      <c r="I29" s="36" t="str">
        <f t="shared" si="44"/>
        <v/>
      </c>
      <c r="K29" s="37" t="str">
        <f t="shared" si="44"/>
        <v/>
      </c>
      <c r="L29" s="36" t="str">
        <f t="shared" si="44"/>
        <v/>
      </c>
      <c r="N29" s="37" t="str">
        <f t="shared" si="44"/>
        <v/>
      </c>
      <c r="O29" s="36" t="str">
        <f t="shared" si="44"/>
        <v/>
      </c>
      <c r="P29" s="37" t="str">
        <f t="shared" si="44"/>
        <v/>
      </c>
      <c r="Q29" s="36" t="str">
        <f t="shared" si="44"/>
        <v/>
      </c>
      <c r="R29" s="37" t="str">
        <f t="shared" si="44"/>
        <v/>
      </c>
      <c r="S29" s="36" t="str">
        <f t="shared" si="44"/>
        <v/>
      </c>
      <c r="T29" s="36" t="str">
        <f t="shared" si="44"/>
        <v/>
      </c>
      <c r="U29" s="37" t="str">
        <f t="shared" si="44"/>
        <v/>
      </c>
      <c r="V29" s="36" t="str">
        <f t="shared" si="44"/>
        <v/>
      </c>
      <c r="W29" s="37" t="str">
        <f t="shared" si="44"/>
        <v/>
      </c>
      <c r="X29" s="36" t="str">
        <f t="shared" si="44"/>
        <v/>
      </c>
      <c r="Y29" s="37" t="str">
        <f t="shared" si="44"/>
        <v/>
      </c>
    </row>
    <row r="30" spans="2:27" x14ac:dyDescent="0.2">
      <c r="T30" s="36" t="str">
        <f>IF(PD_ALL!J71&gt;=PD_CAR!T28,"","Тайланг үнэн зөв бөглөнө үү!")</f>
        <v/>
      </c>
    </row>
  </sheetData>
  <sheetProtection algorithmName="SHA-512" hashValue="R+wgM62QuCuHH4FOMrpC5fdpHhjAoxMrlaC8EDwk0wVFnLElHztIIOx9uYDohhr6VKUzhw2c2IMKZY13DSj2Mg==" saltValue="uBEfAtU0sqwPIDuJoW4nAw==" spinCount="100000" sheet="1" objects="1" scenarios="1"/>
  <mergeCells count="20">
    <mergeCell ref="G8:H8"/>
    <mergeCell ref="O6:R6"/>
    <mergeCell ref="O7:R7"/>
    <mergeCell ref="B7:B9"/>
    <mergeCell ref="B2:Y2"/>
    <mergeCell ref="O8:P8"/>
    <mergeCell ref="Q8:R8"/>
    <mergeCell ref="T8:U8"/>
    <mergeCell ref="S7:S9"/>
    <mergeCell ref="V8:W8"/>
    <mergeCell ref="B3:Y3"/>
    <mergeCell ref="B4:Y4"/>
    <mergeCell ref="X8:Y8"/>
    <mergeCell ref="T7:Y7"/>
    <mergeCell ref="I7:N7"/>
    <mergeCell ref="I8:K8"/>
    <mergeCell ref="L8:N8"/>
    <mergeCell ref="C8:D8"/>
    <mergeCell ref="C7:H7"/>
    <mergeCell ref="E8:F8"/>
  </mergeCells>
  <dataValidations count="4">
    <dataValidation type="decimal" errorStyle="warning" operator="equal" allowBlank="1" showInputMessage="1" showErrorMessage="1" errorTitle="Дүн зөрүүтэй" error="Нийт дүн ангилалын дүнгээс зөрүүтэй" promptTitle="Дүн зөрүүтэй" sqref="T11:Y11 T15:Y15 T24:Y24 T20:Y20" xr:uid="{95D884C0-82C8-44C5-AC0F-57A9BF6E73D1}">
      <formula1>V11+X11</formula1>
    </dataValidation>
    <dataValidation type="decimal" operator="greaterThanOrEqual" allowBlank="1" showInputMessage="1" showErrorMessage="1" sqref="X16:X18 S21:S23 L25:L27 S16:S18 S25:S27 X21:X23 X12:X14 S12:S14 I21:I23 I12:I14 I16:I18 I25:I27 L12:L14 L16:L18 L21:L23 E12:E14 E16:E18 E21:E23 E25:E27 G12:G14 G16:G18 G21:G23 G25:G27 O12:O14 O16:O18 O21:O23 O25:O27 Q12:Q14 Q16:Q18 Q21:Q23 Q25:Q27 V12:V14 V16:V18 V21:V23 V25:V27 X25:X27" xr:uid="{13DC52F7-A00C-4D37-995F-FD0EACA7C5B9}">
      <formula1>0</formula1>
    </dataValidation>
    <dataValidation type="decimal" allowBlank="1" showInputMessage="1" showErrorMessage="1" errorTitle="ЗЖДХ-г сараар шивнэ үү." error="ББСБ-ын олгосон зээлийн дундаж хүүг сараар шивнэ үү." sqref="J12:J14 J16:J18 J21:J23 J25:J27 M12:M14 M16:M18 M21:M23 M25:M27" xr:uid="{27A61C56-EF92-4FE6-89A4-D5314CBC08EB}">
      <formula1>0</formula1>
      <formula2>0.15</formula2>
    </dataValidation>
    <dataValidation type="whole" allowBlank="1" showInputMessage="1" showErrorMessage="1" errorTitle="Зээлдэгчдийн тоог шивнэ үү." error="Зээлдэгчдийн тоог давхардуулахгүйгээр шивнэ үү. Жишээ нь: 7 зээлдэгчид 10 удаа зээл олгосон бол зээлдэгчдийн тоо 7 гэх мэт." sqref="F12:F14 F16:F18 F21:F23 F25:F27 H12:H14 H16:H18 H21:H23 H25:H27 K12:K14 K16:K18 K21:K23 K25:K27 N12:N14 N16:N18 N21:N23 N25:N27 P12:P14 P16:P18 P21:P23 P25:P27 R12:R14 R16:R18 R21:R23 R25:R27 W12:W14 W16:W18 W21:W23 W25:W27 Y12:Y14 Y16:Y18 Y21:Y23 Y25:Y27" xr:uid="{196FC4F3-A869-48A4-BCCF-3DB87D48B916}">
      <formula1>0</formula1>
      <formula2>3000000</formula2>
    </dataValidation>
  </dataValidations>
  <pageMargins left="0.25" right="0.25" top="0.75" bottom="0.75" header="0.3" footer="0.3"/>
  <pageSetup paperSize="9" scale="4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PD_ALL</vt:lpstr>
      <vt:lpstr>PD_CAR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Tungalag B</dc:creator>
  <cp:lastModifiedBy>Delgermaa Khurelshagai</cp:lastModifiedBy>
  <cp:lastPrinted>2025-05-27T02:40:42Z</cp:lastPrinted>
  <dcterms:created xsi:type="dcterms:W3CDTF">2019-09-13T09:09:41Z</dcterms:created>
  <dcterms:modified xsi:type="dcterms:W3CDTF">2025-10-02T04:08:11Z</dcterms:modified>
</cp:coreProperties>
</file>