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839" documentId="13_ncr:1_{D124D34F-F136-452C-B5C4-1F420F86D925}" xr6:coauthVersionLast="47" xr6:coauthVersionMax="47" xr10:uidLastSave="{8E07079D-537A-4674-886C-667C89CBD566}"/>
  <workbookProtection workbookAlgorithmName="SHA-512" workbookHashValue="vBsiRnUAnXAoU7H0pXVn+IhsclEbl1VyiK5bEcQvtkMWE3FPX0KZYpy2md8iTnAGQBdjJqpc4+7VGB3YkDVADQ==" workbookSaltValue="10+p3ovVDMmeAD4DAJ5cGA==" workbookSpinCount="100000" lockStructure="1"/>
  <bookViews>
    <workbookView xWindow="-120" yWindow="-120" windowWidth="29040" windowHeight="15720" activeTab="1" xr2:uid="{00000000-000D-0000-FFFF-FFFF00000000}"/>
  </bookViews>
  <sheets>
    <sheet name="Instruction" sheetId="1" r:id="rId1"/>
    <sheet name="Асуулга" sheetId="3" r:id="rId2"/>
    <sheet name="Sheet2" sheetId="4" state="hidden"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4" l="1"/>
  <c r="W17" i="4"/>
  <c r="V18" i="4"/>
  <c r="O12" i="4"/>
  <c r="Q7" i="4"/>
  <c r="O7" i="4"/>
  <c r="R7" i="4"/>
  <c r="H57" i="3"/>
  <c r="H56" i="3"/>
  <c r="H55" i="3"/>
  <c r="D28" i="4" s="1"/>
  <c r="H54" i="3"/>
  <c r="H53" i="3"/>
  <c r="H50" i="3"/>
  <c r="H49" i="3"/>
  <c r="H48" i="3"/>
  <c r="H47" i="3"/>
  <c r="H45" i="3"/>
  <c r="H44" i="3"/>
  <c r="H43" i="3"/>
  <c r="H41" i="3"/>
  <c r="H36" i="3"/>
  <c r="H40" i="3"/>
  <c r="H39" i="3"/>
  <c r="H38" i="3"/>
  <c r="H29" i="3"/>
  <c r="H32" i="3"/>
  <c r="H31" i="3"/>
  <c r="H30" i="3"/>
  <c r="H28" i="3"/>
  <c r="H26" i="3"/>
  <c r="H25" i="3"/>
  <c r="H24" i="3"/>
  <c r="G17" i="3"/>
  <c r="D19" i="4" s="1"/>
  <c r="G16" i="3"/>
  <c r="D18" i="4" s="1"/>
  <c r="G19" i="3"/>
  <c r="D21" i="4" s="1"/>
  <c r="G14" i="3"/>
  <c r="G13" i="3"/>
  <c r="G12" i="3"/>
  <c r="G11" i="3"/>
  <c r="F62" i="3"/>
  <c r="F61" i="3"/>
  <c r="F60" i="3"/>
  <c r="F57" i="3"/>
  <c r="F56" i="3"/>
  <c r="F55" i="3"/>
  <c r="F54" i="3"/>
  <c r="F53" i="3"/>
  <c r="F52" i="3"/>
  <c r="F50" i="3"/>
  <c r="F49" i="3"/>
  <c r="F48" i="3"/>
  <c r="F47" i="3"/>
  <c r="F45" i="3"/>
  <c r="F44" i="3"/>
  <c r="F43" i="3"/>
  <c r="F41" i="3"/>
  <c r="F40" i="3"/>
  <c r="F39" i="3"/>
  <c r="F38" i="3"/>
  <c r="F36" i="3"/>
  <c r="F35" i="3"/>
  <c r="F34" i="3"/>
  <c r="F33" i="3"/>
  <c r="F32" i="3"/>
  <c r="F31" i="3"/>
  <c r="F30" i="3"/>
  <c r="F29" i="3"/>
  <c r="F28" i="3"/>
  <c r="F26" i="3"/>
  <c r="F25" i="3"/>
  <c r="F24" i="3"/>
  <c r="H52" i="3"/>
  <c r="H35" i="3"/>
  <c r="H34" i="3"/>
  <c r="H33" i="3"/>
  <c r="F19" i="3"/>
  <c r="F17" i="3"/>
  <c r="F16" i="3"/>
  <c r="G7" i="3"/>
  <c r="F14" i="3"/>
  <c r="F13" i="3"/>
  <c r="F12" i="3"/>
  <c r="F11" i="3"/>
  <c r="F9" i="3"/>
  <c r="F8" i="3"/>
  <c r="F7" i="3"/>
  <c r="F5" i="3"/>
  <c r="G9" i="3"/>
  <c r="G8" i="3"/>
  <c r="G3" i="3"/>
  <c r="D25" i="4" l="1"/>
  <c r="D26" i="4"/>
  <c r="D24" i="4"/>
  <c r="D23" i="4"/>
  <c r="P18" i="4" l="1"/>
  <c r="B28" i="4"/>
  <c r="O16" i="4"/>
  <c r="O15" i="4"/>
  <c r="F22" i="4"/>
  <c r="D20" i="4" s="1"/>
  <c r="O10" i="4" s="1"/>
  <c r="D14" i="4"/>
  <c r="D15" i="4"/>
  <c r="D16" i="4"/>
  <c r="D13" i="4"/>
  <c r="D9" i="4"/>
  <c r="D10" i="4"/>
  <c r="D7" i="4"/>
  <c r="F68" i="3"/>
  <c r="F69" i="3"/>
  <c r="F70" i="3"/>
  <c r="F71" i="3"/>
  <c r="F72" i="3"/>
  <c r="P17" i="4"/>
  <c r="P16" i="4"/>
  <c r="P15" i="4"/>
  <c r="P14" i="4"/>
  <c r="P13" i="4"/>
  <c r="C3" i="4"/>
  <c r="B3" i="4"/>
  <c r="D27" i="4"/>
  <c r="F7" i="4" l="1"/>
  <c r="G7" i="4" s="1"/>
  <c r="F14" i="4"/>
  <c r="G14" i="4" s="1"/>
  <c r="F19" i="4"/>
  <c r="D17" i="4" s="1"/>
  <c r="O9" i="4" s="1"/>
  <c r="O18" i="4"/>
  <c r="O17" i="4"/>
  <c r="O14" i="4"/>
  <c r="O13" i="4"/>
  <c r="G19" i="4" l="1"/>
  <c r="D6" i="4"/>
  <c r="O6" i="4"/>
  <c r="V17" i="4" s="1"/>
  <c r="R21" i="4" s="1"/>
  <c r="D12" i="4"/>
  <c r="O8" i="4" s="1"/>
  <c r="D11" i="4" s="1"/>
  <c r="F24" i="4"/>
  <c r="F1" i="3" l="1"/>
  <c r="G24" i="4"/>
  <c r="R27" i="4" l="1"/>
  <c r="CR2" i="3"/>
</calcChain>
</file>

<file path=xl/sharedStrings.xml><?xml version="1.0" encoding="utf-8"?>
<sst xmlns="http://schemas.openxmlformats.org/spreadsheetml/2006/main" count="478" uniqueCount="439">
  <si>
    <t>ЕРӨНХИЙ АСУУЛГА</t>
  </si>
  <si>
    <t>№</t>
  </si>
  <si>
    <t>АСУУЛГА</t>
  </si>
  <si>
    <t>ХАРИУЛТ</t>
  </si>
  <si>
    <t>I. Бүтцийн эрсдэл</t>
  </si>
  <si>
    <t>Мэдээлэх үүрэгтэй этгээдийн төрөл</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</si>
  <si>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</si>
  <si>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</si>
  <si>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</si>
  <si>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</si>
  <si>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</si>
  <si>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</si>
  <si>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</si>
  <si>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Харилцагч танай байгууллагаас үйлчилгээ авахдаа хэн нэгнийг төлөөлж үйлчилгээ авч байсан уу?</t>
  </si>
  <si>
    <t>III. Гүйлгээний эрсдэл</t>
  </si>
  <si>
    <t>IV. Хүргэх сувгийн эрсдэл</t>
  </si>
  <si>
    <t>Хувь хүний үйл ажиллагаа</t>
  </si>
  <si>
    <t>Хуулийн этгээд</t>
  </si>
  <si>
    <t xml:space="preserve">5 аас их </t>
  </si>
  <si>
    <t>3-5 хооронд</t>
  </si>
  <si>
    <t>1-3 хооронд</t>
  </si>
  <si>
    <t>1 жил хүртэл</t>
  </si>
  <si>
    <t>1-5 жил хүртэл</t>
  </si>
  <si>
    <t>5-аас их</t>
  </si>
  <si>
    <t>Үгүй</t>
  </si>
  <si>
    <t>Тийм, Гадаадад</t>
  </si>
  <si>
    <t>Тийм, Монголд</t>
  </si>
  <si>
    <t>II. ЧАНАРЫН ҮНЭЛГЭЭ</t>
  </si>
  <si>
    <t>Асуулга</t>
  </si>
  <si>
    <t>Хариулт</t>
  </si>
  <si>
    <t xml:space="preserve"> Тогтмол /сар бүр/ танилцуулдаг.</t>
  </si>
  <si>
    <t>Бүхий л асуудлаар дотоод аудиттай хамтран ажилладаг.</t>
  </si>
  <si>
    <t>Хэрэглэгчдийн мэдээллийн сан нь мэдээллийн системд нэгддэг.</t>
  </si>
  <si>
    <t>Тогтмол /сар бүр/ танилцдаг.</t>
  </si>
  <si>
    <t>Байхгүй</t>
  </si>
  <si>
    <t>Байдаггүй</t>
  </si>
  <si>
    <t>Бүртгүүлсэн</t>
  </si>
  <si>
    <t>Тогтмол /улирал бүр/ танилцуулдаг.</t>
  </si>
  <si>
    <t>Нэгж хариуцдаг, ТУЗ-с хяналт тавьдаг.</t>
  </si>
  <si>
    <t>ТУЗ оролцох шаардлагатай гэж үзсэн тохиолдолд.</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</si>
  <si>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</si>
  <si>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</si>
  <si>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</si>
  <si>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</si>
  <si>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</si>
  <si>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 xml:space="preserve">Тогтмол /жилд 1 удаа/ танилцуулдаг. </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</si>
  <si>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</si>
  <si>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</si>
  <si>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</si>
  <si>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</si>
  <si>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</si>
  <si>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</si>
  <si>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Ёс зүйн дүрэмтэй, тусгах шаардлаггүй гэж үзсэн.</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</si>
  <si>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</si>
  <si>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</si>
  <si>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</si>
  <si>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Огт танилцуулдаггүй.</t>
  </si>
  <si>
    <t>Хамтран ажилладаггүй.</t>
  </si>
  <si>
    <t>Ёс зүйн дүрэм боловсруулаагүй.</t>
  </si>
  <si>
    <t>Хэрэглэгчийн мэдээллийг авдаггүй учир мэдээллийн сан үүсгээгүй.</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</si>
  <si>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</si>
  <si>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</si>
  <si>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хэрэгжүүлэх шаардлагагүй гэж үздэг учир хэрэгжүүлдэггүй </t>
  </si>
  <si>
    <t xml:space="preserve">(8-9) этгээдийг тусгасан </t>
  </si>
  <si>
    <t>МУТСТ тухай хуультай нийцүүлсэн.</t>
  </si>
  <si>
    <t xml:space="preserve">(6) шаардлагыг бүгдийг нь тусгасан </t>
  </si>
  <si>
    <t xml:space="preserve">Эрсдэл өндөртэй гэж үнэлэгдсэн </t>
  </si>
  <si>
    <t>(7-6) мэдээллийг заавал авдаг.</t>
  </si>
  <si>
    <t xml:space="preserve">Шаардлагуудыг оруулсан, нэгжээс хяналт тавин ажилладаг </t>
  </si>
  <si>
    <t>Тогтмол.</t>
  </si>
  <si>
    <t xml:space="preserve">(6-7) этгээдийг тусгасан </t>
  </si>
  <si>
    <t>Ихэнх заалтыг нь тусгасан.</t>
  </si>
  <si>
    <t>(5-4) шаардлагыг тусгасан</t>
  </si>
  <si>
    <t xml:space="preserve">МУТСТ тухай хуульд заасан эрсдэл өндөртэй харилцагч </t>
  </si>
  <si>
    <t>(4-5) мэдээллийг авдаг.</t>
  </si>
  <si>
    <t>Шаардлагуудыг оруулсан, нэгж байдаггүй, хяналт тавьдаг</t>
  </si>
  <si>
    <t>Ихэвчлэн.</t>
  </si>
  <si>
    <t>(3-5) этгээдийг тусгасан</t>
  </si>
  <si>
    <t>Зарим заалтыг нь тусгасан.</t>
  </si>
  <si>
    <t>(2-3) шаардлагыг тусгасан</t>
  </si>
  <si>
    <t xml:space="preserve">Шаардлагуудыг оруулсан, нэгж байдаггүй, хяналт тавигддаггүй </t>
  </si>
  <si>
    <t>Шинэчлэх шаардлагатай үед.</t>
  </si>
  <si>
    <t>(1-2) этгээдийг тусгасан</t>
  </si>
  <si>
    <t>Бүх салбар болон төв оффисдоо ижилхэн хэрэгжүүлдэг.</t>
  </si>
  <si>
    <t>Нийцүүлж бэлдээгүй.</t>
  </si>
  <si>
    <t xml:space="preserve">Дээрх дүрэм, журмыг салбаруудаараа адил хэрэгжүүлдэг үү? </t>
  </si>
  <si>
    <t>Шаардлагуудыг оруулаагүй, нэгжээс хяналт тавин ажилладаг</t>
  </si>
  <si>
    <t>Байхгүй.</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</si>
  <si>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</si>
  <si>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</si>
  <si>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</si>
  <si>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</si>
  <si>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</si>
  <si>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Эдгээрийн аль ч шаардлагыг тусгаагүй буюу ямар ч шаардлага тавьдаггүй </t>
  </si>
  <si>
    <t xml:space="preserve">Эдгээрийн аль ч мэдээллийг авдаггүй.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</si>
  <si>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</si>
  <si>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</si>
  <si>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</si>
  <si>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</si>
  <si>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</si>
  <si>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</si>
  <si>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</si>
  <si>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</si>
  <si>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</si>
  <si>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Шаардлагатай тохиолдолд л хүн томилон ажиллуулдаг </t>
  </si>
  <si>
    <t>Нэгж, эсхүл хүн томилоогүй</t>
  </si>
  <si>
    <t>III. Эрсдэлийн менежмент</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</si>
  <si>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</si>
  <si>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</si>
  <si>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</si>
  <si>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</si>
  <si>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</si>
  <si>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</si>
  <si>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</si>
  <si>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МУТС-тэй холбоотойгоор улирал бүр мэдээлэл хүргүүлдэг.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</si>
  <si>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</si>
  <si>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</si>
  <si>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</si>
  <si>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</si>
  <si>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</si>
  <si>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</si>
  <si>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</si>
  <si>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</si>
  <si>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</si>
  <si>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Эрсдэлийн үнэлгээ хийдэг боловч үүнтэй холбоотой бодлого, дүрэм, журам байхгүй.</t>
  </si>
  <si>
    <t>МУТС-тэй холбоотойгоор жилд 1 удаа мэдээлэл хүргүүлдэг.</t>
  </si>
  <si>
    <t>Зөвхөн хэрэглэгчдийг нас, хүйс, боловсрол зэргээр ангилдаг.</t>
  </si>
  <si>
    <t>Эрсдэлийг тооцдоггүй ч бодлого, дүрэм, журам байдаг.</t>
  </si>
  <si>
    <t>IV. Дотоод хяналт ба дотоод, гадаад аудит</t>
  </si>
  <si>
    <t>Тийм зүйл байхгүй.</t>
  </si>
  <si>
    <t>Дотоод аудитын хэлтэс, нэгж байгаа, хяналт тавьдаг.</t>
  </si>
  <si>
    <t>Дотоод аудит байгаа. МУТС-тэй холбоотой асуудал хангалттай хэмжээнд багтсан.</t>
  </si>
  <si>
    <t>Тийм. МУТС үйл ажиллагааны эрсдэлгүй гэсэн дүгнэлт гарсан.</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</si>
  <si>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</si>
  <si>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</si>
  <si>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</si>
  <si>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</si>
  <si>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</si>
  <si>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</si>
  <si>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Дотоод аудит байхгүй. Эсвэл МУТС-тэй холбоотой асуудал багтаагүй.</t>
  </si>
  <si>
    <t>Үгүй.</t>
  </si>
  <si>
    <t>Комплайнс ажилтан томилсон МУТСТ мэдээлэл, чиг үүргийг тодорхойлсон.</t>
  </si>
  <si>
    <t>Тайлагнах нь тодорхой, тогтмол тайлагнадаг.</t>
  </si>
  <si>
    <t>3 үүргийг тодорхойлсон, комплианс ажилтны мөрдөж ажилладаг бусад чиг үүргүүдийг тодорхойлсон.</t>
  </si>
  <si>
    <t>Комплайнс ажилтан томилсон холбогдох мэдээлэл, чиг үүргийг тодорхойлсон.</t>
  </si>
  <si>
    <t>Тайлагнах нь тодорхой хэдий ч тогтсон хугацаа байхгүй.</t>
  </si>
  <si>
    <t>3 үүргийг зөв тодорхойлсон, хэрэгжүүлдэг үйл ажиллагааг зохих түвшинд дурдсан.</t>
  </si>
  <si>
    <t xml:space="preserve">Комплианс ажилтантай хэдий ч МУТСТ чиглэлээр гүйцэтгэх үүргийг нарийн тодорхойлоогүй </t>
  </si>
  <si>
    <t>Тайланг тогтсон хугацаанд гаргадаг хэдий ч тайланг мэдээлж, танилцуулдаггүй.</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</si>
  <si>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</si>
  <si>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</si>
  <si>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</si>
  <si>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t>Аль нэг чиг үүргийг зөв тодорхойлсон.</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</si>
  <si>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</si>
  <si>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</si>
  <si>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</si>
  <si>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ТУЗ, удирдлагуудад зориулан тогтмол сургалт явуулдаг, сургалтын мэдээллийг өгсөн.</t>
  </si>
  <si>
    <t>Сургалт хэр хугацааны давтамжтай явагддаг вэ? Хамгийн сүүлд хэзээ сургалт зохион байгуулсан бэ?</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</si>
  <si>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</si>
  <si>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</si>
  <si>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</si>
  <si>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чиглэлээр сургалтын хөтөлбөргүй хэдий ч, сургалт зохион байгуулдаг.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</si>
  <si>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</si>
  <si>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</si>
  <si>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</si>
  <si>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</si>
  <si>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</si>
  <si>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</si>
  <si>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</si>
  <si>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</si>
  <si>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</si>
  <si>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t>Сургалтад төсөв хуваарилаагүй, санхүүжилтийг шийдэж чаддаггүй.</t>
  </si>
  <si>
    <t>Тайлагнал ба тэмдэглэл</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</si>
  <si>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</si>
  <si>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</si>
  <si>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</si>
  <si>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</si>
  <si>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Сэжигтэй үйл ажиллагааг илрүүлдэг гар ажиллагаа орсон системтэй.</t>
  </si>
  <si>
    <t>Бүх салбар, охин компанид сэжигтэй гүйлгээг хянах нэгж ажилладаг.</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</si>
  <si>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</si>
  <si>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</si>
  <si>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</si>
  <si>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</si>
  <si>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</si>
  <si>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Сэжигтэй үйл ажиллагаа илрүүлэх системтэй болохоор судалж /туршиж/ байгаа.</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</si>
  <si>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</si>
  <si>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</si>
  <si>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Ажлын байрандаа ажилтан бүрийн ширээнд хадгалагддаг.</t>
  </si>
  <si>
    <t>Сэжигтэй үйл ажиллагааг илрүүлэх систем хэрэгжүүлэх шаардлагагүй гэж үздэг. Энэ талаарх асуудлыг дотооддоо шийдвэрлэдэг.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</si>
  <si>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</si>
  <si>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</si>
  <si>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Ажилтан бүрээс асуудаг ч хяналтыг цаг тухай бүрд нь тавьж чаддаггүй.</t>
  </si>
  <si>
    <t>Ажлын байрнаас өөр газар эмх цэгцгүй хадгалдаг.</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</si>
  <si>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</si>
  <si>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</si>
  <si>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Харилцагчдыг хянан шалгах, тайлагнах механизм байдаггүй.</t>
  </si>
  <si>
    <t>Ямар ч хяналт тавьдаггүй. Ямар ч үүрэг оноогоогүй.</t>
  </si>
  <si>
    <t>Ямар ч шийтгэл ногдуулдаггүй.</t>
  </si>
  <si>
    <t>Баримт бичгийг хадгалдаггүй.</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</si>
  <si>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</si>
  <si>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 xml:space="preserve">Тайланг үнэн зөв гаргасан: </t>
  </si>
  <si>
    <t>1, 2 эсвэл 1, 3 эсвэл 2, 3</t>
  </si>
  <si>
    <t xml:space="preserve">Тийм </t>
  </si>
  <si>
    <t xml:space="preserve">Үгүй </t>
  </si>
  <si>
    <t>Тийм</t>
  </si>
  <si>
    <t>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</si>
  <si>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Та өөрийн үйл ажиллагаанд МУТС эрсдэлийн үнэлгээ хийдэг үү? Хэрэв тийм бол үнэлгээний хамрах хүрээ, давтамж ямар байдаг вэ? Үнэлгээг хэрхэн хийдэг вэ?</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</si>
  <si>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</si>
  <si>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</si>
  <si>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</si>
  <si>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</si>
  <si>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</si>
  <si>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</si>
  <si>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</si>
  <si>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</si>
  <si>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</si>
  <si>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</si>
  <si>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</si>
  <si>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</si>
  <si>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</si>
  <si>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</si>
  <si>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</si>
  <si>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</si>
  <si>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</si>
  <si>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</si>
  <si>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</si>
  <si>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</si>
  <si>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</si>
  <si>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</si>
  <si>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Харилцагчдийн төрөл</t>
  </si>
  <si>
    <t>Компанийн засаглал</t>
  </si>
  <si>
    <t>МУТС-тэй тэмцэх чиглэлээр хэрэгжүүлж буй арга хэмжээ</t>
  </si>
  <si>
    <t>Эрсдэлийн менежмент</t>
  </si>
  <si>
    <t>Сургалт, хүний нөөц</t>
  </si>
  <si>
    <t>Бэлэн мөнгөөр үйлчилгээ/хөлс/гүйлгээ хийдэг үү?</t>
  </si>
  <si>
    <t>Бэлэн мөнгөөр хамгийн өндөр хийгдсэн үйлчилгээ/хөлс/гүйлгээний дүнг оруулна уу?</t>
  </si>
  <si>
    <t>НИЙТ ОНОО</t>
  </si>
  <si>
    <t>Танай байгууллагын үйлчилгээг зайнаас, огт танихгүй хүн авах боломжтой юу?</t>
  </si>
  <si>
    <t>ЭРСДЭЛИЙН ТҮВШИН</t>
  </si>
  <si>
    <t>ҮНЭТ МЕТАЛЛ, ҮНЭТ ЧУЛУУ ТЭДГЭЭРЭЭР ХИЙСЭН ЭДЛЭЛИЙН АРИЛЖААА ЭРХЛЭГЧ ХУВЬ ХҮН, МЭДЭЭЛЭХ ҮҮРЭГТЭЙ ЭТГЭЭДИЙН МӨНГӨ УГААХ БОЛОН ТЕРРОРИЗМЫГ САНХҮҮЖҮҮЛЭХТЭЙ ТЭМЦЭХ ҮЙЛ АЖИЛЛАГААНЫ ТООН БОЛОН ЧАНАРЫН ӨГӨГДӨЛ ЦУГЛУУЛАХ МАЯГТ</t>
  </si>
  <si>
    <t>V. Сургалт, хүний нөөц</t>
  </si>
  <si>
    <t>VI. Тайлагнал ба тэмдэглэл</t>
  </si>
  <si>
    <t>Дотоод хяналт</t>
  </si>
  <si>
    <t>Сургалт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</si>
  <si>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</si>
  <si>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</si>
  <si>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</si>
  <si>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</si>
  <si>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</si>
  <si>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</si>
  <si>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</si>
  <si>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</si>
  <si>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</si>
  <si>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</si>
  <si>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</si>
  <si>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</si>
  <si>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</si>
  <si>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Байгууллага дотроо баримт бичгийг бүртгэж хадгалан, нэгдсэн мэдээллийн сан үүсгэдэг болно.</t>
  </si>
  <si>
    <t>Архиваас шүүн харах шаардлага гардаг болно. /хугацаа их шаардана/</t>
  </si>
  <si>
    <r>
      <rPr>
        <b/>
        <i/>
        <sz val="11"/>
        <color rgb="FFFF0000"/>
        <rFont val="Times New Roman"/>
        <family val="1"/>
      </rPr>
      <t>ЗААВАЛ БӨГЛӨХ</t>
    </r>
    <r>
      <rPr>
        <i/>
        <sz val="11"/>
        <color theme="1"/>
        <rFont val="Times New Roman"/>
        <family val="1"/>
      </rPr>
      <t xml:space="preserve">: VII.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</si>
  <si>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Ашгийн бус байгууллага нь ямар үйлчилгээ авсан/авдаг вэ? /Авсан бол ямар үйлчилгээ авсан бэ/</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</si>
  <si>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</si>
  <si>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r>
      <t>Ашгийн бус байгууллага үйлчилгээ авдаг уу? /</t>
    </r>
    <r>
      <rPr>
        <sz val="11"/>
        <color rgb="FFFF0000"/>
        <rFont val="Times New Roman"/>
        <family val="1"/>
      </rPr>
      <t xml:space="preserve">Хэрэв энэ асуултад үгүй гэж хариулсан бол 2-3 дугаар асуулгыг бөглөх шаардлагагүй </t>
    </r>
    <r>
      <rPr>
        <sz val="11"/>
        <color theme="1"/>
        <rFont val="Times New Roman"/>
        <family val="1"/>
      </rPr>
      <t>/</t>
    </r>
  </si>
  <si>
    <t>ОООО/СС/ӨӨ</t>
  </si>
  <si>
    <t xml:space="preserve"> Овог, нэр</t>
  </si>
  <si>
    <t>Хөтөлбөрийн бүхий л үе шатанд оролцон ажилладаг.</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</si>
  <si>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</si>
  <si>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</si>
  <si>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t>Хяналт тавих шатанд л ТУЗ оролцон ажилладаг.</t>
  </si>
  <si>
    <t>Нэгжтэй, ТУЗ-тэй энэ талаар хамтран ажиллах шаардлагагүй.</t>
  </si>
  <si>
    <r>
      <rPr>
        <sz val="7"/>
        <rFont val="Times New Roman"/>
        <family val="1"/>
      </rPr>
      <t xml:space="preserve"> </t>
    </r>
    <r>
      <rPr>
        <sz val="12"/>
        <rFont val="Times New Roman"/>
        <family val="1"/>
      </rPr>
      <t>Ёс зүйн дүрэмтэй, тусгаагүй.</t>
    </r>
  </si>
  <si>
    <t>Дотоод аудит хяналт тавьдаг, ТУЗ хамтран ажилладаггүй.</t>
  </si>
  <si>
    <t>ТУЗ-с арга хэмжээ авч ажилладаггүй.</t>
  </si>
  <si>
    <t>Огт танилцдаггүй.</t>
  </si>
  <si>
    <t>(2-3) мэдээллийг авдаг .</t>
  </si>
  <si>
    <t>Зөвхөн удирдлагад танилцуулдаг.</t>
  </si>
  <si>
    <r>
      <rPr>
        <sz val="7"/>
        <rFont val="Times New Roman"/>
        <family val="1"/>
      </rPr>
      <t xml:space="preserve"> </t>
    </r>
    <r>
      <rPr>
        <sz val="11"/>
        <rFont val="Calibri"/>
        <family val="2"/>
        <scheme val="minor"/>
      </rPr>
      <t xml:space="preserve">1 шаардлагыг тусгасан </t>
    </r>
  </si>
  <si>
    <t>1 мэдээллийг л авдаг .</t>
  </si>
  <si>
    <t>Хааяа.</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</si>
  <si>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</si>
  <si>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</si>
  <si>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</si>
  <si>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</si>
  <si>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</si>
  <si>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</si>
  <si>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</si>
  <si>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</si>
  <si>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</si>
  <si>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</si>
  <si>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</si>
  <si>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</si>
  <si>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</si>
  <si>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</si>
  <si>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</si>
  <si>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</si>
  <si>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</si>
  <si>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</si>
  <si>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</si>
  <si>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</si>
  <si>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</si>
  <si>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Тухайн байгууллага комплианс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</si>
  <si>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</si>
  <si>
    <t>Комплианс ажилтны чиг үүргийг тодорхойлсон, төлөвлөгөөг боловсруулан ажилладаг.</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</si>
  <si>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</si>
  <si>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Комплианс ажилтны чиг үүргийг тодорхойлсон,  төлөвлөгөөгүй хэдий ч тодорхой хугацааг комплианс ажилтны үүрэгт зарцуулдаг.</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</si>
  <si>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</si>
  <si>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</si>
  <si>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</si>
  <si>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</si>
  <si>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</si>
  <si>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</si>
  <si>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</si>
  <si>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</si>
  <si>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</si>
  <si>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</si>
  <si>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</si>
  <si>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</si>
  <si>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</si>
  <si>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</si>
  <si>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</si>
  <si>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</si>
  <si>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</si>
  <si>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</si>
  <si>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</si>
  <si>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</si>
  <si>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</si>
  <si>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</si>
  <si>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</si>
  <si>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</si>
  <si>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</si>
  <si>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</si>
  <si>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</si>
  <si>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</si>
  <si>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</si>
  <si>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</si>
  <si>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</si>
  <si>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</si>
  <si>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</si>
  <si>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</si>
  <si>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</si>
  <si>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</si>
  <si>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</si>
  <si>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</si>
  <si>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</si>
  <si>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</si>
  <si>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</si>
  <si>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</si>
  <si>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</si>
  <si>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t>Бэлэн мөнгөөр борлуулалт хийдэг үү?</t>
  </si>
  <si>
    <t>Нэг өдрийн дотор нэг үйлчлүүлэгчид бэлэн мөнгөөр хийгдсэн хамгийн өндөр борлуулалт/худалдан авалтын дүнг оруулна уу?</t>
  </si>
  <si>
    <t xml:space="preserve">Танайх цахим вебсайт, эсвэл олон нийтийн сүлжээг ашиглан зайнаас борлуулалт хийдэг үү? </t>
  </si>
  <si>
    <t>Та үнэт металл, үнэт чулууны эсхүл тэдгээрээр хийсэн эдлэл арилжаалахдаа худалдааны зөвлөх ажиллуулдаг уу?</t>
  </si>
  <si>
    <t>Үгүй, өөрөө бие даан эрхэлдэг.</t>
  </si>
  <si>
    <t>Тийм, худалдааны зөвлөх ажиллуулдаг.</t>
  </si>
  <si>
    <t>Заримдаа</t>
  </si>
  <si>
    <t>Хэрэв худалдааны зөвлөх, эсвэл төлөөний хүн ажиллуулдаг бол тэдгээрт зориулсан МУТСТ чиг үүргийг тодорхойлсон заавар эсвэл журам байдаг уу?</t>
  </si>
  <si>
    <t>Байгаа, МУТСТ талаар хангалттай мэдээлэл өгдөг.</t>
  </si>
  <si>
    <t>Байгаа, МУТСТ чиглэлээр зөвхөн хэрэгжүүлэх чиг үүргүүдийг зааж өгдөг.</t>
  </si>
  <si>
    <t>Байхгүй, гэхдээ МУТСТ чиглэлээр урьдчилан мэдээлэл өгдөг.</t>
  </si>
  <si>
    <t>Байхгүй, МУТСТ чиглэлээр ямарч зааварчилгаа өгдөггүй.</t>
  </si>
  <si>
    <t>I. Мөнгө угаахтай тэмцэх чиглэлээрх мэдлэг мэдээлэл</t>
  </si>
  <si>
    <t xml:space="preserve">Борлуулалт хийхдээ ямарваа сэжигтэй үйлдлийг илрүүлэх, хянах тогтолцоо байгаа юу? </t>
  </si>
  <si>
    <t>Тийм, сэжигтэй худалдан авалт/ үйлдлийг илрүүлдэг.</t>
  </si>
  <si>
    <t>Үгүй, гэхдээ сэжигтэй үйлдлийг илрүүлдэг.</t>
  </si>
  <si>
    <t>Тийм, гэвч сэжигтэй үйлдлийг илрүүлдэггүй, илрүүлдэг болохоор ажиллаж байгаа.</t>
  </si>
  <si>
    <t>Тийм, гэвч сэжигтэй үйлдлийг илрүүлдэггүй</t>
  </si>
  <si>
    <t>Үгүй, сэжигтэй үйлдлийг илрүүлэх талаар ойлголт байхгүй.</t>
  </si>
  <si>
    <t>Мөнгө угаахтай тэмцэх чиглэлээрх мэдлэг мэдээлэл</t>
  </si>
  <si>
    <t xml:space="preserve">Харилцагчийг танихтай холбоотой дүрэм, журам эсвэл тогтоосон процедур байгаа юу? </t>
  </si>
  <si>
    <t>Өөрийн гэсэн журамтай.</t>
  </si>
  <si>
    <t>Журамгүй боловч МУТСТ тухай хуулийг дагаж мөрддөг.</t>
  </si>
  <si>
    <t>Журамгүй боловч зарим тохиолдолд харилцагчийг таньж мэдэх тогтсон арга хэмжээг авдаг.</t>
  </si>
  <si>
    <t>Уг дүрэм, журамтай бол ямар хугацааны давтамжтайгаар шинэчилдэг вэ? Хамгийн сүүлд хэзээ шинэчилсэн бэ?</t>
  </si>
  <si>
    <t xml:space="preserve">Харилцагчийг таних дүрэм, журам эсвэл аргачлал нь МУТСТ тухай хуульд нийцсэн үү? </t>
  </si>
  <si>
    <t xml:space="preserve">Мэдээллийг бүгдийг нь авдаг </t>
  </si>
  <si>
    <t>II. Дүрэм, журам: Харилцагчийг таньж мэдэх</t>
  </si>
  <si>
    <t>Зарим тохиолдолд л авдаг</t>
  </si>
  <si>
    <t>Мэдээллийг авах боломжгүй байдаг ч боломжит бүх арга хэмжээг авдаг.</t>
  </si>
  <si>
    <t>Мэдээллийг авдаггүй</t>
  </si>
  <si>
    <t>Дундын зуучлагч, төлөөлж буй этгээд гэдгийг олж тогтоох боломжгүй.</t>
  </si>
  <si>
    <t xml:space="preserve">Шаардлагыг бүгдийг нь тусгасан </t>
  </si>
  <si>
    <t xml:space="preserve">Эдгээрээс 4 шаардлагыг тусгасан </t>
  </si>
  <si>
    <t xml:space="preserve">Эдгээрээс 2-3 шаардлагыг тусгасан </t>
  </si>
  <si>
    <t>Зөвхөн нэг л шаардлагыг тусгасан</t>
  </si>
  <si>
    <t xml:space="preserve">Та ямар төрлийн харилцагчид үйлчилгээ үзүүлэхээс татгалздаг вэ? </t>
  </si>
  <si>
    <t xml:space="preserve">Мөнгөний гарал үүсэл нь тодорхойгүй өндөр дүнтэй худалдан авалт хийж байгаа </t>
  </si>
  <si>
    <t xml:space="preserve">Өөрийн үзэмжээр эрсдэл өндөртэй гэж үзсэн харилцагч </t>
  </si>
  <si>
    <t>Харилцагч бүрт адил үйлчилдэг. Үйлчилгээ үзүүлэхээс татгалзаж байгаагүй.</t>
  </si>
  <si>
    <t>Та үйл ажиллагааныхаа хүрээнд эрсдэлийн удирдлагыг хэрэгжүүлэх талаар мэдлэг, туршлагатай юу?  Эрсдэлийг үнэлэхдээ МУТС-тэй холбоотой эрсдэлийг харгалзан үздэг үү?</t>
  </si>
  <si>
    <t>Хэрэгжүүлдэг,  МУТС эрсдэлийн асуудлуудыг нарийвчлан үнэлдэг.</t>
  </si>
  <si>
    <t>Хэрэгжүүлдэг,  МУТС эрсдэлийн асуудлуудыг багахан хэмжээнд үнэлдэг.</t>
  </si>
  <si>
    <t>Хэрэгжүүлдэггүй боловч МУТС эрсдэлийн талаар харгалзан үздэг.</t>
  </si>
  <si>
    <t>Хэрэгжүүлдэггүй,  МУТС эрсдэлийг огт харгалзан үздэггүй.</t>
  </si>
  <si>
    <t>Олон улсын аргачлалыг ашиглан тогтмол /сар бүр/ хийдэг.</t>
  </si>
  <si>
    <t>Өөрийн боловсруулсан аргачлалын дагуу тогтмол/жилд 6 удаа/ хийдэг.</t>
  </si>
  <si>
    <t>Хийдэггүй, хийж байгаагүй.</t>
  </si>
  <si>
    <t>Та МУТСТ үйл ажиллагаатай холбоотой үйл ажиллагаанд биечлэн хяналт тавьдаг уу?</t>
  </si>
  <si>
    <t>Үгүй, хяналт тавьдаггүй.</t>
  </si>
  <si>
    <t>Зарим тохиолдолд хяналт тавьдаг</t>
  </si>
  <si>
    <t>Тийм, хяналт тавьдаг.</t>
  </si>
  <si>
    <t>МУТСТ чиглэлээрх үйл ажиллагаагаа ямар давтамжтайгаар хянаж, шалгадаг вэ?</t>
  </si>
  <si>
    <t>Улирал тутам шалгаж, үнэлдэг.</t>
  </si>
  <si>
    <t>Хагас жилд нэг удаа шалгаж, үнэлдэг.</t>
  </si>
  <si>
    <t>Өдөр тутамдаа тогтмол хянаж ажилладаг.</t>
  </si>
  <si>
    <t>Тогтсон хугацаагүй, зарим тохиолдолд хянаж үздэг.</t>
  </si>
  <si>
    <t>Хяналт тавих тогтолцоо байхгүй.</t>
  </si>
  <si>
    <t>МУТСТ үйл ажиллагаанд хөндлөнгийн аудитын байгууллагаар хяналт хийлгэж байсан уу? Хэрэв тийм бол уг хяналт, шалгалтын үр дүнгийн талаар мэдээлэл өгнө үү.</t>
  </si>
  <si>
    <t xml:space="preserve">Худалдааны зөвлөх гэх мэт ажилтнуудад зориулсан МУТС сургалтын материал, хөтөлбөр байдаг уу?  </t>
  </si>
  <si>
    <t xml:space="preserve">МУТСТ чиглэлээр сургалтанд хамрагдах эсвэл сургалт зохион байгуулахад зориулан хөрөнгө төсөвлөдөг үү? </t>
  </si>
  <si>
    <t>Та МУТСТ чиглэлээр мэргэшүүлэх эсвэл суурь мэдлэг олгох сургалтад хамрагдаж байсан уу?</t>
  </si>
  <si>
    <t>Сүүлийн 3 жилийн хугацаанд сургалтанд хамрагдаж байсан.</t>
  </si>
  <si>
    <t>Сүүлийн 1 жилийн хугацаанд сургалтанд хамрагдсан.</t>
  </si>
  <si>
    <t xml:space="preserve">Сургалтанд суугаагүй боловч МУТСТ чиглэлээр ерөнхий ойлголт авсан. </t>
  </si>
  <si>
    <t>Сургалтанд хамрагдаагүй, ойрын хугацаанд сургалтанд хамрагдахаар төлөвлөж байгаа.</t>
  </si>
  <si>
    <t>Сургалтанд хамрагдаж байгаагүй, МУТСТ чиглэлээр хангалттай ойлголтгүй.</t>
  </si>
  <si>
    <t>Санхүүгийн мэдээллийн албанд мэдээлэх гүйлгээний мэдээллийн талаар мэдлэгтэй юу?</t>
  </si>
  <si>
    <t>Мэдлэгтэй, гүйлгээний мэдээллийг Санхүүгийн мэдээллийн албанд мэдээлдэг.</t>
  </si>
  <si>
    <t>Мэдлэгтэй, гүйлгээг мэдээлэхтэй холбоотой нэмэлт сургалт, зааварчилгаа шаардлагатай.</t>
  </si>
  <si>
    <t>Мэдлэгтэй боловч гүйлгээг мэдээлж байгаагүй.</t>
  </si>
  <si>
    <t>Мэдлэггүй боловч Санхүүгийн мэдээллийн албаны цахим порталд бүртгүүлсэн.</t>
  </si>
  <si>
    <t xml:space="preserve">Энэ талаар ямарч мэдлэггүй. </t>
  </si>
  <si>
    <t>Санхүүгийн мэдээллийн албаны ГоАМЛ цахим порталд бүртгүүлж, гүйлгээг мэдээлж байсан эсэх</t>
  </si>
  <si>
    <t>Бүртгүүлсэн, гүйлгээний мэдээллийг хүргүүлдэг.</t>
  </si>
  <si>
    <t>Бүртгүүлсэн, гүйлгээг мэдээлж байгаагүй</t>
  </si>
  <si>
    <t>Бүртгүүлсэн, зарим гүйлгээг мэдээлсэн</t>
  </si>
  <si>
    <t xml:space="preserve">Таны ажилтан/худалдааны зөвлөх худалдан авагчийн мэдээлэл болон Санхүүгийн мэдээллийн албанд мэдээлсэн харилцагчийн мэдээллийн нууцлалыг хангаж буй эсэхийг та хянадаг уу?
</t>
  </si>
  <si>
    <t>Тийм, бүрэн хянадаг.</t>
  </si>
  <si>
    <t>Түүвэрчлэн хянадаг. Бүрэн хянах боломжгүй</t>
  </si>
  <si>
    <t>Хяналт тавьдаггүй.</t>
  </si>
  <si>
    <t xml:space="preserve">5 жилийн өмнө үйлчлүүлсэн харилцагчтай холбоотой мэдээллийг олж авах боломжтой юу? Боломжтой бол хэр хугацаа шаардагдах вэ? </t>
  </si>
  <si>
    <t>Үйл ажиллагаа эхэлсэн цагаас эхлэн бүх үйлчлүүлсэн харилцагчдын мэдээллийг хайхад ямар ч асуудалгүй хурдан гаргаж чаддаг.</t>
  </si>
  <si>
    <t>Харилцагчийн мэдээллийг шүүж, гаргах боломжтой боловч хугацаа шаардагдана.</t>
  </si>
  <si>
    <t>Хаана хэрхэн хадгалагдаж буй нь тодорхойгүй тул тухайн мэдээллийг олох магадлал маш бага.</t>
  </si>
  <si>
    <t>5 жилийн өмнөх мэдээллийг олох боломжгүй. Нэгдсэн байдлаар хадгалаагүй.</t>
  </si>
  <si>
    <t>Харилцагчийн мэдээллийг авах талаар эрх бүхий байгууллагууд (жишээ нь, Санхүүгийн мэдээллийн алба)-аас хүсэлт гаргаж байсан уу, хэр хугацаанд хариу өгдөг вэ?</t>
  </si>
  <si>
    <t>Тайлант хугацаанд хэдэн ашгийн бус байгууллага үйлчлүүлсэн бэ? /тоон утга оруулна уу/</t>
  </si>
  <si>
    <t xml:space="preserve">Танайхаар үйлчлүүлж буй харилцагч дундын зуучлагч эсвэл өөр хэн нэгнийг төлөөлөн үйлчилгээ авсан тохиолдолд байх үед эцсийн өмчлөгчийн талаар мэдээллийг авдаг уу? </t>
  </si>
  <si>
    <t>Шинэ харилцагчийг таних, баталгаажуулах үйл ажиллагаанд дараах шаардлагуудыг тусгасан уу? Үүнд: 
• Албан ёсны баримт бичигтэй тулган шалгах.
• Заавал биечлэн уулзаж, борлуулалт хийх.
• Мэдээллийн олон эх үүсвэр ашиглан таньж мэдэх.
• Өндөр эрсдэлтэй бизнестэй холбоотой эсхүл гадаад улсын харилцагчдыг нарийвчлан шалгах.
• Компанийн хувьд бизнес, байршил зэрэг нэмэлт мэдээлэл авах.</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</si>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</sst>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sz val="11"/>
      <color theme="0"/>
      <name val="Calibri"/>
      <family val="2"/>
      <scheme val="minor"/>
    </font>
    <font>
      <b/>
      <sz val="12"/>
      <color theme="1"/>
      <name val="Times New Roman"/>
      <family val="1"/>
    </font>
    <font>
      <sz val="11"/>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sz val="11"/>
      <color rgb="FFFF0000"/>
      <name val="Times New Roman"/>
      <family val="1"/>
    </font>
    <font>
      <sz val="11"/>
      <name val="Times New Roman"/>
      <family val="1"/>
    </font>
    <font>
      <sz val="11"/>
      <color theme="0"/>
      <name val="Times New Roman"/>
      <family val="1"/>
    </font>
    <font>
      <sz val="11"/>
      <name val="Calibri"/>
      <family val="2"/>
      <scheme val="minor"/>
    </font>
    <font>
      <sz val="11"/>
      <color theme="1"/>
      <name val="Calibri"/>
      <family val="2"/>
      <scheme val="minor"/>
    </font>
    <font>
      <b/>
      <sz val="11"/>
      <name val="Calibri"/>
      <family val="2"/>
      <scheme val="minor"/>
    </font>
    <font>
      <sz val="10"/>
      <color theme="1"/>
      <name val="Times New Roman"/>
      <family val="1"/>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i/>
      <sz val="11"/>
      <color rgb="FFFF0000"/>
      <name val="Times New Roman"/>
      <family val="1"/>
    </font>
    <font>
      <sz val="11"/>
      <color rgb="FFFF0000"/>
      <name val="Calibri"/>
      <family val="2"/>
      <scheme val="minor"/>
    </font>
    <font>
      <sz val="8"/>
      <name val="Times New Roman"/>
      <family val="1"/>
    </font>
    <font>
      <sz val="12"/>
      <name val="Times New Roman"/>
      <family val="1"/>
    </font>
    <font>
      <sz val="7"/>
      <name val="Times New Roman"/>
      <family val="1"/>
    </font>
    <font>
      <sz val="11"/>
      <name val="Wingdings"/>
      <charset val="2"/>
    </font>
    <font>
      <sz val="11"/>
      <color them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5" fillId="0" borderId="0" applyFont="0" applyFill="0" applyBorder="0" applyAlignment="0" applyProtection="0"/>
  </cellStyleXfs>
  <cellXfs count="163">
    <xf numFmtId="0" fontId="0" fillId="0" borderId="0" xfId="0"/>
    <xf numFmtId="0" fontId="3" fillId="2" borderId="0" xfId="0" applyFont="1" applyFill="1"/>
    <xf numFmtId="0" fontId="2"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0" fontId="13" fillId="2" borderId="0" xfId="0" applyFont="1" applyFill="1" applyAlignment="1">
      <alignment horizontal="center" vertical="center"/>
    </xf>
    <xf numFmtId="0" fontId="3" fillId="2" borderId="0" xfId="0" applyFont="1" applyFill="1" applyAlignment="1">
      <alignment horizontal="left" vertical="center" wrapText="1"/>
    </xf>
    <xf numFmtId="0" fontId="13" fillId="2" borderId="0" xfId="0" applyFont="1" applyFill="1"/>
    <xf numFmtId="0" fontId="3" fillId="2" borderId="0" xfId="0" applyFont="1" applyFill="1" applyAlignment="1">
      <alignment vertical="top" wrapText="1"/>
    </xf>
    <xf numFmtId="0" fontId="1" fillId="2" borderId="0" xfId="0" applyFont="1" applyFill="1"/>
    <xf numFmtId="0" fontId="3" fillId="0" borderId="0" xfId="0" applyFont="1"/>
    <xf numFmtId="9" fontId="3" fillId="2" borderId="1" xfId="0" applyNumberFormat="1" applyFont="1" applyFill="1" applyBorder="1" applyAlignment="1">
      <alignment horizontal="center" vertical="center"/>
    </xf>
    <xf numFmtId="0" fontId="3" fillId="0" borderId="1" xfId="0" applyFont="1" applyBorder="1"/>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9" fillId="3" borderId="5" xfId="0" applyFont="1" applyFill="1" applyBorder="1" applyAlignment="1">
      <alignment horizontal="center" vertical="center"/>
    </xf>
    <xf numFmtId="9" fontId="9" fillId="3" borderId="5" xfId="0" applyNumberFormat="1" applyFont="1" applyFill="1" applyBorder="1" applyAlignment="1">
      <alignment horizontal="center" vertical="center"/>
    </xf>
    <xf numFmtId="0" fontId="3" fillId="3" borderId="0" xfId="0" applyFont="1" applyFill="1"/>
    <xf numFmtId="0" fontId="3" fillId="0" borderId="0" xfId="0" applyFont="1" applyAlignment="1">
      <alignment vertical="center"/>
    </xf>
    <xf numFmtId="0" fontId="9" fillId="0" borderId="1" xfId="0" applyFont="1" applyBorder="1"/>
    <xf numFmtId="9" fontId="3" fillId="0" borderId="1" xfId="0" applyNumberFormat="1" applyFont="1" applyBorder="1"/>
    <xf numFmtId="9" fontId="3" fillId="6"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9" fontId="3" fillId="8" borderId="1" xfId="0" applyNumberFormat="1" applyFont="1" applyFill="1" applyBorder="1" applyAlignment="1">
      <alignment horizontal="center" vertical="center"/>
    </xf>
    <xf numFmtId="9" fontId="3" fillId="9" borderId="1" xfId="0" applyNumberFormat="1" applyFont="1" applyFill="1" applyBorder="1"/>
    <xf numFmtId="0" fontId="16" fillId="4" borderId="1" xfId="0" applyFont="1" applyFill="1" applyBorder="1" applyAlignment="1">
      <alignment horizontal="center" vertical="center"/>
    </xf>
    <xf numFmtId="43" fontId="14" fillId="4" borderId="1" xfId="1" applyFont="1" applyFill="1" applyBorder="1" applyAlignment="1">
      <alignment horizontal="center" vertical="center" wrapText="1"/>
    </xf>
    <xf numFmtId="0" fontId="17" fillId="0" borderId="1" xfId="0" applyFont="1" applyBorder="1" applyAlignment="1">
      <alignment horizontal="center" vertical="center"/>
    </xf>
    <xf numFmtId="9" fontId="3" fillId="10" borderId="1" xfId="0" applyNumberFormat="1" applyFont="1" applyFill="1" applyBorder="1"/>
    <xf numFmtId="0" fontId="9" fillId="3" borderId="1" xfId="0" applyFont="1" applyFill="1" applyBorder="1" applyAlignment="1">
      <alignment horizontal="center" vertical="center"/>
    </xf>
    <xf numFmtId="9" fontId="9" fillId="3" borderId="1" xfId="0" applyNumberFormat="1" applyFont="1" applyFill="1" applyBorder="1" applyAlignment="1">
      <alignment horizontal="center" vertical="center"/>
    </xf>
    <xf numFmtId="0" fontId="9" fillId="11" borderId="1" xfId="0" applyFont="1" applyFill="1" applyBorder="1" applyAlignment="1">
      <alignment horizontal="center" vertical="center"/>
    </xf>
    <xf numFmtId="9" fontId="9" fillId="11" borderId="1" xfId="0" applyNumberFormat="1" applyFont="1" applyFill="1" applyBorder="1" applyAlignment="1">
      <alignment horizontal="center" vertical="center"/>
    </xf>
    <xf numFmtId="0" fontId="3" fillId="11" borderId="1" xfId="0" applyFont="1" applyFill="1" applyBorder="1"/>
    <xf numFmtId="0" fontId="3" fillId="0" borderId="1" xfId="0" applyFont="1" applyBorder="1" applyAlignment="1">
      <alignment horizontal="right" vertical="center"/>
    </xf>
    <xf numFmtId="0" fontId="9" fillId="0" borderId="1" xfId="0" applyFont="1" applyBorder="1" applyAlignment="1">
      <alignment horizontal="center" vertical="center"/>
    </xf>
    <xf numFmtId="9" fontId="3" fillId="0" borderId="1" xfId="0" applyNumberFormat="1" applyFont="1" applyBorder="1" applyAlignment="1">
      <alignment horizontal="center" vertical="center"/>
    </xf>
    <xf numFmtId="9" fontId="3" fillId="8" borderId="10" xfId="0" applyNumberFormat="1" applyFont="1" applyFill="1" applyBorder="1" applyAlignment="1">
      <alignment horizontal="center" vertical="center"/>
    </xf>
    <xf numFmtId="0" fontId="9" fillId="11" borderId="1" xfId="0" applyFont="1" applyFill="1" applyBorder="1" applyAlignment="1">
      <alignment horizont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2" fillId="2" borderId="1" xfId="0" applyFont="1" applyFill="1" applyBorder="1" applyAlignment="1">
      <alignment horizontal="center" vertical="center"/>
    </xf>
    <xf numFmtId="10" fontId="3" fillId="8" borderId="1" xfId="0" applyNumberFormat="1" applyFont="1" applyFill="1" applyBorder="1" applyAlignment="1">
      <alignment horizontal="right" vertical="center"/>
    </xf>
    <xf numFmtId="9" fontId="3" fillId="8" borderId="1" xfId="0" applyNumberFormat="1" applyFont="1" applyFill="1" applyBorder="1" applyAlignment="1">
      <alignment horizontal="right" vertical="center"/>
    </xf>
    <xf numFmtId="0" fontId="3" fillId="13" borderId="0" xfId="0" applyFont="1" applyFill="1"/>
    <xf numFmtId="0" fontId="23" fillId="2" borderId="0" xfId="0" applyFont="1" applyFill="1"/>
    <xf numFmtId="0" fontId="23" fillId="2" borderId="0" xfId="0" applyFont="1" applyFill="1" applyAlignment="1">
      <alignment horizontal="center" vertical="center"/>
    </xf>
    <xf numFmtId="4" fontId="3" fillId="2" borderId="1" xfId="0" applyNumberFormat="1" applyFont="1" applyFill="1" applyBorder="1" applyAlignment="1">
      <alignment horizontal="center" vertical="center" wrapText="1"/>
    </xf>
    <xf numFmtId="0" fontId="11" fillId="2" borderId="0" xfId="0" applyFont="1" applyFill="1" applyAlignment="1">
      <alignment vertical="center"/>
    </xf>
    <xf numFmtId="0" fontId="3" fillId="2" borderId="1" xfId="0" applyFont="1" applyFill="1" applyBorder="1" applyAlignment="1">
      <alignment horizontal="left" vertical="center" wrapText="1"/>
    </xf>
    <xf numFmtId="0" fontId="3" fillId="2" borderId="0" xfId="0" applyFont="1" applyFill="1" applyAlignment="1">
      <alignment horizontal="center"/>
    </xf>
    <xf numFmtId="0" fontId="12" fillId="2" borderId="0" xfId="0" applyFont="1" applyFill="1"/>
    <xf numFmtId="0" fontId="12" fillId="2" borderId="0" xfId="0" applyFont="1" applyFill="1" applyAlignment="1">
      <alignment horizontal="center" vertical="center"/>
    </xf>
    <xf numFmtId="0" fontId="24" fillId="2" borderId="0" xfId="0" applyFont="1" applyFill="1"/>
    <xf numFmtId="0" fontId="14" fillId="2" borderId="0" xfId="0" applyFont="1" applyFill="1"/>
    <xf numFmtId="0" fontId="25" fillId="2" borderId="0" xfId="0" applyFont="1" applyFill="1" applyAlignment="1">
      <alignment horizontal="justify" vertical="center"/>
    </xf>
    <xf numFmtId="0" fontId="12" fillId="2" borderId="0" xfId="0" applyFont="1" applyFill="1" applyAlignment="1">
      <alignment horizontal="justify" vertical="center"/>
    </xf>
    <xf numFmtId="0" fontId="12" fillId="2" borderId="0" xfId="0" applyFont="1" applyFill="1" applyAlignment="1">
      <alignment horizontal="left" vertical="center"/>
    </xf>
    <xf numFmtId="0" fontId="14" fillId="2" borderId="0" xfId="0" applyFont="1" applyFill="1" applyAlignment="1">
      <alignment horizontal="justify" vertical="center"/>
    </xf>
    <xf numFmtId="0" fontId="27" fillId="2" borderId="0" xfId="0" applyFont="1" applyFill="1" applyAlignment="1">
      <alignment horizontal="justify"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Alignment="1">
      <alignment horizontal="left" vertical="center"/>
    </xf>
    <xf numFmtId="0" fontId="24" fillId="2" borderId="0" xfId="0" applyFont="1" applyFill="1" applyAlignment="1">
      <alignment horizontal="justify" vertical="center"/>
    </xf>
    <xf numFmtId="3" fontId="3" fillId="2" borderId="1" xfId="0" applyNumberFormat="1" applyFont="1" applyFill="1" applyBorder="1" applyAlignment="1">
      <alignment horizontal="center" vertical="center" wrapText="1"/>
    </xf>
    <xf numFmtId="0" fontId="3" fillId="13" borderId="0" xfId="0" applyFont="1" applyFill="1" applyAlignment="1">
      <alignment horizontal="left" vertical="center" wrapText="1"/>
    </xf>
    <xf numFmtId="0" fontId="21" fillId="13" borderId="0" xfId="0" applyFont="1" applyFill="1" applyAlignment="1">
      <alignment horizontal="left" vertical="center"/>
    </xf>
    <xf numFmtId="0" fontId="21" fillId="13" borderId="0" xfId="0" applyFont="1" applyFill="1" applyAlignment="1">
      <alignment horizontal="center" vertical="center"/>
    </xf>
    <xf numFmtId="0" fontId="3" fillId="13" borderId="0" xfId="0" applyFont="1" applyFill="1" applyAlignment="1">
      <alignment horizontal="left" vertical="center"/>
    </xf>
    <xf numFmtId="0" fontId="3" fillId="3" borderId="1" xfId="0" applyFont="1" applyFill="1" applyBorder="1" applyAlignment="1">
      <alignment horizontal="center" wrapText="1"/>
    </xf>
    <xf numFmtId="0" fontId="2"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0" xfId="0" applyFont="1" applyFill="1" applyAlignment="1">
      <alignment horizontal="left" vertical="center" wrapText="1"/>
    </xf>
    <xf numFmtId="0" fontId="17" fillId="7" borderId="1" xfId="0" applyFont="1" applyFill="1" applyBorder="1" applyAlignment="1">
      <alignment horizontal="left" vertical="center"/>
    </xf>
    <xf numFmtId="0" fontId="9" fillId="12" borderId="1" xfId="0" applyFont="1" applyFill="1" applyBorder="1" applyAlignment="1">
      <alignment horizontal="center" vertical="center"/>
    </xf>
    <xf numFmtId="0" fontId="3" fillId="0" borderId="1" xfId="0" applyFont="1" applyBorder="1" applyAlignment="1">
      <alignment horizontal="left" vertic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9"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xf>
    <xf numFmtId="0" fontId="17" fillId="7"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5" fillId="11" borderId="1" xfId="0" applyFont="1" applyFill="1" applyBorder="1" applyAlignment="1">
      <alignment horizontal="left" vertical="center"/>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20" fillId="0" borderId="1" xfId="0" applyFont="1" applyBorder="1" applyAlignment="1">
      <alignment horizontal="righ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20" fillId="0" borderId="1" xfId="0" applyFont="1" applyBorder="1" applyAlignment="1">
      <alignment horizontal="right" vertical="center" wrapText="1"/>
    </xf>
    <xf numFmtId="0" fontId="5" fillId="11" borderId="1" xfId="0" applyFont="1" applyFill="1" applyBorder="1" applyAlignment="1">
      <alignment horizontal="left"/>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9"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9" fontId="3" fillId="6" borderId="10" xfId="0" applyNumberFormat="1"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9" fontId="3" fillId="10" borderId="10" xfId="0" applyNumberFormat="1" applyFont="1" applyFill="1" applyBorder="1" applyAlignment="1">
      <alignment horizontal="right" vertical="center"/>
    </xf>
    <xf numFmtId="9" fontId="3" fillId="10" borderId="5" xfId="0" applyNumberFormat="1" applyFont="1" applyFill="1" applyBorder="1" applyAlignment="1">
      <alignment horizontal="right" vertical="center"/>
    </xf>
    <xf numFmtId="9"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left"/>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left" vertical="center"/>
    </xf>
    <xf numFmtId="0" fontId="16"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xf numFmtId="0" fontId="3" fillId="2" borderId="0" xfId="0" applyFont="1" applyFill="1" applyBorder="1" applyAlignment="1">
      <alignment horizontal="center" vertical="center"/>
    </xf>
    <xf numFmtId="0" fontId="5" fillId="3" borderId="1" xfId="0" applyFont="1" applyFill="1" applyBorder="1" applyAlignment="1">
      <alignment horizontal="center" vertical="center" wrapText="1"/>
    </xf>
    <xf numFmtId="0" fontId="23" fillId="2" borderId="0" xfId="0" applyFont="1" applyFill="1" applyAlignment="1">
      <alignment horizontal="center"/>
    </xf>
    <xf numFmtId="0" fontId="28" fillId="2" borderId="0" xfId="0" applyFont="1" applyFill="1" applyAlignment="1">
      <alignment horizontal="center" vertical="center"/>
    </xf>
    <xf numFmtId="0" fontId="9" fillId="2"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vertical="top" wrapText="1"/>
    </xf>
    <xf numFmtId="0" fontId="4" fillId="3" borderId="1" xfId="0" applyFont="1" applyFill="1" applyBorder="1" applyAlignment="1">
      <alignment horizontal="center"/>
    </xf>
    <xf numFmtId="0" fontId="3" fillId="3"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PMS_IN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A8" sqref="A8:L8"/>
    </sheetView>
  </sheetViews>
  <sheetFormatPr defaultColWidth="9.140625" defaultRowHeight="15" x14ac:dyDescent="0.25"/>
  <cols>
    <col min="1" max="1" width="5.85546875" style="15" customWidth="1"/>
    <col min="2" max="256" width="9.140625" style="15"/>
    <col min="257" max="257" width="5.85546875" style="15" customWidth="1"/>
    <col min="258" max="512" width="9.140625" style="15"/>
    <col min="513" max="513" width="5.85546875" style="15" customWidth="1"/>
    <col min="514" max="768" width="9.140625" style="15"/>
    <col min="769" max="769" width="5.85546875" style="15" customWidth="1"/>
    <col min="770" max="1024" width="9.140625" style="15"/>
    <col min="1025" max="1025" width="5.85546875" style="15" customWidth="1"/>
    <col min="1026" max="1280" width="9.140625" style="15"/>
    <col min="1281" max="1281" width="5.85546875" style="15" customWidth="1"/>
    <col min="1282" max="1536" width="9.140625" style="15"/>
    <col min="1537" max="1537" width="5.85546875" style="15" customWidth="1"/>
    <col min="1538" max="1792" width="9.140625" style="15"/>
    <col min="1793" max="1793" width="5.85546875" style="15" customWidth="1"/>
    <col min="1794" max="2048" width="9.140625" style="15"/>
    <col min="2049" max="2049" width="5.85546875" style="15" customWidth="1"/>
    <col min="2050" max="2304" width="9.140625" style="15"/>
    <col min="2305" max="2305" width="5.85546875" style="15" customWidth="1"/>
    <col min="2306" max="2560" width="9.140625" style="15"/>
    <col min="2561" max="2561" width="5.85546875" style="15" customWidth="1"/>
    <col min="2562" max="2816" width="9.140625" style="15"/>
    <col min="2817" max="2817" width="5.85546875" style="15" customWidth="1"/>
    <col min="2818" max="3072" width="9.140625" style="15"/>
    <col min="3073" max="3073" width="5.85546875" style="15" customWidth="1"/>
    <col min="3074" max="3328" width="9.140625" style="15"/>
    <col min="3329" max="3329" width="5.85546875" style="15" customWidth="1"/>
    <col min="3330" max="3584" width="9.140625" style="15"/>
    <col min="3585" max="3585" width="5.85546875" style="15" customWidth="1"/>
    <col min="3586" max="3840" width="9.140625" style="15"/>
    <col min="3841" max="3841" width="5.85546875" style="15" customWidth="1"/>
    <col min="3842" max="4096" width="9.140625" style="15"/>
    <col min="4097" max="4097" width="5.85546875" style="15" customWidth="1"/>
    <col min="4098" max="4352" width="9.140625" style="15"/>
    <col min="4353" max="4353" width="5.85546875" style="15" customWidth="1"/>
    <col min="4354" max="4608" width="9.140625" style="15"/>
    <col min="4609" max="4609" width="5.85546875" style="15" customWidth="1"/>
    <col min="4610" max="4864" width="9.140625" style="15"/>
    <col min="4865" max="4865" width="5.85546875" style="15" customWidth="1"/>
    <col min="4866" max="5120" width="9.140625" style="15"/>
    <col min="5121" max="5121" width="5.85546875" style="15" customWidth="1"/>
    <col min="5122" max="5376" width="9.140625" style="15"/>
    <col min="5377" max="5377" width="5.85546875" style="15" customWidth="1"/>
    <col min="5378" max="5632" width="9.140625" style="15"/>
    <col min="5633" max="5633" width="5.85546875" style="15" customWidth="1"/>
    <col min="5634" max="5888" width="9.140625" style="15"/>
    <col min="5889" max="5889" width="5.85546875" style="15" customWidth="1"/>
    <col min="5890" max="6144" width="9.140625" style="15"/>
    <col min="6145" max="6145" width="5.85546875" style="15" customWidth="1"/>
    <col min="6146" max="6400" width="9.140625" style="15"/>
    <col min="6401" max="6401" width="5.85546875" style="15" customWidth="1"/>
    <col min="6402" max="6656" width="9.140625" style="15"/>
    <col min="6657" max="6657" width="5.85546875" style="15" customWidth="1"/>
    <col min="6658" max="6912" width="9.140625" style="15"/>
    <col min="6913" max="6913" width="5.85546875" style="15" customWidth="1"/>
    <col min="6914" max="7168" width="9.140625" style="15"/>
    <col min="7169" max="7169" width="5.85546875" style="15" customWidth="1"/>
    <col min="7170" max="7424" width="9.140625" style="15"/>
    <col min="7425" max="7425" width="5.85546875" style="15" customWidth="1"/>
    <col min="7426" max="7680" width="9.140625" style="15"/>
    <col min="7681" max="7681" width="5.85546875" style="15" customWidth="1"/>
    <col min="7682" max="7936" width="9.140625" style="15"/>
    <col min="7937" max="7937" width="5.85546875" style="15" customWidth="1"/>
    <col min="7938" max="8192" width="9.140625" style="15"/>
    <col min="8193" max="8193" width="5.85546875" style="15" customWidth="1"/>
    <col min="8194" max="8448" width="9.140625" style="15"/>
    <col min="8449" max="8449" width="5.85546875" style="15" customWidth="1"/>
    <col min="8450" max="8704" width="9.140625" style="15"/>
    <col min="8705" max="8705" width="5.85546875" style="15" customWidth="1"/>
    <col min="8706" max="8960" width="9.140625" style="15"/>
    <col min="8961" max="8961" width="5.85546875" style="15" customWidth="1"/>
    <col min="8962" max="9216" width="9.140625" style="15"/>
    <col min="9217" max="9217" width="5.85546875" style="15" customWidth="1"/>
    <col min="9218" max="9472" width="9.140625" style="15"/>
    <col min="9473" max="9473" width="5.85546875" style="15" customWidth="1"/>
    <col min="9474" max="9728" width="9.140625" style="15"/>
    <col min="9729" max="9729" width="5.85546875" style="15" customWidth="1"/>
    <col min="9730" max="9984" width="9.140625" style="15"/>
    <col min="9985" max="9985" width="5.85546875" style="15" customWidth="1"/>
    <col min="9986" max="10240" width="9.140625" style="15"/>
    <col min="10241" max="10241" width="5.85546875" style="15" customWidth="1"/>
    <col min="10242" max="10496" width="9.140625" style="15"/>
    <col min="10497" max="10497" width="5.85546875" style="15" customWidth="1"/>
    <col min="10498" max="10752" width="9.140625" style="15"/>
    <col min="10753" max="10753" width="5.85546875" style="15" customWidth="1"/>
    <col min="10754" max="11008" width="9.140625" style="15"/>
    <col min="11009" max="11009" width="5.85546875" style="15" customWidth="1"/>
    <col min="11010" max="11264" width="9.140625" style="15"/>
    <col min="11265" max="11265" width="5.85546875" style="15" customWidth="1"/>
    <col min="11266" max="11520" width="9.140625" style="15"/>
    <col min="11521" max="11521" width="5.85546875" style="15" customWidth="1"/>
    <col min="11522" max="11776" width="9.140625" style="15"/>
    <col min="11777" max="11777" width="5.85546875" style="15" customWidth="1"/>
    <col min="11778" max="12032" width="9.140625" style="15"/>
    <col min="12033" max="12033" width="5.85546875" style="15" customWidth="1"/>
    <col min="12034" max="12288" width="9.140625" style="15"/>
    <col min="12289" max="12289" width="5.85546875" style="15" customWidth="1"/>
    <col min="12290" max="12544" width="9.140625" style="15"/>
    <col min="12545" max="12545" width="5.85546875" style="15" customWidth="1"/>
    <col min="12546" max="12800" width="9.140625" style="15"/>
    <col min="12801" max="12801" width="5.85546875" style="15" customWidth="1"/>
    <col min="12802" max="13056" width="9.140625" style="15"/>
    <col min="13057" max="13057" width="5.85546875" style="15" customWidth="1"/>
    <col min="13058" max="13312" width="9.140625" style="15"/>
    <col min="13313" max="13313" width="5.85546875" style="15" customWidth="1"/>
    <col min="13314" max="13568" width="9.140625" style="15"/>
    <col min="13569" max="13569" width="5.85546875" style="15" customWidth="1"/>
    <col min="13570" max="13824" width="9.140625" style="15"/>
    <col min="13825" max="13825" width="5.85546875" style="15" customWidth="1"/>
    <col min="13826" max="14080" width="9.140625" style="15"/>
    <col min="14081" max="14081" width="5.85546875" style="15" customWidth="1"/>
    <col min="14082" max="14336" width="9.140625" style="15"/>
    <col min="14337" max="14337" width="5.85546875" style="15" customWidth="1"/>
    <col min="14338" max="14592" width="9.140625" style="15"/>
    <col min="14593" max="14593" width="5.85546875" style="15" customWidth="1"/>
    <col min="14594" max="14848" width="9.140625" style="15"/>
    <col min="14849" max="14849" width="5.85546875" style="15" customWidth="1"/>
    <col min="14850" max="15104" width="9.140625" style="15"/>
    <col min="15105" max="15105" width="5.85546875" style="15" customWidth="1"/>
    <col min="15106" max="15360" width="9.140625" style="15"/>
    <col min="15361" max="15361" width="5.85546875" style="15" customWidth="1"/>
    <col min="15362" max="15616" width="9.140625" style="15"/>
    <col min="15617" max="15617" width="5.85546875" style="15" customWidth="1"/>
    <col min="15618" max="15872" width="9.140625" style="15"/>
    <col min="15873" max="15873" width="5.85546875" style="15" customWidth="1"/>
    <col min="15874" max="16128" width="9.140625" style="15"/>
    <col min="16129" max="16129" width="5.85546875" style="15" customWidth="1"/>
    <col min="16130" max="16384" width="9.140625" style="15"/>
  </cols>
  <sheetData>
    <row r="1" spans="1:12" x14ac:dyDescent="0.25">
      <c r="A1" s="50"/>
      <c r="B1" s="74" t="s">
        <v>244</v>
      </c>
      <c r="C1" s="74"/>
      <c r="D1" s="74"/>
      <c r="E1" s="74"/>
      <c r="F1" s="74"/>
      <c r="G1" s="74"/>
      <c r="H1" s="74"/>
      <c r="I1" s="74"/>
      <c r="J1" s="74"/>
      <c r="K1" s="74"/>
      <c r="L1" s="74"/>
    </row>
    <row r="2" spans="1:12" x14ac:dyDescent="0.25">
      <c r="A2" s="50"/>
      <c r="B2" s="75" t="s">
        <v>245</v>
      </c>
      <c r="C2" s="75"/>
      <c r="D2" s="75"/>
      <c r="E2" s="75"/>
      <c r="F2" s="75"/>
      <c r="G2" s="75"/>
      <c r="H2" s="75"/>
      <c r="I2" s="75"/>
      <c r="J2" s="75"/>
      <c r="K2" s="75"/>
      <c r="L2" s="75"/>
    </row>
    <row r="3" spans="1:12" x14ac:dyDescent="0.25">
      <c r="A3" s="72" t="s">
        <v>246</v>
      </c>
      <c r="B3" s="72"/>
      <c r="C3" s="72"/>
      <c r="D3" s="72"/>
      <c r="E3" s="72"/>
      <c r="F3" s="72"/>
      <c r="G3" s="72"/>
      <c r="H3" s="72"/>
      <c r="I3" s="72"/>
      <c r="J3" s="72"/>
      <c r="K3" s="72"/>
      <c r="L3" s="72"/>
    </row>
    <row r="4" spans="1:12" x14ac:dyDescent="0.25">
      <c r="A4" s="50"/>
      <c r="B4" s="72" t="s">
        <v>247</v>
      </c>
      <c r="C4" s="72"/>
      <c r="D4" s="72"/>
      <c r="E4" s="72"/>
      <c r="F4" s="72"/>
      <c r="G4" s="72"/>
      <c r="H4" s="72"/>
      <c r="I4" s="72"/>
      <c r="J4" s="72"/>
      <c r="K4" s="72"/>
      <c r="L4" s="72"/>
    </row>
    <row r="5" spans="1:12" x14ac:dyDescent="0.25">
      <c r="A5" s="50"/>
      <c r="B5" s="72" t="s">
        <v>248</v>
      </c>
      <c r="C5" s="72"/>
      <c r="D5" s="72"/>
      <c r="E5" s="72"/>
      <c r="F5" s="72"/>
      <c r="G5" s="72"/>
      <c r="H5" s="72"/>
      <c r="I5" s="72"/>
      <c r="J5" s="72"/>
      <c r="K5" s="72"/>
      <c r="L5" s="72"/>
    </row>
    <row r="6" spans="1:12" x14ac:dyDescent="0.25">
      <c r="A6" s="50"/>
      <c r="B6" s="72"/>
      <c r="C6" s="72"/>
      <c r="D6" s="72"/>
      <c r="E6" s="72"/>
      <c r="F6" s="72"/>
      <c r="G6" s="72"/>
      <c r="H6" s="72"/>
      <c r="I6" s="72"/>
      <c r="J6" s="72"/>
      <c r="K6" s="72"/>
      <c r="L6" s="72"/>
    </row>
    <row r="7" spans="1:12" x14ac:dyDescent="0.25">
      <c r="A7" s="73" t="s">
        <v>249</v>
      </c>
      <c r="B7" s="73"/>
      <c r="C7" s="73"/>
      <c r="D7" s="73"/>
      <c r="E7" s="73"/>
      <c r="F7" s="73"/>
      <c r="G7" s="73"/>
      <c r="H7" s="73"/>
      <c r="I7" s="73"/>
      <c r="J7" s="73"/>
      <c r="K7" s="73"/>
      <c r="L7" s="73"/>
    </row>
    <row r="8" spans="1:12" ht="51.6" customHeight="1" x14ac:dyDescent="0.25">
      <c r="A8" s="72" t="s">
        <v>250</v>
      </c>
      <c r="B8" s="72"/>
      <c r="C8" s="72"/>
      <c r="D8" s="72"/>
      <c r="E8" s="72"/>
      <c r="F8" s="72"/>
      <c r="G8" s="72"/>
      <c r="H8" s="72"/>
      <c r="I8" s="72"/>
      <c r="J8" s="72"/>
      <c r="K8" s="72"/>
      <c r="L8" s="72"/>
    </row>
    <row r="9" spans="1:12" ht="26.45" customHeight="1" x14ac:dyDescent="0.25">
      <c r="A9" s="72" t="s">
        <v>251</v>
      </c>
      <c r="B9" s="72"/>
      <c r="C9" s="72"/>
      <c r="D9" s="72"/>
      <c r="E9" s="72"/>
      <c r="F9" s="72"/>
      <c r="G9" s="72"/>
      <c r="H9" s="72"/>
      <c r="I9" s="72"/>
      <c r="J9" s="72"/>
      <c r="K9" s="72"/>
      <c r="L9" s="72"/>
    </row>
    <row r="10" spans="1:12" ht="43.35" customHeight="1" x14ac:dyDescent="0.25">
      <c r="A10" s="72" t="s">
        <v>252</v>
      </c>
      <c r="B10" s="72"/>
      <c r="C10" s="72"/>
      <c r="D10" s="72"/>
      <c r="E10" s="72"/>
      <c r="F10" s="72"/>
      <c r="G10" s="72"/>
      <c r="H10" s="72"/>
      <c r="I10" s="72"/>
      <c r="J10" s="72"/>
      <c r="K10" s="72"/>
      <c r="L10" s="72"/>
    </row>
    <row r="11" spans="1:12" ht="39.6" customHeight="1" x14ac:dyDescent="0.25">
      <c r="A11" s="72" t="s">
        <v>253</v>
      </c>
      <c r="B11" s="72"/>
      <c r="C11" s="72"/>
      <c r="D11" s="72"/>
      <c r="E11" s="72"/>
      <c r="F11" s="72"/>
      <c r="G11" s="72"/>
      <c r="H11" s="72"/>
      <c r="I11" s="72"/>
      <c r="J11" s="72"/>
      <c r="K11" s="72"/>
      <c r="L11" s="72"/>
    </row>
    <row r="12" spans="1:12" ht="40.9" customHeight="1" x14ac:dyDescent="0.25">
      <c r="A12" s="72" t="s">
        <v>254</v>
      </c>
      <c r="B12" s="72"/>
      <c r="C12" s="72"/>
      <c r="D12" s="72"/>
      <c r="E12" s="72"/>
      <c r="F12" s="72"/>
      <c r="G12" s="72"/>
      <c r="H12" s="72"/>
      <c r="I12" s="72"/>
      <c r="J12" s="72"/>
      <c r="K12" s="72"/>
      <c r="L12" s="72"/>
    </row>
    <row r="13" spans="1:12" ht="44.45" customHeight="1" x14ac:dyDescent="0.25">
      <c r="A13" s="72" t="s">
        <v>255</v>
      </c>
      <c r="B13" s="72"/>
      <c r="C13" s="72"/>
      <c r="D13" s="72"/>
      <c r="E13" s="72"/>
      <c r="F13" s="72"/>
      <c r="G13" s="72"/>
      <c r="H13" s="72"/>
      <c r="I13" s="72"/>
      <c r="J13" s="72"/>
      <c r="K13" s="72"/>
      <c r="L13" s="72"/>
    </row>
    <row r="14" spans="1:12" ht="38.450000000000003" customHeight="1" x14ac:dyDescent="0.25">
      <c r="A14" s="72" t="s">
        <v>256</v>
      </c>
      <c r="B14" s="72"/>
      <c r="C14" s="72"/>
      <c r="D14" s="72"/>
      <c r="E14" s="72"/>
      <c r="F14" s="72"/>
      <c r="G14" s="72"/>
      <c r="H14" s="72"/>
      <c r="I14" s="72"/>
      <c r="J14" s="72"/>
      <c r="K14" s="72"/>
      <c r="L14" s="72"/>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98"/>
  <sheetViews>
    <sheetView tabSelected="1" topLeftCell="A53" zoomScaleNormal="100" workbookViewId="0">
      <selection activeCell="E7" sqref="E7"/>
    </sheetView>
  </sheetViews>
  <sheetFormatPr defaultColWidth="0" defaultRowHeight="15" x14ac:dyDescent="0.25"/>
  <cols>
    <col min="1" max="1" width="4.42578125" style="1" customWidth="1"/>
    <col min="2" max="2" width="4" style="1" customWidth="1"/>
    <col min="3" max="3" width="30.85546875" style="1" customWidth="1"/>
    <col min="4" max="4" width="20.5703125" style="1" customWidth="1"/>
    <col min="5" max="5" width="28.28515625" style="11" customWidth="1"/>
    <col min="6" max="6" width="17.85546875" style="11" customWidth="1"/>
    <col min="7" max="7" width="13.140625" style="12" hidden="1" customWidth="1"/>
    <col min="8" max="8" width="7.28515625" style="58" hidden="1" customWidth="1"/>
    <col min="9" max="9" width="14" style="58" hidden="1" customWidth="1"/>
    <col min="10" max="10" width="15.5703125" style="57" hidden="1" customWidth="1"/>
    <col min="11" max="11" width="15.140625" style="57" hidden="1" customWidth="1"/>
    <col min="12" max="12" width="7.140625" style="57" hidden="1" customWidth="1"/>
    <col min="13" max="13" width="33.140625" style="58" hidden="1" customWidth="1"/>
    <col min="14" max="14" width="3.42578125" style="57" hidden="1" customWidth="1"/>
    <col min="15" max="15" width="5" style="57" hidden="1" customWidth="1"/>
    <col min="16" max="16" width="5.85546875" style="57" hidden="1" customWidth="1"/>
    <col min="17" max="17" width="6.28515625" style="57" hidden="1" customWidth="1"/>
    <col min="18" max="18" width="6.140625" style="57" hidden="1" customWidth="1"/>
    <col min="19" max="19" width="5.85546875" style="57" hidden="1" customWidth="1"/>
    <col min="20" max="20" width="6.7109375" style="57" hidden="1" customWidth="1"/>
    <col min="21" max="21" width="8.85546875" style="57" hidden="1" customWidth="1"/>
    <col min="22" max="28" width="11.42578125" style="57" hidden="1" customWidth="1"/>
    <col min="29" max="29" width="8.85546875" style="57" hidden="1" customWidth="1"/>
    <col min="30" max="30" width="5.28515625" style="57" hidden="1" customWidth="1"/>
    <col min="31" max="31" width="7.140625" style="57" hidden="1" customWidth="1"/>
    <col min="32" max="32" width="7" style="57" hidden="1" customWidth="1"/>
    <col min="33" max="33" width="4.7109375" style="57" hidden="1" customWidth="1"/>
    <col min="34" max="34" width="3.85546875" style="57" hidden="1" customWidth="1"/>
    <col min="35" max="35" width="5.28515625" style="57" hidden="1" customWidth="1"/>
    <col min="36" max="36" width="4.85546875" style="57" hidden="1" customWidth="1"/>
    <col min="37" max="37" width="8.140625" style="57" hidden="1" customWidth="1"/>
    <col min="38" max="38" width="6" style="57" hidden="1" customWidth="1"/>
    <col min="39" max="39" width="5.85546875" style="57" hidden="1" customWidth="1"/>
    <col min="40" max="40" width="4.140625" style="57" hidden="1" customWidth="1"/>
    <col min="41" max="41" width="4.7109375" style="59" hidden="1" customWidth="1"/>
    <col min="42" max="43" width="5.5703125" style="59" hidden="1" customWidth="1"/>
    <col min="44" max="44" width="3.85546875" style="59" hidden="1" customWidth="1"/>
    <col min="45" max="45" width="5" style="57" hidden="1" customWidth="1"/>
    <col min="46" max="46" width="6.85546875" style="57" hidden="1" customWidth="1"/>
    <col min="47" max="47" width="4" style="57" hidden="1" customWidth="1"/>
    <col min="48" max="48" width="6.85546875" style="57" hidden="1" customWidth="1"/>
    <col min="49" max="49" width="5.140625" style="57" hidden="1" customWidth="1"/>
    <col min="50" max="50" width="6.140625" style="57" hidden="1" customWidth="1"/>
    <col min="51" max="51" width="5.5703125" style="57" hidden="1" customWidth="1"/>
    <col min="52" max="52" width="4.28515625" style="57" hidden="1" customWidth="1"/>
    <col min="53" max="53" width="4" style="57" hidden="1" customWidth="1"/>
    <col min="54" max="54" width="4.5703125" style="57" hidden="1" customWidth="1"/>
    <col min="55" max="55" width="4.7109375" style="57" hidden="1" customWidth="1"/>
    <col min="56" max="56" width="3.7109375" style="57" hidden="1" customWidth="1"/>
    <col min="57" max="57" width="3.5703125" style="57" hidden="1" customWidth="1"/>
    <col min="58" max="58" width="4.140625" style="57" hidden="1" customWidth="1"/>
    <col min="59" max="59" width="4.7109375" style="57" hidden="1" customWidth="1"/>
    <col min="60" max="60" width="4.140625" style="57" hidden="1" customWidth="1"/>
    <col min="61" max="61" width="4.28515625" style="57" hidden="1" customWidth="1"/>
    <col min="62" max="64" width="3.7109375" style="57" hidden="1" customWidth="1"/>
    <col min="65" max="65" width="4.85546875" style="57" hidden="1" customWidth="1"/>
    <col min="66" max="66" width="7.85546875" style="57" hidden="1" customWidth="1"/>
    <col min="67" max="67" width="0.28515625" style="57" hidden="1" customWidth="1"/>
    <col min="68" max="68" width="6.140625" style="57" hidden="1" customWidth="1"/>
    <col min="69" max="69" width="8.85546875" style="57" hidden="1" customWidth="1"/>
    <col min="70" max="70" width="24.5703125" style="57" hidden="1" customWidth="1"/>
    <col min="71" max="96" width="8.85546875" style="57" hidden="1" customWidth="1"/>
    <col min="97" max="16384" width="8.85546875" style="1" hidden="1"/>
  </cols>
  <sheetData>
    <row r="1" spans="1:96" ht="12" customHeight="1" x14ac:dyDescent="0.25">
      <c r="F1" s="156">
        <f>+Sheet2!R21</f>
        <v>3.76</v>
      </c>
    </row>
    <row r="2" spans="1:96" ht="72.75" customHeight="1" x14ac:dyDescent="0.25">
      <c r="A2" s="77" t="s">
        <v>239</v>
      </c>
      <c r="B2" s="77"/>
      <c r="C2" s="77"/>
      <c r="D2" s="77"/>
      <c r="E2" s="77"/>
      <c r="F2" s="77"/>
      <c r="G2" s="1"/>
      <c r="H2" s="57"/>
      <c r="CR2" s="58">
        <f>Sheet2!R21</f>
        <v>3.76</v>
      </c>
    </row>
    <row r="3" spans="1:96" s="9" customFormat="1" ht="15.75" x14ac:dyDescent="0.25">
      <c r="A3" s="1"/>
      <c r="B3" s="79" t="s">
        <v>0</v>
      </c>
      <c r="C3" s="80"/>
      <c r="D3" s="80"/>
      <c r="E3" s="80"/>
      <c r="F3" s="2" t="s">
        <v>263</v>
      </c>
      <c r="G3" s="54" t="str">
        <f>IF(F3="ОООО/СС/ӨӨ","Огноо бөглөх","")</f>
        <v>Огноо бөглөх</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row>
    <row r="4" spans="1:96" s="9" customFormat="1" ht="15.75" x14ac:dyDescent="0.25">
      <c r="A4" s="1"/>
      <c r="B4" s="3" t="s">
        <v>1</v>
      </c>
      <c r="C4" s="78" t="s">
        <v>2</v>
      </c>
      <c r="D4" s="78"/>
      <c r="E4" s="4" t="s">
        <v>3</v>
      </c>
      <c r="F4" s="2"/>
      <c r="G4" s="14"/>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row>
    <row r="5" spans="1:96" s="9" customFormat="1" ht="15.75" x14ac:dyDescent="0.25">
      <c r="A5" s="1"/>
      <c r="B5" s="5">
        <v>1</v>
      </c>
      <c r="C5" s="81" t="s">
        <v>264</v>
      </c>
      <c r="D5" s="157"/>
      <c r="E5" s="6"/>
      <c r="F5" s="7" t="str">
        <f>+IF(E5="","Утга нөхөх","")</f>
        <v>Утга нөхөх</v>
      </c>
      <c r="G5" s="51"/>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row>
    <row r="6" spans="1:96" s="9" customFormat="1" x14ac:dyDescent="0.25">
      <c r="A6" s="1"/>
      <c r="B6" s="79" t="s">
        <v>4</v>
      </c>
      <c r="C6" s="158"/>
      <c r="D6" s="158"/>
      <c r="E6" s="158"/>
      <c r="F6" s="7"/>
      <c r="G6" s="51"/>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row>
    <row r="7" spans="1:96" s="9" customFormat="1" x14ac:dyDescent="0.25">
      <c r="A7" s="1"/>
      <c r="B7" s="5">
        <v>1</v>
      </c>
      <c r="C7" s="159" t="s">
        <v>5</v>
      </c>
      <c r="D7" s="159"/>
      <c r="E7" s="8"/>
      <c r="F7" s="7" t="str">
        <f t="shared" ref="F7:F14" si="0">+IF(E7="","Утга нөхөх","")</f>
        <v>Утга нөхөх</v>
      </c>
      <c r="G7" s="155">
        <f>IF(E7=$H$7,1, IF(E7=$H$8,3,4))</f>
        <v>4</v>
      </c>
      <c r="H7" s="60" t="s">
        <v>16</v>
      </c>
      <c r="I7" s="60" t="s">
        <v>18</v>
      </c>
      <c r="J7" s="60" t="s">
        <v>21</v>
      </c>
      <c r="K7" s="60" t="s">
        <v>24</v>
      </c>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row>
    <row r="8" spans="1:96" s="9" customFormat="1" x14ac:dyDescent="0.25">
      <c r="A8" s="1"/>
      <c r="B8" s="5">
        <v>2</v>
      </c>
      <c r="C8" s="81" t="s">
        <v>7</v>
      </c>
      <c r="D8" s="81"/>
      <c r="E8" s="8"/>
      <c r="F8" s="7" t="str">
        <f t="shared" si="0"/>
        <v>Утга нөхөх</v>
      </c>
      <c r="G8" s="155">
        <f>IF(E8=$J$7,1, IF(E8=$J$8,3, IF(E8=$J$9,5,4)))</f>
        <v>4</v>
      </c>
      <c r="H8" s="60" t="s">
        <v>17</v>
      </c>
      <c r="I8" s="60" t="s">
        <v>19</v>
      </c>
      <c r="J8" s="60" t="s">
        <v>22</v>
      </c>
      <c r="K8" s="60" t="s">
        <v>26</v>
      </c>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row>
    <row r="9" spans="1:96" s="9" customFormat="1" x14ac:dyDescent="0.25">
      <c r="A9" s="1"/>
      <c r="B9" s="5">
        <v>3</v>
      </c>
      <c r="C9" s="159" t="s">
        <v>8</v>
      </c>
      <c r="D9" s="159"/>
      <c r="E9" s="8"/>
      <c r="F9" s="7" t="str">
        <f t="shared" si="0"/>
        <v>Утга нөхөх</v>
      </c>
      <c r="G9" s="155">
        <f>IF(E9=$K$7,1, IF(E9=$K$8,3,IF(E9=$K$9,5,4)))</f>
        <v>4</v>
      </c>
      <c r="H9" s="60"/>
      <c r="I9" s="60" t="s">
        <v>20</v>
      </c>
      <c r="J9" s="60" t="s">
        <v>23</v>
      </c>
      <c r="K9" s="60" t="s">
        <v>25</v>
      </c>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row>
    <row r="10" spans="1:96" s="9" customFormat="1" x14ac:dyDescent="0.25">
      <c r="A10" s="1"/>
      <c r="B10" s="79" t="s">
        <v>9</v>
      </c>
      <c r="C10" s="79"/>
      <c r="D10" s="79"/>
      <c r="E10" s="79"/>
      <c r="F10" s="7"/>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row>
    <row r="11" spans="1:96" s="9" customFormat="1" x14ac:dyDescent="0.25">
      <c r="A11" s="1"/>
      <c r="B11" s="5">
        <v>1</v>
      </c>
      <c r="C11" s="81" t="s">
        <v>10</v>
      </c>
      <c r="D11" s="81"/>
      <c r="E11" s="8"/>
      <c r="F11" s="7" t="str">
        <f t="shared" si="0"/>
        <v>Утга нөхөх</v>
      </c>
      <c r="G11" s="52">
        <f>IF(E11=$L$12,4.9, IF(E11=$L$13,2, IF(E11=$L$14,1, IF(E11=$L$15,5,4))))</f>
        <v>4</v>
      </c>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row>
    <row r="12" spans="1:96" s="9" customFormat="1" x14ac:dyDescent="0.25">
      <c r="A12" s="1"/>
      <c r="B12" s="5">
        <v>2</v>
      </c>
      <c r="C12" s="81" t="s">
        <v>11</v>
      </c>
      <c r="D12" s="81"/>
      <c r="E12" s="8"/>
      <c r="F12" s="7" t="str">
        <f t="shared" si="0"/>
        <v>Утга нөхөх</v>
      </c>
      <c r="G12" s="52">
        <f>IF(E12=$M$12,5, IF(E12=$M$13,1, IF(E12=$M$14, 4.9,4)))</f>
        <v>4</v>
      </c>
      <c r="H12" s="60"/>
      <c r="I12" s="60"/>
      <c r="J12" s="60"/>
      <c r="K12" s="60"/>
      <c r="L12" s="60">
        <v>1</v>
      </c>
      <c r="M12" s="60" t="s">
        <v>202</v>
      </c>
      <c r="N12" s="60" t="s">
        <v>202</v>
      </c>
      <c r="O12" s="60" t="s">
        <v>202</v>
      </c>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row>
    <row r="13" spans="1:96" s="9" customFormat="1" ht="35.450000000000003" customHeight="1" x14ac:dyDescent="0.25">
      <c r="A13" s="1"/>
      <c r="B13" s="5">
        <v>3</v>
      </c>
      <c r="C13" s="81" t="s">
        <v>12</v>
      </c>
      <c r="D13" s="81"/>
      <c r="E13" s="8"/>
      <c r="F13" s="7" t="str">
        <f t="shared" si="0"/>
        <v>Утга нөхөх</v>
      </c>
      <c r="G13" s="52">
        <f>IF(E13=$N$12,5, IF(E13=$N$13,1, IF(E13=$N$14, 4.9,4)))</f>
        <v>4</v>
      </c>
      <c r="H13" s="60"/>
      <c r="I13" s="60"/>
      <c r="J13" s="60"/>
      <c r="K13" s="60"/>
      <c r="L13" s="60">
        <v>2</v>
      </c>
      <c r="M13" s="60" t="s">
        <v>203</v>
      </c>
      <c r="N13" s="60" t="s">
        <v>203</v>
      </c>
      <c r="O13" s="60" t="s">
        <v>203</v>
      </c>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row>
    <row r="14" spans="1:96" s="9" customFormat="1" ht="31.35" customHeight="1" x14ac:dyDescent="0.25">
      <c r="A14" s="1"/>
      <c r="B14" s="5">
        <v>4</v>
      </c>
      <c r="C14" s="81" t="s">
        <v>13</v>
      </c>
      <c r="D14" s="81"/>
      <c r="E14" s="8"/>
      <c r="F14" s="7" t="str">
        <f t="shared" si="0"/>
        <v>Утга нөхөх</v>
      </c>
      <c r="G14" s="52">
        <f>IF(E14=$O$12,5, IF(E14=$O$13,1, IF(E14=$O$14, 4.9,4)))</f>
        <v>4</v>
      </c>
      <c r="H14" s="60"/>
      <c r="I14" s="60"/>
      <c r="J14" s="60"/>
      <c r="K14" s="60"/>
      <c r="L14" s="60">
        <v>3</v>
      </c>
      <c r="M14" s="60" t="s">
        <v>48</v>
      </c>
      <c r="N14" s="60" t="s">
        <v>48</v>
      </c>
      <c r="O14" s="60" t="s">
        <v>48</v>
      </c>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t="s">
        <v>202</v>
      </c>
      <c r="CQ14" s="60" t="s">
        <v>24</v>
      </c>
      <c r="CR14" s="60"/>
    </row>
    <row r="15" spans="1:96" s="9" customFormat="1" ht="33.6" customHeight="1" x14ac:dyDescent="0.25">
      <c r="A15" s="1"/>
      <c r="B15" s="79" t="s">
        <v>14</v>
      </c>
      <c r="C15" s="79"/>
      <c r="D15" s="79"/>
      <c r="E15" s="79"/>
      <c r="F15" s="7"/>
      <c r="H15" s="60"/>
      <c r="I15" s="60"/>
      <c r="J15" s="60"/>
      <c r="K15" s="60"/>
      <c r="L15" s="60" t="s">
        <v>201</v>
      </c>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row>
    <row r="16" spans="1:96" s="9" customFormat="1" x14ac:dyDescent="0.25">
      <c r="A16" s="1"/>
      <c r="B16" s="5">
        <v>1</v>
      </c>
      <c r="C16" s="81" t="s">
        <v>348</v>
      </c>
      <c r="D16" s="81"/>
      <c r="E16" s="8"/>
      <c r="F16" s="7" t="str">
        <f>+IF(E16="","Утга нөхөх","")</f>
        <v>Утга нөхөх</v>
      </c>
      <c r="G16" s="52">
        <f>IF(E16=$CP$14,5,IF(E16=$CQ$14,1,4))</f>
        <v>4</v>
      </c>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row>
    <row r="17" spans="1:96" s="9" customFormat="1" ht="49.5" customHeight="1" x14ac:dyDescent="0.25">
      <c r="A17" s="1"/>
      <c r="B17" s="5">
        <v>2</v>
      </c>
      <c r="C17" s="81" t="s">
        <v>349</v>
      </c>
      <c r="D17" s="81"/>
      <c r="E17" s="53"/>
      <c r="F17" s="7" t="str">
        <f>+IF(E17="","Утга нөхөх","")</f>
        <v>Утга нөхөх</v>
      </c>
      <c r="G17" s="52">
        <f>IF(AND(E17&gt;=1,E17&lt;=19999999),1,IF(AND(E17&gt;=20000000,E17&lt;50000000),3,IF(E17&gt;=50000001,5,4)))</f>
        <v>4</v>
      </c>
      <c r="H17" s="60"/>
      <c r="I17" s="60"/>
      <c r="J17" s="60"/>
      <c r="K17" s="60"/>
      <c r="L17" s="60"/>
      <c r="M17" s="60"/>
      <c r="N17" s="60"/>
      <c r="O17" s="60"/>
      <c r="P17" s="60" t="s">
        <v>202</v>
      </c>
      <c r="Q17" s="60" t="s">
        <v>204</v>
      </c>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row>
    <row r="18" spans="1:96" s="9" customFormat="1" ht="31.35" customHeight="1" x14ac:dyDescent="0.25">
      <c r="A18" s="1"/>
      <c r="B18" s="79" t="s">
        <v>15</v>
      </c>
      <c r="C18" s="79"/>
      <c r="D18" s="79"/>
      <c r="E18" s="79"/>
      <c r="F18" s="7"/>
      <c r="H18" s="60"/>
      <c r="I18" s="60"/>
      <c r="J18" s="60"/>
      <c r="K18" s="60"/>
      <c r="L18" s="60"/>
      <c r="M18" s="60"/>
      <c r="N18" s="60"/>
      <c r="O18" s="60"/>
      <c r="P18" s="60" t="s">
        <v>203</v>
      </c>
      <c r="Q18" s="60" t="s">
        <v>24</v>
      </c>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row>
    <row r="19" spans="1:96" s="9" customFormat="1" ht="36" customHeight="1" x14ac:dyDescent="0.25">
      <c r="A19" s="1"/>
      <c r="B19" s="5">
        <v>1</v>
      </c>
      <c r="C19" s="81" t="s">
        <v>350</v>
      </c>
      <c r="D19" s="81"/>
      <c r="E19" s="8"/>
      <c r="F19" s="7" t="str">
        <f>+IF(E19="","Утга нөхөх","")</f>
        <v>Утга нөхөх</v>
      </c>
      <c r="G19" s="52">
        <f>IF(E19=$Q$17,5, IF(E19=$Q$18,1, IF(E19=$Q$19, 4.9,4)))</f>
        <v>4</v>
      </c>
      <c r="H19" s="60"/>
      <c r="I19" s="60"/>
      <c r="J19" s="60"/>
      <c r="K19" s="60"/>
      <c r="L19" s="60"/>
      <c r="M19" s="60"/>
      <c r="N19" s="60"/>
      <c r="O19" s="60"/>
      <c r="P19" s="60" t="s">
        <v>48</v>
      </c>
      <c r="Q19" s="60" t="s">
        <v>48</v>
      </c>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row>
    <row r="20" spans="1:96" ht="16.350000000000001" hidden="1" customHeight="1" x14ac:dyDescent="0.25">
      <c r="B20" s="152"/>
      <c r="C20" s="160"/>
      <c r="D20" s="160"/>
      <c r="E20" s="160"/>
      <c r="F20" s="13"/>
    </row>
    <row r="21" spans="1:96" ht="15.6" customHeight="1" x14ac:dyDescent="0.25">
      <c r="B21" s="161" t="s">
        <v>27</v>
      </c>
      <c r="C21" s="161"/>
      <c r="D21" s="161"/>
      <c r="E21" s="161"/>
      <c r="F21" s="12"/>
      <c r="G21" s="58"/>
      <c r="I21" s="57"/>
      <c r="L21" s="58"/>
      <c r="M21" s="57"/>
      <c r="AN21" s="59"/>
      <c r="AR21" s="57"/>
      <c r="CR21" s="1"/>
    </row>
    <row r="22" spans="1:96" x14ac:dyDescent="0.25">
      <c r="B22" s="82" t="s">
        <v>28</v>
      </c>
      <c r="C22" s="82"/>
      <c r="D22" s="82"/>
      <c r="E22" s="5" t="s">
        <v>29</v>
      </c>
      <c r="F22" s="12"/>
      <c r="G22" s="58"/>
      <c r="I22" s="57"/>
      <c r="L22" s="58"/>
      <c r="M22" s="57"/>
      <c r="AN22" s="59"/>
      <c r="AR22" s="57"/>
      <c r="CR22" s="1"/>
    </row>
    <row r="23" spans="1:96" ht="14.45" customHeight="1" x14ac:dyDescent="0.25">
      <c r="B23" s="80" t="s">
        <v>360</v>
      </c>
      <c r="C23" s="80"/>
      <c r="D23" s="80"/>
      <c r="E23" s="80"/>
      <c r="F23" s="10"/>
      <c r="G23" s="58"/>
      <c r="I23" s="57"/>
      <c r="L23" s="58"/>
      <c r="M23" s="57"/>
      <c r="AN23" s="59"/>
      <c r="AR23" s="57"/>
      <c r="CR23" s="1"/>
    </row>
    <row r="24" spans="1:96" ht="14.45" customHeight="1" x14ac:dyDescent="0.25">
      <c r="B24" s="5">
        <v>1</v>
      </c>
      <c r="C24" s="81" t="s">
        <v>351</v>
      </c>
      <c r="D24" s="81"/>
      <c r="E24" s="55"/>
      <c r="F24" s="7" t="str">
        <f t="shared" ref="F24:F57" si="1">+IF(E24="","Утга нөхөх","")</f>
        <v>Утга нөхөх</v>
      </c>
      <c r="G24" s="63" t="s">
        <v>352</v>
      </c>
      <c r="H24" s="58">
        <f>IF(E24=$G$24,1,IF(E24=$G$25,3,IF(E24=$G$26,4,3)))</f>
        <v>3</v>
      </c>
      <c r="I24" s="57"/>
      <c r="L24" s="58"/>
      <c r="M24" s="57"/>
      <c r="AN24" s="59"/>
      <c r="AR24" s="57"/>
      <c r="CR24" s="1"/>
    </row>
    <row r="25" spans="1:96" ht="52.5" customHeight="1" x14ac:dyDescent="0.25">
      <c r="B25" s="5">
        <v>2</v>
      </c>
      <c r="C25" s="81" t="s">
        <v>355</v>
      </c>
      <c r="D25" s="81"/>
      <c r="E25" s="55"/>
      <c r="F25" s="7" t="str">
        <f t="shared" si="1"/>
        <v>Утга нөхөх</v>
      </c>
      <c r="G25" s="58" t="s">
        <v>354</v>
      </c>
      <c r="H25" s="58">
        <f>IF(E25=$G$29,1,IF(E25=$G$30,2,IF(E25=$G$31,3,IF(E25=$G$32,5,3))))</f>
        <v>3</v>
      </c>
      <c r="I25" s="57"/>
      <c r="L25" s="58"/>
      <c r="M25" s="57"/>
      <c r="V25" s="61" t="s">
        <v>30</v>
      </c>
      <c r="W25" s="61" t="s">
        <v>265</v>
      </c>
      <c r="X25" s="61" t="s">
        <v>31</v>
      </c>
      <c r="Y25" s="61" t="s">
        <v>266</v>
      </c>
      <c r="Z25" s="61" t="s">
        <v>362</v>
      </c>
      <c r="AA25" s="61" t="s">
        <v>32</v>
      </c>
      <c r="AB25" s="61" t="s">
        <v>33</v>
      </c>
      <c r="AN25" s="59"/>
      <c r="AR25" s="57"/>
      <c r="BK25" s="57">
        <v>1</v>
      </c>
      <c r="BL25" s="57" t="s">
        <v>34</v>
      </c>
      <c r="BM25" s="57" t="s">
        <v>35</v>
      </c>
      <c r="BN25" s="57" t="s">
        <v>36</v>
      </c>
      <c r="CR25" s="1"/>
    </row>
    <row r="26" spans="1:96" ht="27.75" customHeight="1" x14ac:dyDescent="0.25">
      <c r="B26" s="5">
        <v>3</v>
      </c>
      <c r="C26" s="81" t="s">
        <v>361</v>
      </c>
      <c r="D26" s="81"/>
      <c r="E26" s="55"/>
      <c r="F26" s="7" t="str">
        <f t="shared" si="1"/>
        <v>Утга нөхөх</v>
      </c>
      <c r="G26" s="58" t="s">
        <v>353</v>
      </c>
      <c r="H26" s="58">
        <f>IF(E26=$Z$25,1,IF(E26=$Z$26,2,IF(E26=$Z$27,3,IF(E26=$Z$28,4,IF(E26=$Z$29,5,3)))))</f>
        <v>3</v>
      </c>
      <c r="I26" s="62"/>
      <c r="L26" s="58"/>
      <c r="M26" s="57"/>
      <c r="V26" s="61" t="s">
        <v>37</v>
      </c>
      <c r="W26" s="61" t="s">
        <v>38</v>
      </c>
      <c r="X26" s="61" t="s">
        <v>39</v>
      </c>
      <c r="Y26" s="61" t="s">
        <v>267</v>
      </c>
      <c r="Z26" s="61" t="s">
        <v>363</v>
      </c>
      <c r="AA26" s="61" t="s">
        <v>40</v>
      </c>
      <c r="AB26" s="61" t="s">
        <v>41</v>
      </c>
      <c r="AN26" s="59"/>
      <c r="AR26" s="57"/>
      <c r="BK26" s="57">
        <v>2</v>
      </c>
      <c r="BL26" s="57" t="s">
        <v>42</v>
      </c>
      <c r="BM26" s="57" t="s">
        <v>43</v>
      </c>
      <c r="BN26" s="57" t="s">
        <v>44</v>
      </c>
      <c r="CR26" s="1"/>
    </row>
    <row r="27" spans="1:96" ht="19.5" customHeight="1" x14ac:dyDescent="0.25">
      <c r="B27" s="80" t="s">
        <v>375</v>
      </c>
      <c r="C27" s="80"/>
      <c r="D27" s="80"/>
      <c r="E27" s="80"/>
      <c r="F27" s="7"/>
      <c r="G27" s="63" t="s">
        <v>353</v>
      </c>
      <c r="I27" s="62"/>
      <c r="L27" s="58"/>
      <c r="M27" s="57"/>
      <c r="V27" s="61" t="s">
        <v>45</v>
      </c>
      <c r="W27" s="61" t="s">
        <v>268</v>
      </c>
      <c r="X27" s="61" t="s">
        <v>269</v>
      </c>
      <c r="Y27" s="61" t="s">
        <v>270</v>
      </c>
      <c r="Z27" s="61" t="s">
        <v>364</v>
      </c>
      <c r="AA27" s="61" t="s">
        <v>46</v>
      </c>
      <c r="AB27" s="61" t="s">
        <v>47</v>
      </c>
      <c r="AN27" s="59"/>
      <c r="AR27" s="57"/>
      <c r="BK27" s="57">
        <v>3</v>
      </c>
      <c r="BL27" s="57" t="s">
        <v>48</v>
      </c>
      <c r="CR27" s="1"/>
    </row>
    <row r="28" spans="1:96" ht="32.25" customHeight="1" x14ac:dyDescent="0.25">
      <c r="B28" s="5">
        <v>1</v>
      </c>
      <c r="C28" s="81" t="s">
        <v>368</v>
      </c>
      <c r="D28" s="81"/>
      <c r="E28" s="55"/>
      <c r="F28" s="7" t="str">
        <f t="shared" si="1"/>
        <v>Утга нөхөх</v>
      </c>
      <c r="G28" s="58" t="s">
        <v>49</v>
      </c>
      <c r="H28" s="58">
        <f>IF(E28=$I$28,1,IF(E28=$I$29,2,IF(E28=$I$30,3,IF(E28=$I$31,4,3))))</f>
        <v>3</v>
      </c>
      <c r="I28" s="62" t="s">
        <v>369</v>
      </c>
      <c r="L28" s="58"/>
      <c r="M28" s="57"/>
      <c r="V28" s="61" t="s">
        <v>50</v>
      </c>
      <c r="W28" s="61" t="s">
        <v>51</v>
      </c>
      <c r="X28" s="61" t="s">
        <v>271</v>
      </c>
      <c r="Y28" s="61" t="s">
        <v>52</v>
      </c>
      <c r="Z28" s="61" t="s">
        <v>365</v>
      </c>
      <c r="AA28" s="61" t="s">
        <v>53</v>
      </c>
      <c r="AB28" s="61" t="s">
        <v>54</v>
      </c>
      <c r="AN28" s="59"/>
      <c r="AR28" s="57"/>
      <c r="BK28" s="57">
        <v>4</v>
      </c>
      <c r="BL28" s="57" t="s">
        <v>55</v>
      </c>
      <c r="CR28" s="1"/>
    </row>
    <row r="29" spans="1:96" ht="48" customHeight="1" x14ac:dyDescent="0.25">
      <c r="B29" s="47">
        <v>2</v>
      </c>
      <c r="C29" s="81" t="s">
        <v>372</v>
      </c>
      <c r="D29" s="81"/>
      <c r="E29" s="55"/>
      <c r="F29" s="7" t="str">
        <f t="shared" si="1"/>
        <v>Утга нөхөх</v>
      </c>
      <c r="G29" s="58" t="s">
        <v>356</v>
      </c>
      <c r="H29" s="58" t="b">
        <f>IF(E29=$J$43,1,IF(E29=$J$44,2,IF(E29=$J$45,3,IF(E29=$J$46,4,IF(E29=$J$47,5)))))</f>
        <v>0</v>
      </c>
      <c r="I29" s="62" t="s">
        <v>370</v>
      </c>
      <c r="L29" s="58"/>
      <c r="M29" s="57"/>
      <c r="V29" s="61" t="s">
        <v>56</v>
      </c>
      <c r="W29" s="61" t="s">
        <v>272</v>
      </c>
      <c r="X29" s="61" t="s">
        <v>57</v>
      </c>
      <c r="Y29" s="61" t="s">
        <v>58</v>
      </c>
      <c r="Z29" s="61" t="s">
        <v>366</v>
      </c>
      <c r="AA29" s="61" t="s">
        <v>59</v>
      </c>
      <c r="AB29" s="61" t="s">
        <v>273</v>
      </c>
      <c r="AN29" s="59"/>
      <c r="AR29" s="57"/>
      <c r="BK29" s="57">
        <v>5</v>
      </c>
      <c r="CR29" s="1"/>
    </row>
    <row r="30" spans="1:96" ht="183.75" customHeight="1" x14ac:dyDescent="0.25">
      <c r="B30" s="5">
        <v>3</v>
      </c>
      <c r="C30" s="81" t="s">
        <v>205</v>
      </c>
      <c r="D30" s="81"/>
      <c r="E30" s="55"/>
      <c r="F30" s="7" t="str">
        <f t="shared" si="1"/>
        <v>Утга нөхөх</v>
      </c>
      <c r="G30" s="58" t="s">
        <v>357</v>
      </c>
      <c r="H30" s="58">
        <f>IF(E30=$L$42,1,IF(E30=$L$43,2,IF(E30=$L$44,3,IF(E30=$L$45,4,IF(E30=$L$46,5,3)))))</f>
        <v>3</v>
      </c>
      <c r="I30" s="62" t="s">
        <v>371</v>
      </c>
      <c r="L30" s="58"/>
      <c r="M30" s="57"/>
      <c r="S30" s="60"/>
      <c r="AN30" s="59"/>
      <c r="AR30" s="57"/>
      <c r="CR30" s="1"/>
    </row>
    <row r="31" spans="1:96" ht="36.75" customHeight="1" x14ac:dyDescent="0.25">
      <c r="B31" s="47">
        <v>4</v>
      </c>
      <c r="C31" s="81" t="s">
        <v>85</v>
      </c>
      <c r="D31" s="81"/>
      <c r="E31" s="55"/>
      <c r="F31" s="7" t="str">
        <f t="shared" si="1"/>
        <v>Утга нөхөх</v>
      </c>
      <c r="G31" s="58" t="s">
        <v>358</v>
      </c>
      <c r="H31" s="58" t="b">
        <f>IF(E31=$M$45,1,IF(E31=$M$46,2,IF(E31=$M$47,3,IF(E31=$M$48,4,IF(E31=$M$50,5)))))</f>
        <v>0</v>
      </c>
      <c r="I31" s="62" t="s">
        <v>87</v>
      </c>
      <c r="L31" s="58"/>
      <c r="M31" s="57"/>
      <c r="AN31" s="59"/>
      <c r="AR31" s="57"/>
      <c r="CR31" s="1"/>
    </row>
    <row r="32" spans="1:96" ht="27.75" customHeight="1" x14ac:dyDescent="0.25">
      <c r="B32" s="5">
        <v>5</v>
      </c>
      <c r="C32" s="81" t="s">
        <v>373</v>
      </c>
      <c r="D32" s="81"/>
      <c r="E32" s="55"/>
      <c r="F32" s="7" t="str">
        <f t="shared" si="1"/>
        <v>Утга нөхөх</v>
      </c>
      <c r="G32" s="58" t="s">
        <v>359</v>
      </c>
      <c r="H32" s="58" t="b">
        <f>IF(E32=$N$42,1,IF(E32=$N$43,2,IF(E32=$N$44,3,IF(E32=$N$45,4,IF(E32=$N$46,5)))))</f>
        <v>0</v>
      </c>
      <c r="I32" s="57"/>
      <c r="L32" s="58"/>
      <c r="M32" s="57"/>
      <c r="AN32" s="59"/>
      <c r="AR32" s="57"/>
      <c r="CR32" s="1"/>
    </row>
    <row r="33" spans="2:96" ht="210" customHeight="1" x14ac:dyDescent="0.25">
      <c r="B33" s="47">
        <v>6</v>
      </c>
      <c r="C33" s="81" t="s">
        <v>438</v>
      </c>
      <c r="D33" s="81"/>
      <c r="E33" s="55"/>
      <c r="F33" s="7" t="str">
        <f t="shared" si="1"/>
        <v>Утга нөхөх</v>
      </c>
      <c r="G33" s="58"/>
      <c r="H33" s="58" t="b">
        <f>IF(E33=$O$42,1,IF(E33=$O$43,2,IF(E33=$O$44,3,IF(E33=$O$45,4,IF(E33=$O$46,5)))))</f>
        <v>0</v>
      </c>
      <c r="I33" s="62"/>
      <c r="L33" s="58"/>
      <c r="M33" s="57"/>
      <c r="AN33" s="59"/>
      <c r="AR33" s="57"/>
      <c r="CR33" s="1"/>
    </row>
    <row r="34" spans="2:96" ht="65.25" customHeight="1" x14ac:dyDescent="0.25">
      <c r="B34" s="5">
        <v>7</v>
      </c>
      <c r="C34" s="81" t="s">
        <v>436</v>
      </c>
      <c r="D34" s="81"/>
      <c r="E34" s="55"/>
      <c r="F34" s="7" t="str">
        <f t="shared" si="1"/>
        <v>Утга нөхөх</v>
      </c>
      <c r="G34" s="58"/>
      <c r="H34" s="58" t="b">
        <f>IF(E34=$P$42,1,IF(E34=$P$43,2,IF(E34=$P$44,3,IF(E34=$P$45,4,IF(E34=$P$46,5)))))</f>
        <v>0</v>
      </c>
      <c r="I34" s="62"/>
      <c r="L34" s="58"/>
      <c r="M34" s="57"/>
      <c r="AN34" s="59"/>
      <c r="AR34" s="57"/>
      <c r="CR34" s="1"/>
    </row>
    <row r="35" spans="2:96" ht="141.75" customHeight="1" x14ac:dyDescent="0.25">
      <c r="B35" s="47">
        <v>8</v>
      </c>
      <c r="C35" s="81" t="s">
        <v>437</v>
      </c>
      <c r="D35" s="81"/>
      <c r="E35" s="55"/>
      <c r="F35" s="7" t="str">
        <f t="shared" si="1"/>
        <v>Утга нөхөх</v>
      </c>
      <c r="G35" s="58" t="s">
        <v>60</v>
      </c>
      <c r="H35" s="58" t="b">
        <f>IF(E35=$Q$42,1,IF(E35=$Q$43,2,IF(E35=$Q$44,3,IF(E35=$Q$45,4,IF(E35=$Q$46,5)))))</f>
        <v>0</v>
      </c>
      <c r="I35" s="62"/>
      <c r="L35" s="58"/>
      <c r="M35" s="57"/>
      <c r="AN35" s="59"/>
      <c r="AR35" s="57"/>
      <c r="CR35" s="1"/>
    </row>
    <row r="36" spans="2:96" ht="35.1" customHeight="1" x14ac:dyDescent="0.25">
      <c r="B36" s="5">
        <v>9</v>
      </c>
      <c r="C36" s="81" t="s">
        <v>384</v>
      </c>
      <c r="D36" s="81"/>
      <c r="E36" s="55"/>
      <c r="F36" s="7" t="str">
        <f t="shared" si="1"/>
        <v>Утга нөхөх</v>
      </c>
      <c r="G36" s="58" t="s">
        <v>61</v>
      </c>
      <c r="H36" s="58">
        <f>IF(E36=$R$42,1,IF(E36=$R$43,2,IF(E36=$R$44,3,IF(E36=$R$45,4,IF(E36=$R$46,5,3)))))</f>
        <v>3</v>
      </c>
      <c r="I36" s="62"/>
      <c r="L36" s="58"/>
      <c r="M36" s="57"/>
      <c r="AN36" s="59"/>
      <c r="AR36" s="57"/>
      <c r="CR36" s="1"/>
    </row>
    <row r="37" spans="2:96" ht="26.25" customHeight="1" x14ac:dyDescent="0.25">
      <c r="B37" s="162" t="s">
        <v>106</v>
      </c>
      <c r="C37" s="162"/>
      <c r="D37" s="162"/>
      <c r="E37" s="162"/>
      <c r="F37" s="7"/>
      <c r="G37" s="58"/>
      <c r="I37" s="62"/>
      <c r="L37" s="58"/>
      <c r="M37" s="57"/>
      <c r="AN37" s="59"/>
      <c r="AR37" s="57"/>
      <c r="CR37" s="1"/>
    </row>
    <row r="38" spans="2:96" ht="51" customHeight="1" x14ac:dyDescent="0.25">
      <c r="B38" s="5">
        <v>1</v>
      </c>
      <c r="C38" s="81" t="s">
        <v>388</v>
      </c>
      <c r="D38" s="81"/>
      <c r="E38" s="55"/>
      <c r="F38" s="7" t="str">
        <f t="shared" si="1"/>
        <v>Утга нөхөх</v>
      </c>
      <c r="G38" s="58" t="s">
        <v>62</v>
      </c>
      <c r="H38" s="58">
        <f>IF(E38=$J$38,1,IF(E38=$J$39,2,IF(E38=$J$40,3,IF(E38=$J$41,4,3))))</f>
        <v>3</v>
      </c>
      <c r="I38" s="62"/>
      <c r="J38" s="64" t="s">
        <v>389</v>
      </c>
      <c r="K38" s="62" t="s">
        <v>393</v>
      </c>
      <c r="L38" s="58"/>
      <c r="M38" s="57"/>
      <c r="AN38" s="59"/>
      <c r="AR38" s="57"/>
      <c r="CR38" s="1"/>
    </row>
    <row r="39" spans="2:96" ht="35.1" customHeight="1" x14ac:dyDescent="0.25">
      <c r="B39" s="5">
        <v>2</v>
      </c>
      <c r="C39" s="81" t="s">
        <v>206</v>
      </c>
      <c r="D39" s="81"/>
      <c r="E39" s="55"/>
      <c r="F39" s="7" t="str">
        <f t="shared" si="1"/>
        <v>Утга нөхөх</v>
      </c>
      <c r="G39" s="58"/>
      <c r="H39" s="58">
        <f>IF(E39=$K$38,1,IF(E39=$K$39,2,IF(E39=$K$40,3,IF(E39=$K$41,4,IF(E39=$K$42,5,3)))))</f>
        <v>3</v>
      </c>
      <c r="I39" s="62"/>
      <c r="J39" s="64" t="s">
        <v>390</v>
      </c>
      <c r="K39" s="62" t="s">
        <v>394</v>
      </c>
      <c r="L39" s="58"/>
      <c r="M39" s="57"/>
      <c r="AN39" s="59"/>
      <c r="AR39" s="57"/>
      <c r="CR39" s="1"/>
    </row>
    <row r="40" spans="2:96" ht="35.1" customHeight="1" x14ac:dyDescent="0.25">
      <c r="B40" s="5">
        <v>3</v>
      </c>
      <c r="C40" s="81" t="s">
        <v>109</v>
      </c>
      <c r="D40" s="81"/>
      <c r="E40" s="55"/>
      <c r="F40" s="7" t="str">
        <f t="shared" si="1"/>
        <v>Утга нөхөх</v>
      </c>
      <c r="G40" s="58"/>
      <c r="H40" s="58">
        <f>IF(E40=$AD$58,1,IF(E40=$AD$59,2,IF(E40=$AD$60,3,IF(E40=$AD$61,4,IF(E40=$AD$62,5,3)))))</f>
        <v>3</v>
      </c>
      <c r="I40" s="62"/>
      <c r="J40" s="64" t="s">
        <v>391</v>
      </c>
      <c r="K40" s="62" t="s">
        <v>107</v>
      </c>
      <c r="L40" s="58"/>
      <c r="M40" s="57"/>
      <c r="AN40" s="59"/>
      <c r="AR40" s="57"/>
      <c r="CR40" s="1"/>
    </row>
    <row r="41" spans="2:96" ht="65.25" customHeight="1" x14ac:dyDescent="0.25">
      <c r="B41" s="5">
        <v>4</v>
      </c>
      <c r="C41" s="81" t="s">
        <v>121</v>
      </c>
      <c r="D41" s="81"/>
      <c r="E41" s="55"/>
      <c r="F41" s="7" t="str">
        <f t="shared" si="1"/>
        <v>Утга нөхөх</v>
      </c>
      <c r="G41" s="58"/>
      <c r="H41" s="58">
        <f>IF(E41=$AF$58,1,IF(E41=$AF$59,2,IF(E41=$AF$60,3,IF(E41=$AF$61,4,IF(E41=$AF$62,5,3)))))</f>
        <v>3</v>
      </c>
      <c r="I41" s="57"/>
      <c r="J41" s="64" t="s">
        <v>392</v>
      </c>
      <c r="K41" s="62" t="s">
        <v>110</v>
      </c>
      <c r="L41" s="58"/>
      <c r="M41" s="57"/>
      <c r="AN41" s="59"/>
      <c r="AR41" s="57"/>
      <c r="CR41" s="1"/>
    </row>
    <row r="42" spans="2:96" ht="22.5" customHeight="1" x14ac:dyDescent="0.25">
      <c r="B42" s="80" t="s">
        <v>128</v>
      </c>
      <c r="C42" s="80"/>
      <c r="D42" s="80"/>
      <c r="E42" s="80"/>
      <c r="F42" s="7"/>
      <c r="G42" s="58"/>
      <c r="K42" s="62" t="s">
        <v>395</v>
      </c>
      <c r="L42" s="63" t="s">
        <v>63</v>
      </c>
      <c r="M42" s="57"/>
      <c r="N42" s="64" t="s">
        <v>64</v>
      </c>
      <c r="O42" s="64" t="s">
        <v>65</v>
      </c>
      <c r="P42" s="64" t="s">
        <v>374</v>
      </c>
      <c r="Q42" s="64" t="s">
        <v>380</v>
      </c>
      <c r="R42" s="64" t="s">
        <v>66</v>
      </c>
      <c r="S42" s="64" t="s">
        <v>67</v>
      </c>
      <c r="AN42" s="59"/>
      <c r="AR42" s="57"/>
      <c r="CR42" s="1"/>
    </row>
    <row r="43" spans="2:96" ht="39.75" customHeight="1" x14ac:dyDescent="0.25">
      <c r="B43" s="5">
        <v>1</v>
      </c>
      <c r="C43" s="81" t="s">
        <v>396</v>
      </c>
      <c r="D43" s="81"/>
      <c r="E43" s="55"/>
      <c r="F43" s="7" t="str">
        <f t="shared" si="1"/>
        <v>Утга нөхөх</v>
      </c>
      <c r="G43" s="58" t="s">
        <v>68</v>
      </c>
      <c r="H43" s="58">
        <f>IF(E43=$U$43,1,IF(E43=$U$44,3,IF(E43=$U$45,5,3)))</f>
        <v>3</v>
      </c>
      <c r="J43" s="61" t="s">
        <v>69</v>
      </c>
      <c r="K43" s="62"/>
      <c r="L43" s="63" t="s">
        <v>70</v>
      </c>
      <c r="M43" s="57"/>
      <c r="N43" s="64" t="s">
        <v>71</v>
      </c>
      <c r="O43" s="64" t="s">
        <v>72</v>
      </c>
      <c r="P43" s="64" t="s">
        <v>376</v>
      </c>
      <c r="Q43" s="64" t="s">
        <v>381</v>
      </c>
      <c r="R43" s="64" t="s">
        <v>73</v>
      </c>
      <c r="S43" s="64" t="s">
        <v>74</v>
      </c>
      <c r="U43" s="57" t="s">
        <v>399</v>
      </c>
      <c r="W43" s="57" t="s">
        <v>403</v>
      </c>
      <c r="AN43" s="59"/>
      <c r="AR43" s="57"/>
      <c r="CR43" s="1"/>
    </row>
    <row r="44" spans="2:96" ht="37.5" customHeight="1" x14ac:dyDescent="0.25">
      <c r="B44" s="5">
        <v>2</v>
      </c>
      <c r="C44" s="81" t="s">
        <v>400</v>
      </c>
      <c r="D44" s="81"/>
      <c r="E44" s="55"/>
      <c r="F44" s="7" t="str">
        <f t="shared" si="1"/>
        <v>Утга нөхөх</v>
      </c>
      <c r="G44" s="58" t="s">
        <v>75</v>
      </c>
      <c r="H44" s="58">
        <f>IF(E44=$W$43,1,IF(E44=$W$44,2,IF(E44=$W$45,3,IF(E44=$W$46,4,IF(E44=$W$47,5,3)))))</f>
        <v>3</v>
      </c>
      <c r="J44" s="61" t="s">
        <v>76</v>
      </c>
      <c r="K44" s="62"/>
      <c r="L44" s="63" t="s">
        <v>77</v>
      </c>
      <c r="M44" s="57"/>
      <c r="N44" s="64" t="s">
        <v>78</v>
      </c>
      <c r="O44" s="64" t="s">
        <v>79</v>
      </c>
      <c r="P44" s="62" t="s">
        <v>377</v>
      </c>
      <c r="Q44" s="64" t="s">
        <v>382</v>
      </c>
      <c r="R44" s="64" t="s">
        <v>385</v>
      </c>
      <c r="S44" s="64" t="s">
        <v>274</v>
      </c>
      <c r="U44" s="57" t="s">
        <v>398</v>
      </c>
      <c r="W44" s="57" t="s">
        <v>401</v>
      </c>
      <c r="AN44" s="59"/>
      <c r="AR44" s="57"/>
      <c r="CR44" s="1"/>
    </row>
    <row r="45" spans="2:96" ht="64.5" customHeight="1" x14ac:dyDescent="0.25">
      <c r="B45" s="5">
        <v>3</v>
      </c>
      <c r="C45" s="81" t="s">
        <v>406</v>
      </c>
      <c r="D45" s="81"/>
      <c r="E45" s="55"/>
      <c r="F45" s="7" t="str">
        <f t="shared" si="1"/>
        <v>Утга нөхөх</v>
      </c>
      <c r="G45" s="58" t="s">
        <v>80</v>
      </c>
      <c r="H45" s="58">
        <f>IF(E45=$AL$63,1,IF(E45=$AL$64,2,IF(E45=$AL$65,3,IF(E45=$AL$66,4,IF(E45=$AL$67,5,3)))))</f>
        <v>3</v>
      </c>
      <c r="J45" s="61" t="s">
        <v>81</v>
      </c>
      <c r="K45" s="62" t="s">
        <v>275</v>
      </c>
      <c r="L45" s="66" t="s">
        <v>82</v>
      </c>
      <c r="M45" s="64" t="s">
        <v>83</v>
      </c>
      <c r="N45" s="64" t="s">
        <v>84</v>
      </c>
      <c r="O45" s="65" t="s">
        <v>276</v>
      </c>
      <c r="P45" s="64" t="s">
        <v>378</v>
      </c>
      <c r="Q45" s="64" t="s">
        <v>383</v>
      </c>
      <c r="R45" s="64" t="s">
        <v>386</v>
      </c>
      <c r="S45" s="64" t="s">
        <v>277</v>
      </c>
      <c r="U45" s="57" t="s">
        <v>397</v>
      </c>
      <c r="W45" s="57" t="s">
        <v>402</v>
      </c>
      <c r="AN45" s="59"/>
      <c r="AR45" s="57"/>
      <c r="CR45" s="1"/>
    </row>
    <row r="46" spans="2:96" ht="39" customHeight="1" x14ac:dyDescent="0.25">
      <c r="B46" s="80" t="s">
        <v>240</v>
      </c>
      <c r="C46" s="80"/>
      <c r="D46" s="80"/>
      <c r="E46" s="80"/>
      <c r="F46" s="7"/>
      <c r="G46" s="63" t="s">
        <v>86</v>
      </c>
      <c r="J46" s="61" t="s">
        <v>278</v>
      </c>
      <c r="K46" s="62" t="s">
        <v>88</v>
      </c>
      <c r="L46" s="66" t="s">
        <v>89</v>
      </c>
      <c r="M46" s="64" t="s">
        <v>90</v>
      </c>
      <c r="N46" s="64" t="s">
        <v>91</v>
      </c>
      <c r="O46" s="64" t="s">
        <v>92</v>
      </c>
      <c r="P46" s="64" t="s">
        <v>379</v>
      </c>
      <c r="Q46" s="64" t="s">
        <v>93</v>
      </c>
      <c r="R46" s="60" t="s">
        <v>387</v>
      </c>
      <c r="S46" s="61" t="s">
        <v>94</v>
      </c>
      <c r="W46" s="57" t="s">
        <v>404</v>
      </c>
      <c r="AN46" s="59"/>
      <c r="AR46" s="57"/>
      <c r="CR46" s="1"/>
    </row>
    <row r="47" spans="2:96" ht="39.6" customHeight="1" x14ac:dyDescent="0.25">
      <c r="B47" s="5">
        <v>1</v>
      </c>
      <c r="C47" s="81" t="s">
        <v>407</v>
      </c>
      <c r="D47" s="81"/>
      <c r="E47" s="55"/>
      <c r="F47" s="7" t="str">
        <f t="shared" si="1"/>
        <v>Утга нөхөх</v>
      </c>
      <c r="G47" s="58" t="s">
        <v>95</v>
      </c>
      <c r="H47" s="58">
        <f>IF(E47=$AR$75,1,IF(E47=$AR$76,2,IF(E47=$AR$77,3,IF(E47=$AR$78,4,IF(E47=$AR$79,5,3)))))</f>
        <v>3</v>
      </c>
      <c r="I47" s="57"/>
      <c r="J47" s="61" t="s">
        <v>96</v>
      </c>
      <c r="K47" s="57" t="s">
        <v>97</v>
      </c>
      <c r="L47" s="67"/>
      <c r="M47" s="64" t="s">
        <v>98</v>
      </c>
      <c r="N47" s="60"/>
      <c r="O47" s="60"/>
      <c r="P47" s="60"/>
      <c r="R47" s="60"/>
      <c r="W47" s="57" t="s">
        <v>405</v>
      </c>
      <c r="AN47" s="59"/>
      <c r="AR47" s="57"/>
      <c r="CR47" s="1"/>
    </row>
    <row r="48" spans="2:96" ht="55.5" customHeight="1" x14ac:dyDescent="0.25">
      <c r="B48" s="5">
        <v>2</v>
      </c>
      <c r="C48" s="81" t="s">
        <v>157</v>
      </c>
      <c r="D48" s="81"/>
      <c r="E48" s="55"/>
      <c r="F48" s="7" t="str">
        <f t="shared" si="1"/>
        <v>Утга нөхөх</v>
      </c>
      <c r="G48" s="68" t="s">
        <v>99</v>
      </c>
      <c r="H48" s="58">
        <f>IF(E48=$AS$75,1,IF(E48=$AS$76,2,IF(E48=$AS$77,3,IF(E48=$AS$78,4,IF(E48=$AS$79,5,3)))))</f>
        <v>3</v>
      </c>
      <c r="I48" s="57"/>
      <c r="L48" s="67"/>
      <c r="M48" s="64" t="s">
        <v>100</v>
      </c>
      <c r="AN48" s="59"/>
      <c r="AR48" s="57"/>
      <c r="CR48" s="1"/>
    </row>
    <row r="49" spans="2:96" ht="45" customHeight="1" x14ac:dyDescent="0.25">
      <c r="B49" s="5">
        <v>3</v>
      </c>
      <c r="C49" s="81" t="s">
        <v>409</v>
      </c>
      <c r="D49" s="81"/>
      <c r="E49" s="55"/>
      <c r="F49" s="7" t="str">
        <f t="shared" si="1"/>
        <v>Утга нөхөх</v>
      </c>
      <c r="G49" s="68"/>
      <c r="H49" s="58">
        <f>IF(E49=$J$49,1,IF(E49=$J$50,2,IF(E49=$J$51,3,IF(E49=$J$52,4,IF(E49=$J$53,5,3)))))</f>
        <v>3</v>
      </c>
      <c r="I49" s="57"/>
      <c r="J49" s="57" t="s">
        <v>411</v>
      </c>
      <c r="L49" s="67"/>
      <c r="M49" s="64"/>
      <c r="AN49" s="59"/>
      <c r="AR49" s="57"/>
      <c r="CR49" s="1"/>
    </row>
    <row r="50" spans="2:96" ht="44.25" customHeight="1" x14ac:dyDescent="0.25">
      <c r="B50" s="5">
        <v>4</v>
      </c>
      <c r="C50" s="81" t="s">
        <v>408</v>
      </c>
      <c r="D50" s="81"/>
      <c r="E50" s="55"/>
      <c r="F50" s="7" t="str">
        <f t="shared" si="1"/>
        <v>Утга нөхөх</v>
      </c>
      <c r="G50" s="68" t="s">
        <v>101</v>
      </c>
      <c r="H50" s="58">
        <f>IF(E50=$AV$75,1,IF(E50=$AV$76,2,IF(E50=$AV$77,3,IF(E50=$AV$78,4,IF(E50=$AV$79,5,3)))))</f>
        <v>3</v>
      </c>
      <c r="I50" s="57"/>
      <c r="J50" s="57" t="s">
        <v>410</v>
      </c>
      <c r="L50" s="67"/>
      <c r="M50" s="64" t="s">
        <v>102</v>
      </c>
      <c r="N50" s="60"/>
      <c r="O50" s="60"/>
      <c r="P50" s="60"/>
      <c r="AN50" s="59"/>
      <c r="AR50" s="57"/>
      <c r="CR50" s="1"/>
    </row>
    <row r="51" spans="2:96" ht="21" customHeight="1" x14ac:dyDescent="0.25">
      <c r="B51" s="80" t="s">
        <v>241</v>
      </c>
      <c r="C51" s="80"/>
      <c r="D51" s="80"/>
      <c r="E51" s="80"/>
      <c r="F51" s="7"/>
      <c r="G51" s="69" t="s">
        <v>103</v>
      </c>
      <c r="I51" s="57"/>
      <c r="J51" s="57" t="s">
        <v>412</v>
      </c>
      <c r="L51" s="67"/>
      <c r="M51" s="60"/>
      <c r="AN51" s="59"/>
      <c r="AR51" s="57"/>
      <c r="CR51" s="1"/>
    </row>
    <row r="52" spans="2:96" ht="31.35" customHeight="1" x14ac:dyDescent="0.25">
      <c r="B52" s="5">
        <v>1</v>
      </c>
      <c r="C52" s="81" t="s">
        <v>415</v>
      </c>
      <c r="D52" s="81"/>
      <c r="E52" s="55"/>
      <c r="F52" s="7" t="str">
        <f t="shared" si="1"/>
        <v>Утга нөхөх</v>
      </c>
      <c r="G52" s="68" t="s">
        <v>104</v>
      </c>
      <c r="H52" s="58">
        <f>IF(E52=$J$55,1,IF(E52=$J$56,2,IF(E52=$J$57,3,IF(E52=$J$58,4,IF(E52=$J$59,5,3)))))</f>
        <v>3</v>
      </c>
      <c r="I52" s="57"/>
      <c r="J52" s="57" t="s">
        <v>413</v>
      </c>
      <c r="L52" s="67"/>
      <c r="M52" s="57"/>
      <c r="AN52" s="59"/>
      <c r="AR52" s="57"/>
      <c r="CR52" s="1"/>
    </row>
    <row r="53" spans="2:96" ht="39.75" customHeight="1" x14ac:dyDescent="0.25">
      <c r="B53" s="5">
        <v>2</v>
      </c>
      <c r="C53" s="81" t="s">
        <v>421</v>
      </c>
      <c r="D53" s="81"/>
      <c r="E53" s="55"/>
      <c r="F53" s="7" t="str">
        <f t="shared" si="1"/>
        <v>Утга нөхөх</v>
      </c>
      <c r="G53" s="68" t="s">
        <v>105</v>
      </c>
      <c r="H53" s="58">
        <f>IF(E53=$M$53,1,IF(E53=$M$54,2,IF(E53=$M$55,3,IF(E53=$M$56,4,3))))</f>
        <v>3</v>
      </c>
      <c r="I53" s="57"/>
      <c r="J53" s="57" t="s">
        <v>414</v>
      </c>
      <c r="L53" s="67"/>
      <c r="M53" s="60" t="s">
        <v>422</v>
      </c>
      <c r="AN53" s="59"/>
      <c r="AR53" s="57"/>
      <c r="CR53" s="1"/>
    </row>
    <row r="54" spans="2:96" ht="71.25" customHeight="1" x14ac:dyDescent="0.25">
      <c r="B54" s="5">
        <v>3</v>
      </c>
      <c r="C54" s="81" t="s">
        <v>425</v>
      </c>
      <c r="D54" s="81"/>
      <c r="E54" s="55"/>
      <c r="F54" s="7" t="str">
        <f t="shared" si="1"/>
        <v>Утга нөхөх</v>
      </c>
      <c r="G54" s="58"/>
      <c r="H54" s="58">
        <f>IF(E54=$R$54,1,IF(E54=$R$55,3,IF(E54=$R$56,5,3)))</f>
        <v>3</v>
      </c>
      <c r="I54" s="57"/>
      <c r="L54" s="67"/>
      <c r="M54" s="57" t="s">
        <v>424</v>
      </c>
      <c r="R54" s="57" t="s">
        <v>426</v>
      </c>
      <c r="AN54" s="59"/>
      <c r="AR54" s="57"/>
      <c r="CR54" s="1"/>
    </row>
    <row r="55" spans="2:96" ht="59.25" customHeight="1" x14ac:dyDescent="0.25">
      <c r="B55" s="5">
        <v>4</v>
      </c>
      <c r="C55" s="81" t="s">
        <v>199</v>
      </c>
      <c r="D55" s="81"/>
      <c r="E55" s="55"/>
      <c r="F55" s="7" t="str">
        <f t="shared" si="1"/>
        <v>Утга нөхөх</v>
      </c>
      <c r="G55" s="68"/>
      <c r="H55" s="58">
        <f>IF(E55=$W$58,1,IF(E55=$W$59,2,IF(E55=$W$60,3,IF(E55=$W$61,4,IF(E55=$W$62,5,3)))))</f>
        <v>3</v>
      </c>
      <c r="I55" s="57"/>
      <c r="J55" s="57" t="s">
        <v>416</v>
      </c>
      <c r="L55" s="58"/>
      <c r="M55" s="57" t="s">
        <v>423</v>
      </c>
      <c r="R55" s="57" t="s">
        <v>427</v>
      </c>
      <c r="AN55" s="59"/>
      <c r="AR55" s="57"/>
      <c r="CR55" s="1"/>
    </row>
    <row r="56" spans="2:96" ht="57" customHeight="1" x14ac:dyDescent="0.25">
      <c r="B56" s="5">
        <v>5</v>
      </c>
      <c r="C56" s="81" t="s">
        <v>429</v>
      </c>
      <c r="D56" s="81"/>
      <c r="E56" s="55"/>
      <c r="F56" s="7" t="str">
        <f t="shared" si="1"/>
        <v>Утга нөхөх</v>
      </c>
      <c r="G56" s="68"/>
      <c r="H56" s="58">
        <f>IF(E56=$X$58,1,IF(E56=$X$59,2,IF(E56=$X$60,3,IF(E56=$X$61,4,IF(E56=$X$62,5,3)))))</f>
        <v>3</v>
      </c>
      <c r="I56" s="57"/>
      <c r="J56" s="57" t="s">
        <v>417</v>
      </c>
      <c r="L56" s="58"/>
      <c r="M56" s="57" t="s">
        <v>44</v>
      </c>
      <c r="R56" s="57" t="s">
        <v>428</v>
      </c>
      <c r="AN56" s="59"/>
      <c r="AR56" s="57"/>
      <c r="CR56" s="1"/>
    </row>
    <row r="57" spans="2:96" ht="54" customHeight="1" x14ac:dyDescent="0.25">
      <c r="B57" s="5">
        <v>6</v>
      </c>
      <c r="C57" s="81" t="s">
        <v>434</v>
      </c>
      <c r="D57" s="81"/>
      <c r="E57" s="55"/>
      <c r="F57" s="7" t="str">
        <f t="shared" si="1"/>
        <v>Утга нөхөх</v>
      </c>
      <c r="G57" s="58"/>
      <c r="H57" s="58">
        <f>IF(E57=$Y$58,1,IF(E57=$Y$59,2,IF(E57=$Y$60,3,IF(E57=$Y$61,4,IF(E57=$Y$62,5,3)))))</f>
        <v>3</v>
      </c>
      <c r="I57" s="57"/>
      <c r="J57" s="57" t="s">
        <v>418</v>
      </c>
      <c r="L57" s="58"/>
      <c r="M57" s="57"/>
      <c r="AC57" s="64" t="s">
        <v>108</v>
      </c>
      <c r="AN57" s="59"/>
      <c r="AR57" s="57"/>
      <c r="CR57" s="1"/>
    </row>
    <row r="58" spans="2:96" ht="45.75" customHeight="1" x14ac:dyDescent="0.25">
      <c r="B58" s="76" t="s">
        <v>261</v>
      </c>
      <c r="C58" s="76"/>
      <c r="D58" s="76"/>
      <c r="E58" s="76"/>
      <c r="F58" s="7"/>
      <c r="G58" s="68"/>
      <c r="I58" s="57"/>
      <c r="J58" s="57" t="s">
        <v>419</v>
      </c>
      <c r="L58" s="58"/>
      <c r="M58" s="57"/>
      <c r="W58" s="61" t="s">
        <v>324</v>
      </c>
      <c r="X58" s="61" t="s">
        <v>430</v>
      </c>
      <c r="Y58" s="61" t="s">
        <v>325</v>
      </c>
      <c r="AC58" s="64" t="s">
        <v>111</v>
      </c>
      <c r="AD58" s="64" t="s">
        <v>112</v>
      </c>
      <c r="AE58" s="64" t="s">
        <v>113</v>
      </c>
      <c r="AF58" s="61" t="s">
        <v>279</v>
      </c>
      <c r="AG58" s="61" t="s">
        <v>114</v>
      </c>
      <c r="AN58" s="59"/>
      <c r="AR58" s="57"/>
      <c r="CR58" s="1"/>
    </row>
    <row r="59" spans="2:96" ht="40.5" customHeight="1" x14ac:dyDescent="0.25">
      <c r="B59" s="154" t="s">
        <v>259</v>
      </c>
      <c r="C59" s="154"/>
      <c r="D59" s="154"/>
      <c r="E59" s="154"/>
      <c r="F59" s="7"/>
      <c r="G59" s="68"/>
      <c r="I59" s="57"/>
      <c r="J59" s="57" t="s">
        <v>420</v>
      </c>
      <c r="L59" s="58"/>
      <c r="M59" s="57"/>
      <c r="T59" s="64" t="s">
        <v>115</v>
      </c>
      <c r="U59" s="62" t="s">
        <v>116</v>
      </c>
      <c r="W59" s="61" t="s">
        <v>328</v>
      </c>
      <c r="X59" s="61" t="s">
        <v>431</v>
      </c>
      <c r="Y59" s="61" t="s">
        <v>329</v>
      </c>
      <c r="AC59" s="64" t="s">
        <v>117</v>
      </c>
      <c r="AD59" s="64" t="s">
        <v>118</v>
      </c>
      <c r="AE59" s="64" t="s">
        <v>280</v>
      </c>
      <c r="AF59" s="61" t="s">
        <v>119</v>
      </c>
      <c r="AG59" s="61" t="s">
        <v>120</v>
      </c>
      <c r="AN59" s="59"/>
      <c r="AR59" s="57"/>
      <c r="CR59" s="1"/>
    </row>
    <row r="60" spans="2:96" ht="52.5" customHeight="1" x14ac:dyDescent="0.25">
      <c r="B60" s="5">
        <v>1</v>
      </c>
      <c r="C60" s="81" t="s">
        <v>262</v>
      </c>
      <c r="D60" s="81"/>
      <c r="E60" s="55"/>
      <c r="F60" s="7" t="str">
        <f t="shared" ref="F60:F62" si="2">+IF(E60="","Утга нөхөх","")</f>
        <v>Утга нөхөх</v>
      </c>
      <c r="G60" s="58"/>
      <c r="I60" s="57"/>
      <c r="L60" s="58"/>
      <c r="M60" s="57"/>
      <c r="T60" s="60"/>
      <c r="U60" s="60"/>
      <c r="W60" s="61" t="s">
        <v>187</v>
      </c>
      <c r="X60" s="61" t="s">
        <v>258</v>
      </c>
      <c r="Y60" s="61" t="s">
        <v>336</v>
      </c>
      <c r="AC60" s="64" t="s">
        <v>122</v>
      </c>
      <c r="AD60" s="64" t="s">
        <v>123</v>
      </c>
      <c r="AE60" s="64" t="s">
        <v>281</v>
      </c>
      <c r="AF60" s="61" t="s">
        <v>124</v>
      </c>
      <c r="AG60" s="61" t="s">
        <v>125</v>
      </c>
      <c r="AN60" s="59"/>
      <c r="AR60" s="57"/>
      <c r="CR60" s="1"/>
    </row>
    <row r="61" spans="2:96" ht="39.75" customHeight="1" x14ac:dyDescent="0.25">
      <c r="B61" s="5">
        <v>2</v>
      </c>
      <c r="C61" s="151" t="s">
        <v>260</v>
      </c>
      <c r="D61" s="151"/>
      <c r="E61" s="55"/>
      <c r="F61" s="7" t="str">
        <f t="shared" si="2"/>
        <v>Утга нөхөх</v>
      </c>
      <c r="G61" s="58"/>
      <c r="I61" s="57"/>
      <c r="L61" s="58"/>
      <c r="M61" s="57"/>
      <c r="W61" s="61" t="s">
        <v>192</v>
      </c>
      <c r="X61" s="61" t="s">
        <v>432</v>
      </c>
      <c r="Y61" s="61" t="s">
        <v>342</v>
      </c>
      <c r="AC61" s="64" t="s">
        <v>87</v>
      </c>
      <c r="AD61" s="64" t="s">
        <v>126</v>
      </c>
      <c r="AE61" s="61" t="s">
        <v>282</v>
      </c>
      <c r="AF61" s="61" t="s">
        <v>127</v>
      </c>
      <c r="AG61" s="61" t="s">
        <v>283</v>
      </c>
      <c r="AN61" s="59"/>
      <c r="AR61" s="57"/>
      <c r="CR61" s="1"/>
    </row>
    <row r="62" spans="2:96" ht="33" customHeight="1" x14ac:dyDescent="0.25">
      <c r="B62" s="5">
        <v>3</v>
      </c>
      <c r="C62" s="151" t="s">
        <v>435</v>
      </c>
      <c r="D62" s="151"/>
      <c r="E62" s="71"/>
      <c r="F62" s="7" t="str">
        <f t="shared" si="2"/>
        <v>Утга нөхөх</v>
      </c>
      <c r="G62" s="58"/>
      <c r="I62" s="57"/>
      <c r="L62" s="58"/>
      <c r="M62" s="57"/>
      <c r="T62" s="60"/>
      <c r="U62" s="60"/>
      <c r="W62" s="61" t="s">
        <v>198</v>
      </c>
      <c r="X62" s="61" t="s">
        <v>433</v>
      </c>
      <c r="Y62" s="61" t="s">
        <v>347</v>
      </c>
      <c r="AC62" s="60"/>
      <c r="AD62" s="64" t="s">
        <v>284</v>
      </c>
      <c r="AE62" s="61" t="s">
        <v>140</v>
      </c>
      <c r="AF62" s="61" t="s">
        <v>129</v>
      </c>
      <c r="AG62" s="69" t="s">
        <v>285</v>
      </c>
      <c r="AN62" s="59"/>
      <c r="AR62" s="57"/>
      <c r="CR62" s="1"/>
    </row>
    <row r="63" spans="2:96" ht="58.35" customHeight="1" x14ac:dyDescent="0.25">
      <c r="B63" s="153"/>
      <c r="C63" s="83" t="s">
        <v>200</v>
      </c>
      <c r="D63" s="83"/>
      <c r="E63" s="56"/>
      <c r="F63" s="7"/>
      <c r="G63" s="58"/>
      <c r="I63" s="57"/>
      <c r="L63" s="58"/>
      <c r="M63" s="57"/>
      <c r="AD63" s="60"/>
      <c r="AH63" s="61" t="s">
        <v>130</v>
      </c>
      <c r="AI63" s="61" t="s">
        <v>286</v>
      </c>
      <c r="AJ63" s="61" t="s">
        <v>287</v>
      </c>
      <c r="AK63" s="61" t="s">
        <v>131</v>
      </c>
      <c r="AL63" s="61" t="s">
        <v>132</v>
      </c>
      <c r="AN63" s="59"/>
      <c r="AR63" s="57"/>
      <c r="CR63" s="1"/>
    </row>
    <row r="64" spans="2:96" ht="96" customHeight="1" x14ac:dyDescent="0.25">
      <c r="F64" s="7"/>
      <c r="G64" s="58"/>
      <c r="I64" s="57"/>
      <c r="L64" s="58"/>
      <c r="M64" s="57"/>
      <c r="AC64" s="60"/>
      <c r="AH64" s="61" t="s">
        <v>288</v>
      </c>
      <c r="AI64" s="61" t="s">
        <v>289</v>
      </c>
      <c r="AJ64" s="61" t="s">
        <v>290</v>
      </c>
      <c r="AK64" s="61" t="s">
        <v>133</v>
      </c>
      <c r="AL64" s="61" t="s">
        <v>134</v>
      </c>
      <c r="AN64" s="59"/>
      <c r="AR64" s="57"/>
      <c r="CR64" s="1"/>
    </row>
    <row r="65" spans="6:96" ht="39" customHeight="1" x14ac:dyDescent="0.25">
      <c r="F65" s="7"/>
      <c r="G65" s="58"/>
      <c r="I65" s="57"/>
      <c r="L65" s="58"/>
      <c r="M65" s="57"/>
      <c r="AD65" s="60"/>
      <c r="AH65" s="61" t="s">
        <v>291</v>
      </c>
      <c r="AI65" s="61" t="s">
        <v>292</v>
      </c>
      <c r="AJ65" s="61" t="s">
        <v>293</v>
      </c>
      <c r="AK65" s="61" t="s">
        <v>135</v>
      </c>
      <c r="AL65" s="61" t="s">
        <v>136</v>
      </c>
      <c r="AN65" s="59"/>
      <c r="AR65" s="57"/>
      <c r="CR65" s="1"/>
    </row>
    <row r="66" spans="6:96" ht="36.75" customHeight="1" x14ac:dyDescent="0.25">
      <c r="F66" s="7"/>
      <c r="G66" s="58"/>
      <c r="I66" s="57"/>
      <c r="L66" s="58"/>
      <c r="M66" s="57"/>
      <c r="AH66" s="61" t="s">
        <v>294</v>
      </c>
      <c r="AI66" s="61" t="s">
        <v>295</v>
      </c>
      <c r="AJ66" s="61" t="s">
        <v>296</v>
      </c>
      <c r="AK66" s="61" t="s">
        <v>137</v>
      </c>
      <c r="AL66" s="61" t="s">
        <v>138</v>
      </c>
      <c r="AN66" s="59"/>
      <c r="AR66" s="57"/>
      <c r="CR66" s="1"/>
    </row>
    <row r="67" spans="6:96" ht="34.5" customHeight="1" x14ac:dyDescent="0.25">
      <c r="F67" s="7"/>
      <c r="G67" s="58"/>
      <c r="I67" s="57"/>
      <c r="L67" s="58"/>
      <c r="M67" s="57"/>
      <c r="AH67" s="61" t="s">
        <v>297</v>
      </c>
      <c r="AI67" s="61" t="s">
        <v>298</v>
      </c>
      <c r="AJ67" s="61" t="s">
        <v>299</v>
      </c>
      <c r="AK67" s="61" t="s">
        <v>139</v>
      </c>
      <c r="AL67" s="61" t="s">
        <v>140</v>
      </c>
      <c r="AN67" s="59"/>
      <c r="AR67" s="57"/>
      <c r="CR67" s="1"/>
    </row>
    <row r="68" spans="6:96" ht="15" hidden="1" customHeight="1" x14ac:dyDescent="0.25">
      <c r="F68" s="7" t="e">
        <f>+IF(#REF!&gt;0,"","Утга нөхөх")</f>
        <v>#REF!</v>
      </c>
      <c r="G68" s="58"/>
      <c r="I68" s="57"/>
      <c r="L68" s="58"/>
      <c r="M68" s="57"/>
      <c r="AN68" s="59"/>
      <c r="AR68" s="57"/>
      <c r="CR68" s="1"/>
    </row>
    <row r="69" spans="6:96" ht="77.45" hidden="1" customHeight="1" x14ac:dyDescent="0.25">
      <c r="F69" s="7" t="e">
        <f>+IF(#REF!&gt;0,"","Утга нөхөх")</f>
        <v>#REF!</v>
      </c>
      <c r="G69" s="58"/>
      <c r="I69" s="57"/>
      <c r="L69" s="58"/>
      <c r="M69" s="57"/>
      <c r="AM69" s="61" t="s">
        <v>141</v>
      </c>
      <c r="AN69" s="70" t="s">
        <v>300</v>
      </c>
      <c r="AO69" s="70" t="s">
        <v>142</v>
      </c>
      <c r="AP69" s="70" t="s">
        <v>301</v>
      </c>
      <c r="AQ69" s="70" t="s">
        <v>143</v>
      </c>
      <c r="AR69" s="57"/>
      <c r="CR69" s="1"/>
    </row>
    <row r="70" spans="6:96" ht="99" hidden="1" customHeight="1" x14ac:dyDescent="0.25">
      <c r="F70" s="7" t="e">
        <f>+IF(#REF!&gt;0,"","Утга нөхөх")</f>
        <v>#REF!</v>
      </c>
      <c r="G70" s="58"/>
      <c r="I70" s="57"/>
      <c r="L70" s="58"/>
      <c r="M70" s="57"/>
      <c r="AM70" s="61" t="s">
        <v>144</v>
      </c>
      <c r="AN70" s="70" t="s">
        <v>302</v>
      </c>
      <c r="AO70" s="70" t="s">
        <v>145</v>
      </c>
      <c r="AP70" s="70" t="s">
        <v>303</v>
      </c>
      <c r="AQ70" s="70" t="s">
        <v>146</v>
      </c>
      <c r="AR70" s="57"/>
      <c r="CR70" s="1"/>
    </row>
    <row r="71" spans="6:96" ht="62.45" hidden="1" customHeight="1" x14ac:dyDescent="0.25">
      <c r="F71" s="7" t="e">
        <f>+IF(#REF!&gt;0,"","Утга нөхөх")</f>
        <v>#REF!</v>
      </c>
      <c r="G71" s="58"/>
      <c r="I71" s="57"/>
      <c r="L71" s="58"/>
      <c r="M71" s="57"/>
      <c r="AM71" s="61" t="s">
        <v>147</v>
      </c>
      <c r="AN71" s="70" t="s">
        <v>304</v>
      </c>
      <c r="AO71" s="70" t="s">
        <v>148</v>
      </c>
      <c r="AP71" s="70" t="s">
        <v>305</v>
      </c>
      <c r="AQ71" s="70" t="s">
        <v>306</v>
      </c>
      <c r="AR71" s="57"/>
      <c r="CR71" s="1"/>
    </row>
    <row r="72" spans="6:96" ht="75" hidden="1" customHeight="1" x14ac:dyDescent="0.25">
      <c r="F72" s="7" t="e">
        <f>+IF(#REF!&gt;0,"","Утга нөхөх")</f>
        <v>#REF!</v>
      </c>
      <c r="G72" s="58"/>
      <c r="I72" s="57"/>
      <c r="L72" s="58"/>
      <c r="M72" s="57"/>
      <c r="AM72" s="61" t="s">
        <v>149</v>
      </c>
      <c r="AN72" s="70" t="s">
        <v>150</v>
      </c>
      <c r="AO72" s="70" t="s">
        <v>151</v>
      </c>
      <c r="AP72" s="70" t="s">
        <v>307</v>
      </c>
      <c r="AQ72" s="70" t="s">
        <v>152</v>
      </c>
      <c r="AR72" s="57"/>
      <c r="CR72" s="1"/>
    </row>
    <row r="73" spans="6:96" ht="90.75" hidden="1" customHeight="1" x14ac:dyDescent="0.25">
      <c r="F73" s="7"/>
      <c r="G73" s="58"/>
      <c r="I73" s="57"/>
      <c r="L73" s="58"/>
      <c r="M73" s="57"/>
      <c r="AM73" s="61" t="s">
        <v>153</v>
      </c>
      <c r="AN73" s="70" t="s">
        <v>154</v>
      </c>
      <c r="AO73" s="70" t="s">
        <v>155</v>
      </c>
      <c r="AP73" s="70" t="s">
        <v>308</v>
      </c>
      <c r="AQ73" s="70" t="s">
        <v>309</v>
      </c>
      <c r="AR73" s="57"/>
      <c r="CR73" s="1"/>
    </row>
    <row r="74" spans="6:96" x14ac:dyDescent="0.25">
      <c r="F74" s="7"/>
      <c r="G74" s="58"/>
      <c r="I74" s="57"/>
      <c r="L74" s="58"/>
      <c r="M74" s="57"/>
      <c r="AN74" s="59"/>
      <c r="AR74" s="57"/>
      <c r="CR74" s="1"/>
    </row>
    <row r="75" spans="6:96" ht="78" customHeight="1" x14ac:dyDescent="0.25">
      <c r="F75" s="7"/>
      <c r="G75" s="58"/>
      <c r="I75" s="57"/>
      <c r="L75" s="58"/>
      <c r="M75" s="57"/>
      <c r="AN75" s="59"/>
      <c r="AR75" s="61" t="s">
        <v>310</v>
      </c>
      <c r="AS75" s="61" t="s">
        <v>311</v>
      </c>
      <c r="AT75" s="61" t="s">
        <v>312</v>
      </c>
      <c r="AU75" s="61" t="s">
        <v>156</v>
      </c>
      <c r="AV75" s="61" t="s">
        <v>313</v>
      </c>
      <c r="CR75" s="1"/>
    </row>
    <row r="76" spans="6:96" ht="78" customHeight="1" x14ac:dyDescent="0.25">
      <c r="F76" s="7"/>
      <c r="G76" s="58"/>
      <c r="I76" s="57"/>
      <c r="L76" s="58"/>
      <c r="M76" s="57"/>
      <c r="AN76" s="59"/>
      <c r="AR76" s="61" t="s">
        <v>314</v>
      </c>
      <c r="AS76" s="61" t="s">
        <v>315</v>
      </c>
      <c r="AT76" s="61" t="s">
        <v>158</v>
      </c>
      <c r="AU76" s="61" t="s">
        <v>159</v>
      </c>
      <c r="AV76" s="61" t="s">
        <v>160</v>
      </c>
      <c r="CR76" s="1"/>
    </row>
    <row r="77" spans="6:96" ht="97.35" customHeight="1" x14ac:dyDescent="0.25">
      <c r="F77" s="7"/>
      <c r="G77" s="58"/>
      <c r="I77" s="57"/>
      <c r="L77" s="58"/>
      <c r="M77" s="57"/>
      <c r="AN77" s="59"/>
      <c r="AR77" s="61" t="s">
        <v>161</v>
      </c>
      <c r="AS77" s="61" t="s">
        <v>316</v>
      </c>
      <c r="AT77" s="61" t="s">
        <v>317</v>
      </c>
      <c r="AU77" s="61" t="s">
        <v>162</v>
      </c>
      <c r="AV77" s="61" t="s">
        <v>163</v>
      </c>
      <c r="CR77" s="1"/>
    </row>
    <row r="78" spans="6:96" ht="62.45" customHeight="1" x14ac:dyDescent="0.25">
      <c r="F78" s="7"/>
      <c r="G78" s="58"/>
      <c r="I78" s="57"/>
      <c r="L78" s="58"/>
      <c r="M78" s="57"/>
      <c r="AN78" s="59"/>
      <c r="AR78" s="61" t="s">
        <v>164</v>
      </c>
      <c r="AS78" s="61" t="s">
        <v>165</v>
      </c>
      <c r="AT78" s="61" t="s">
        <v>166</v>
      </c>
      <c r="AU78" s="61" t="s">
        <v>167</v>
      </c>
      <c r="AV78" s="61" t="s">
        <v>318</v>
      </c>
      <c r="CR78" s="1"/>
    </row>
    <row r="79" spans="6:96" ht="78" customHeight="1" x14ac:dyDescent="0.25">
      <c r="F79" s="7"/>
      <c r="G79" s="58"/>
      <c r="I79" s="57"/>
      <c r="L79" s="58"/>
      <c r="M79" s="57"/>
      <c r="AN79" s="59"/>
      <c r="AR79" s="61" t="s">
        <v>168</v>
      </c>
      <c r="AS79" s="61" t="s">
        <v>169</v>
      </c>
      <c r="AT79" s="61" t="s">
        <v>170</v>
      </c>
      <c r="AU79" s="61" t="s">
        <v>319</v>
      </c>
      <c r="AV79" s="61" t="s">
        <v>171</v>
      </c>
      <c r="CR79" s="1"/>
    </row>
    <row r="80" spans="6:96" ht="15" customHeight="1" x14ac:dyDescent="0.25">
      <c r="F80" s="7"/>
      <c r="G80" s="58"/>
      <c r="I80" s="57"/>
      <c r="L80" s="58"/>
      <c r="M80" s="57"/>
      <c r="AN80" s="59"/>
      <c r="AR80" s="57"/>
      <c r="CR80" s="1"/>
    </row>
    <row r="81" spans="6:96" ht="75.75" customHeight="1" x14ac:dyDescent="0.25">
      <c r="F81" s="7"/>
      <c r="G81" s="58"/>
      <c r="I81" s="57"/>
      <c r="L81" s="58"/>
      <c r="M81" s="57"/>
      <c r="AN81" s="59"/>
      <c r="AR81" s="57"/>
      <c r="AW81" s="62" t="s">
        <v>173</v>
      </c>
      <c r="AX81" s="62" t="s">
        <v>174</v>
      </c>
      <c r="AY81" s="62" t="s">
        <v>320</v>
      </c>
      <c r="AZ81" s="61" t="s">
        <v>321</v>
      </c>
      <c r="BA81" s="61" t="s">
        <v>322</v>
      </c>
      <c r="BB81" s="61" t="s">
        <v>323</v>
      </c>
      <c r="BC81" s="61" t="s">
        <v>175</v>
      </c>
      <c r="BD81" s="61" t="s">
        <v>176</v>
      </c>
      <c r="BE81" s="61" t="s">
        <v>257</v>
      </c>
      <c r="CR81" s="1"/>
    </row>
    <row r="82" spans="6:96" ht="45" hidden="1" customHeight="1" x14ac:dyDescent="0.25">
      <c r="F82" s="7"/>
      <c r="G82" s="58"/>
      <c r="I82" s="57"/>
      <c r="L82" s="58"/>
      <c r="M82" s="57"/>
      <c r="AN82" s="59"/>
      <c r="AR82" s="57"/>
      <c r="AW82" s="62" t="s">
        <v>177</v>
      </c>
      <c r="AX82" s="62" t="s">
        <v>178</v>
      </c>
      <c r="AY82" s="62" t="s">
        <v>326</v>
      </c>
      <c r="AZ82" s="61" t="s">
        <v>179</v>
      </c>
      <c r="BA82" s="61" t="s">
        <v>180</v>
      </c>
      <c r="BB82" s="61" t="s">
        <v>181</v>
      </c>
      <c r="BC82" s="61" t="s">
        <v>182</v>
      </c>
      <c r="BD82" s="61" t="s">
        <v>183</v>
      </c>
      <c r="BE82" s="61" t="s">
        <v>327</v>
      </c>
      <c r="CR82" s="1"/>
    </row>
    <row r="83" spans="6:96" ht="60.6" hidden="1" customHeight="1" x14ac:dyDescent="0.25">
      <c r="F83" s="7"/>
      <c r="G83" s="58"/>
      <c r="I83" s="57"/>
      <c r="L83" s="58"/>
      <c r="M83" s="57"/>
      <c r="AN83" s="59"/>
      <c r="AR83" s="57"/>
      <c r="AW83" s="62" t="s">
        <v>184</v>
      </c>
      <c r="AX83" s="62" t="s">
        <v>330</v>
      </c>
      <c r="AY83" s="62" t="s">
        <v>331</v>
      </c>
      <c r="AZ83" s="61" t="s">
        <v>185</v>
      </c>
      <c r="BA83" s="61" t="s">
        <v>186</v>
      </c>
      <c r="BB83" s="61" t="s">
        <v>332</v>
      </c>
      <c r="BC83" s="61" t="s">
        <v>333</v>
      </c>
      <c r="BD83" s="61" t="s">
        <v>334</v>
      </c>
      <c r="BE83" s="61" t="s">
        <v>335</v>
      </c>
      <c r="CR83" s="1"/>
    </row>
    <row r="84" spans="6:96" ht="53.25" customHeight="1" x14ac:dyDescent="0.25">
      <c r="F84" s="7"/>
      <c r="G84" s="58"/>
      <c r="I84" s="57"/>
      <c r="L84" s="58"/>
      <c r="M84" s="57"/>
      <c r="AN84" s="59"/>
      <c r="AR84" s="57"/>
      <c r="AW84" s="62" t="s">
        <v>188</v>
      </c>
      <c r="AX84" s="62" t="s">
        <v>337</v>
      </c>
      <c r="AY84" s="62" t="s">
        <v>338</v>
      </c>
      <c r="AZ84" s="61" t="s">
        <v>189</v>
      </c>
      <c r="BA84" s="61" t="s">
        <v>190</v>
      </c>
      <c r="BB84" s="61" t="s">
        <v>339</v>
      </c>
      <c r="BC84" s="61" t="s">
        <v>191</v>
      </c>
      <c r="BD84" s="61" t="s">
        <v>340</v>
      </c>
      <c r="BE84" s="61" t="s">
        <v>341</v>
      </c>
      <c r="CR84" s="1"/>
    </row>
    <row r="85" spans="6:96" ht="62.45" customHeight="1" x14ac:dyDescent="0.25">
      <c r="F85" s="7"/>
      <c r="G85" s="58"/>
      <c r="I85" s="57"/>
      <c r="L85" s="58"/>
      <c r="M85" s="57"/>
      <c r="AN85" s="59"/>
      <c r="AR85" s="57"/>
      <c r="AW85" s="62" t="s">
        <v>193</v>
      </c>
      <c r="AX85" s="62" t="s">
        <v>194</v>
      </c>
      <c r="AY85" s="62" t="s">
        <v>343</v>
      </c>
      <c r="AZ85" s="61" t="s">
        <v>195</v>
      </c>
      <c r="BA85" s="61" t="s">
        <v>344</v>
      </c>
      <c r="BB85" s="61" t="s">
        <v>345</v>
      </c>
      <c r="BC85" s="61" t="s">
        <v>196</v>
      </c>
      <c r="BD85" s="61" t="s">
        <v>197</v>
      </c>
      <c r="BE85" s="61" t="s">
        <v>346</v>
      </c>
      <c r="CR85" s="1"/>
    </row>
    <row r="86" spans="6:96" ht="78.599999999999994" customHeight="1" x14ac:dyDescent="0.25">
      <c r="F86" s="7"/>
      <c r="G86" s="58"/>
      <c r="I86" s="57"/>
      <c r="L86" s="58"/>
      <c r="M86" s="57"/>
      <c r="AN86" s="59"/>
      <c r="AR86" s="57"/>
      <c r="CR86" s="1"/>
    </row>
    <row r="87" spans="6:96" ht="33" customHeight="1" x14ac:dyDescent="0.25">
      <c r="F87" s="7"/>
      <c r="G87" s="58"/>
      <c r="I87" s="57"/>
      <c r="L87" s="58"/>
      <c r="M87" s="57"/>
      <c r="AN87" s="59"/>
      <c r="AR87" s="57"/>
      <c r="CR87" s="1"/>
    </row>
    <row r="88" spans="6:96" ht="58.35" customHeight="1" x14ac:dyDescent="0.25">
      <c r="F88" s="7"/>
      <c r="G88" s="58"/>
      <c r="I88" s="57"/>
      <c r="L88" s="58"/>
      <c r="M88" s="57"/>
      <c r="AN88" s="59"/>
      <c r="AR88" s="57"/>
      <c r="CR88" s="1"/>
    </row>
    <row r="89" spans="6:96" ht="45" customHeight="1" x14ac:dyDescent="0.25">
      <c r="F89" s="7"/>
      <c r="G89" s="58"/>
      <c r="I89" s="57"/>
      <c r="L89" s="58"/>
      <c r="M89" s="57"/>
      <c r="AN89" s="59"/>
      <c r="AR89" s="57"/>
      <c r="CR89" s="1"/>
    </row>
    <row r="90" spans="6:96" ht="63" customHeight="1" x14ac:dyDescent="0.25">
      <c r="F90" s="7"/>
      <c r="G90" s="58"/>
      <c r="I90" s="57"/>
      <c r="L90" s="58"/>
      <c r="M90" s="57"/>
      <c r="AN90" s="59"/>
      <c r="AR90" s="57"/>
      <c r="CR90" s="1"/>
    </row>
    <row r="91" spans="6:96" ht="78.75" customHeight="1" x14ac:dyDescent="0.25">
      <c r="F91" s="7"/>
      <c r="G91" s="58"/>
      <c r="I91" s="57"/>
      <c r="L91" s="58"/>
      <c r="M91" s="57"/>
      <c r="AN91" s="59"/>
      <c r="AR91" s="57"/>
      <c r="CR91" s="1"/>
    </row>
    <row r="92" spans="6:96" x14ac:dyDescent="0.25">
      <c r="F92" s="1"/>
      <c r="G92" s="58"/>
      <c r="I92" s="57"/>
      <c r="L92" s="58"/>
      <c r="M92" s="57"/>
      <c r="AN92" s="59"/>
      <c r="AR92" s="57"/>
      <c r="CR92" s="1"/>
    </row>
    <row r="93" spans="6:96" x14ac:dyDescent="0.25">
      <c r="F93" s="1"/>
      <c r="G93" s="58"/>
      <c r="I93" s="57"/>
      <c r="L93" s="58"/>
      <c r="M93" s="57"/>
      <c r="AN93" s="59"/>
      <c r="AR93" s="57"/>
      <c r="CR93" s="1"/>
    </row>
    <row r="94" spans="6:96" ht="75" customHeight="1" x14ac:dyDescent="0.25">
      <c r="F94" s="7"/>
      <c r="G94" s="58"/>
      <c r="I94" s="57"/>
      <c r="L94" s="58"/>
      <c r="M94" s="57"/>
      <c r="AN94" s="59"/>
      <c r="AR94" s="57"/>
      <c r="CR94" s="1"/>
    </row>
    <row r="95" spans="6:96" ht="66.75" customHeight="1" x14ac:dyDescent="0.25">
      <c r="F95" s="7"/>
      <c r="G95" s="58"/>
      <c r="I95" s="57"/>
      <c r="L95" s="58"/>
      <c r="M95" s="57"/>
      <c r="AN95" s="59"/>
      <c r="AR95" s="57"/>
      <c r="CR95" s="1"/>
    </row>
    <row r="96" spans="6:96" ht="54" customHeight="1" x14ac:dyDescent="0.25">
      <c r="F96"/>
      <c r="G96" s="58"/>
      <c r="I96" s="57"/>
      <c r="L96" s="58"/>
      <c r="M96" s="57"/>
      <c r="AN96" s="59"/>
      <c r="AR96" s="57"/>
      <c r="CR96" s="1"/>
    </row>
    <row r="97" spans="6:96" ht="38.25" customHeight="1" x14ac:dyDescent="0.25">
      <c r="F97" s="56"/>
      <c r="G97" s="10"/>
      <c r="I97" s="57"/>
      <c r="L97" s="58"/>
      <c r="M97" s="57"/>
      <c r="AN97" s="59"/>
      <c r="AR97" s="57"/>
      <c r="CR97" s="1"/>
    </row>
    <row r="98" spans="6:96" x14ac:dyDescent="0.25">
      <c r="F98" s="56"/>
      <c r="G98" s="10"/>
    </row>
  </sheetData>
  <sheetProtection algorithmName="SHA-512" hashValue="0alnlkfA4WhcntpKng6Lq1W9XkPKeO6QjYfVw2cHBjBZZ6kDCGGmVjNoTHqAVvBG+7dW+36S4eCr5klCfYHGog==" saltValue="RY9yy4/NsBL32LhsEUoIqA==" spinCount="100000" sheet="1" objects="1" scenarios="1"/>
  <protectedRanges>
    <protectedRange sqref="G3:G9 H3:CR20 F97:H98 G11:G14 I47:I97 I21:I45 J21:U37 J38:S58 H21:H41 H59 T38:U54 B3:E44 H43:H45 H67:H73 H76:H77 H79:H96 H47:H50 B45:B52 H61:H65 I98:CR99 C60:E63 J59:U97 C45:E58 B58:B65 AB63:AB85 AB21:BF57 BF58:BF80 AC58:BE85 V21:AA97 BI21:CQ97 BG21:BH80 AB86:BH97 H52:H57 F3:F96 G16:G17 G19:G96 B54 B56" name="Range1"/>
  </protectedRanges>
  <mergeCells count="61">
    <mergeCell ref="B51:E51"/>
    <mergeCell ref="B58:E58"/>
    <mergeCell ref="B59:E59"/>
    <mergeCell ref="C62:D62"/>
    <mergeCell ref="C63:D63"/>
    <mergeCell ref="C60:D60"/>
    <mergeCell ref="C61:D61"/>
    <mergeCell ref="C54:D54"/>
    <mergeCell ref="C55:D55"/>
    <mergeCell ref="C56:D56"/>
    <mergeCell ref="C57:D57"/>
    <mergeCell ref="C52:D52"/>
    <mergeCell ref="C53:D53"/>
    <mergeCell ref="C49:D49"/>
    <mergeCell ref="C50:D50"/>
    <mergeCell ref="C47:D47"/>
    <mergeCell ref="C48:D48"/>
    <mergeCell ref="B46:E46"/>
    <mergeCell ref="C45:D45"/>
    <mergeCell ref="C43:D43"/>
    <mergeCell ref="C44:D44"/>
    <mergeCell ref="C41:D41"/>
    <mergeCell ref="B42:E42"/>
    <mergeCell ref="C39:D39"/>
    <mergeCell ref="C40:D40"/>
    <mergeCell ref="C36:D36"/>
    <mergeCell ref="C38:D38"/>
    <mergeCell ref="B37:E37"/>
    <mergeCell ref="C33:D33"/>
    <mergeCell ref="C34:D34"/>
    <mergeCell ref="C35:D35"/>
    <mergeCell ref="C30:D30"/>
    <mergeCell ref="C31:D31"/>
    <mergeCell ref="C32:D32"/>
    <mergeCell ref="C29:D29"/>
    <mergeCell ref="C26:D26"/>
    <mergeCell ref="C28:D28"/>
    <mergeCell ref="B27:E27"/>
    <mergeCell ref="B18:E18"/>
    <mergeCell ref="B22:D22"/>
    <mergeCell ref="C24:D24"/>
    <mergeCell ref="C25:D25"/>
    <mergeCell ref="C11:D11"/>
    <mergeCell ref="C12:D12"/>
    <mergeCell ref="B6:E6"/>
    <mergeCell ref="B15:E15"/>
    <mergeCell ref="C16:D16"/>
    <mergeCell ref="B21:E21"/>
    <mergeCell ref="B23:E23"/>
    <mergeCell ref="A2:F2"/>
    <mergeCell ref="C19:D19"/>
    <mergeCell ref="C13:D13"/>
    <mergeCell ref="C14:D14"/>
    <mergeCell ref="C17:D17"/>
    <mergeCell ref="C5:D5"/>
    <mergeCell ref="C4:D4"/>
    <mergeCell ref="B3:E3"/>
    <mergeCell ref="C7:D7"/>
    <mergeCell ref="C8:D8"/>
    <mergeCell ref="C9:D9"/>
    <mergeCell ref="B10:E10"/>
  </mergeCells>
  <dataValidations count="40">
    <dataValidation type="list" allowBlank="1" showInputMessage="1" showErrorMessage="1" sqref="E24" xr:uid="{00000000-0002-0000-0100-000000000000}">
      <formula1>$G$24:$G$26</formula1>
    </dataValidation>
    <dataValidation type="list" allowBlank="1" showInputMessage="1" showErrorMessage="1" sqref="E19" xr:uid="{00000000-0002-0000-0100-00003D000000}">
      <formula1>$Q$17:$Q$19</formula1>
    </dataValidation>
    <dataValidation type="list" allowBlank="1" showInputMessage="1" showErrorMessage="1" sqref="E14" xr:uid="{00000000-0002-0000-0100-00003E000000}">
      <formula1>$O$12:$O$14</formula1>
    </dataValidation>
    <dataValidation type="list" allowBlank="1" showInputMessage="1" showErrorMessage="1" sqref="E13" xr:uid="{00000000-0002-0000-0100-00003F000000}">
      <formula1>$N$12:$N$14</formula1>
    </dataValidation>
    <dataValidation type="list" allowBlank="1" showInputMessage="1" showErrorMessage="1" sqref="E11" xr:uid="{00000000-0002-0000-0100-000040000000}">
      <formula1>$L$12:$L$15</formula1>
    </dataValidation>
    <dataValidation type="list" allowBlank="1" showInputMessage="1" showErrorMessage="1" sqref="E9" xr:uid="{00000000-0002-0000-0100-000041000000}">
      <formula1>$K$7:$K$9</formula1>
    </dataValidation>
    <dataValidation type="list" allowBlank="1" showInputMessage="1" showErrorMessage="1" sqref="E8" xr:uid="{00000000-0002-0000-0100-000042000000}">
      <formula1>$J$7:$J$9</formula1>
    </dataValidation>
    <dataValidation type="list" allowBlank="1" showInputMessage="1" showErrorMessage="1" sqref="E7" xr:uid="{00000000-0002-0000-0100-000044000000}">
      <formula1>$H$7:$H$8</formula1>
    </dataValidation>
    <dataValidation type="list" allowBlank="1" showInputMessage="1" showErrorMessage="1" sqref="E12" xr:uid="{00000000-0002-0000-0100-000045000000}">
      <formula1>$M$12:$M$14</formula1>
    </dataValidation>
    <dataValidation type="list" allowBlank="1" showInputMessage="1" showErrorMessage="1" sqref="E16" xr:uid="{A933FA0D-3168-408D-AAA3-C65CD0F71444}">
      <formula1>$CP$14:$CQ$14</formula1>
    </dataValidation>
    <dataValidation type="decimal" allowBlank="1" showInputMessage="1" showErrorMessage="1" error="Зөвхөн тоон утга оруулна уу." sqref="E17" xr:uid="{BFF129DF-E3B3-412B-AD40-E0A48F06D6D1}">
      <formula1>0</formula1>
      <formula2>999999999999</formula2>
    </dataValidation>
    <dataValidation type="list" allowBlank="1" showInputMessage="1" showErrorMessage="1" sqref="E25" xr:uid="{00000000-0002-0000-0100-000001000000}">
      <formula1>$G$29:$G$32</formula1>
    </dataValidation>
    <dataValidation type="list" allowBlank="1" showInputMessage="1" showErrorMessage="1" sqref="E29" xr:uid="{00000000-0002-0000-0100-000005000000}">
      <formula1>$J$43:$J$47</formula1>
    </dataValidation>
    <dataValidation type="list" allowBlank="1" showInputMessage="1" showErrorMessage="1" sqref="E31" xr:uid="{00000000-0002-0000-0100-000008000000}">
      <formula1>$M$45:$M$50</formula1>
    </dataValidation>
    <dataValidation type="list" allowBlank="1" showInputMessage="1" showErrorMessage="1" sqref="E30" xr:uid="{00000000-0002-0000-0100-000009000000}">
      <formula1>$L$42:$L$46</formula1>
    </dataValidation>
    <dataValidation type="list" allowBlank="1" showInputMessage="1" showErrorMessage="1" sqref="E32" xr:uid="{00000000-0002-0000-0100-00000A000000}">
      <formula1>$N$42:$N$46</formula1>
    </dataValidation>
    <dataValidation type="list" allowBlank="1" showInputMessage="1" showErrorMessage="1" sqref="E33" xr:uid="{00000000-0002-0000-0100-00000B000000}">
      <formula1>$O$42:$O$46</formula1>
    </dataValidation>
    <dataValidation type="list" allowBlank="1" showInputMessage="1" showErrorMessage="1" sqref="E34" xr:uid="{00000000-0002-0000-0100-00000C000000}">
      <formula1>$P$42:$P$46</formula1>
    </dataValidation>
    <dataValidation type="list" allowBlank="1" showInputMessage="1" showErrorMessage="1" sqref="E35" xr:uid="{00000000-0002-0000-0100-00000D000000}">
      <formula1>$Q$42:$Q$46</formula1>
    </dataValidation>
    <dataValidation type="list" allowBlank="1" showInputMessage="1" showErrorMessage="1" sqref="E36" xr:uid="{00000000-0002-0000-0100-00000E000000}">
      <formula1>$R$42:$R$46</formula1>
    </dataValidation>
    <dataValidation type="list" allowBlank="1" showInputMessage="1" showErrorMessage="1" sqref="E26" xr:uid="{00000000-0002-0000-0100-000015000000}">
      <formula1>$Z$25:$Z$29</formula1>
    </dataValidation>
    <dataValidation type="list" allowBlank="1" showInputMessage="1" showErrorMessage="1" sqref="E40" xr:uid="{00000000-0002-0000-0100-000019000000}">
      <formula1>$AD$58:$AD$62</formula1>
    </dataValidation>
    <dataValidation type="list" allowBlank="1" showInputMessage="1" showErrorMessage="1" sqref="E41" xr:uid="{00000000-0002-0000-0100-00001B000000}">
      <formula1>$AF$58:$AF$62</formula1>
    </dataValidation>
    <dataValidation type="list" allowBlank="1" showInputMessage="1" showErrorMessage="1" sqref="E43" xr:uid="{00000000-0002-0000-0100-00001D000000}">
      <formula1>$U$43:$U$45</formula1>
    </dataValidation>
    <dataValidation type="list" allowBlank="1" showInputMessage="1" showErrorMessage="1" sqref="E44" xr:uid="{00000000-0002-0000-0100-00001E000000}">
      <formula1>$W$43:$W$47</formula1>
    </dataValidation>
    <dataValidation type="list" allowBlank="1" showInputMessage="1" showErrorMessage="1" sqref="E45" xr:uid="{00000000-0002-0000-0100-000021000000}">
      <formula1>$AL$63:$AL$67</formula1>
    </dataValidation>
    <dataValidation type="list" allowBlank="1" showInputMessage="1" showErrorMessage="1" sqref="E47" xr:uid="{00000000-0002-0000-0100-000027000000}">
      <formula1>$AR$75:$AR$79</formula1>
    </dataValidation>
    <dataValidation type="list" allowBlank="1" showInputMessage="1" showErrorMessage="1" sqref="E48" xr:uid="{00000000-0002-0000-0100-000028000000}">
      <formula1>$AS$75:$AS$79</formula1>
    </dataValidation>
    <dataValidation type="list" allowBlank="1" showInputMessage="1" showErrorMessage="1" sqref="E50" xr:uid="{00000000-0002-0000-0100-00002B000000}">
      <formula1>$AV$75:$AV$79</formula1>
    </dataValidation>
    <dataValidation type="list" allowBlank="1" showInputMessage="1" showErrorMessage="1" sqref="E52" xr:uid="{00000000-0002-0000-0100-00002C000000}">
      <formula1>$J$55:$J$59</formula1>
    </dataValidation>
    <dataValidation type="list" allowBlank="1" showInputMessage="1" showErrorMessage="1" sqref="E53" xr:uid="{00000000-0002-0000-0100-00002D000000}">
      <formula1>$M$53:$M$56</formula1>
    </dataValidation>
    <dataValidation type="list" allowBlank="1" showInputMessage="1" showErrorMessage="1" sqref="E54" xr:uid="{00000000-0002-0000-0100-000033000000}">
      <formula1>$R$54:$R$56</formula1>
    </dataValidation>
    <dataValidation type="whole" allowBlank="1" showInputMessage="1" showErrorMessage="1" error="Зөвхөн тоон утга оруулна уу." sqref="E62" xr:uid="{1FDA2960-859B-4454-9EE1-1DCB1A0C1D85}">
      <formula1>0</formula1>
      <formula2>999999999999</formula2>
    </dataValidation>
    <dataValidation type="list" allowBlank="1" showInputMessage="1" showErrorMessage="1" sqref="E28" xr:uid="{00000000-0002-0000-0100-000004000000}">
      <formula1>$I$28:$I$31</formula1>
    </dataValidation>
    <dataValidation type="list" allowBlank="1" showInputMessage="1" showErrorMessage="1" sqref="E38" xr:uid="{00000000-0002-0000-0100-000010000000}">
      <formula1>$J$38:$J$41</formula1>
    </dataValidation>
    <dataValidation type="list" allowBlank="1" showInputMessage="1" showErrorMessage="1" sqref="E39" xr:uid="{00000000-0002-0000-0100-000011000000}">
      <formula1>$K$38:$K$42</formula1>
    </dataValidation>
    <dataValidation type="list" allowBlank="1" showInputMessage="1" showErrorMessage="1" sqref="E49" xr:uid="{188AB889-DA3D-4CD0-9605-8F036F740D3E}">
      <formula1>$J$49:$J$53</formula1>
    </dataValidation>
    <dataValidation type="list" allowBlank="1" showInputMessage="1" showErrorMessage="1" sqref="E55" xr:uid="{00000000-0002-0000-0100-000035000000}">
      <formula1>$W$58:$W$62</formula1>
    </dataValidation>
    <dataValidation type="list" allowBlank="1" showInputMessage="1" showErrorMessage="1" sqref="E56" xr:uid="{00000000-0002-0000-0100-000036000000}">
      <formula1>$X$58:$X$62</formula1>
    </dataValidation>
    <dataValidation type="list" allowBlank="1" showInputMessage="1" showErrorMessage="1" sqref="E57" xr:uid="{00000000-0002-0000-0100-000037000000}">
      <formula1>$Y$58:$Y$62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workbookViewId="0">
      <selection activeCell="R27" sqref="R27:T31"/>
    </sheetView>
  </sheetViews>
  <sheetFormatPr defaultColWidth="8.85546875" defaultRowHeight="15" x14ac:dyDescent="0.25"/>
  <cols>
    <col min="1" max="1" width="3.140625" style="15" customWidth="1"/>
    <col min="2" max="2" width="31.140625" style="15" customWidth="1"/>
    <col min="3" max="3" width="22.85546875" style="15" customWidth="1"/>
    <col min="4" max="4" width="13.85546875" style="15" customWidth="1"/>
    <col min="5" max="5" width="11.140625" style="15" customWidth="1"/>
    <col min="6" max="6" width="15.140625" style="15" customWidth="1"/>
    <col min="7" max="7" width="12.85546875" style="15" customWidth="1"/>
    <col min="8" max="8" width="8.42578125" style="15" customWidth="1"/>
    <col min="9" max="9" width="6" style="15" customWidth="1"/>
    <col min="10" max="10" width="2.85546875" style="15" customWidth="1"/>
    <col min="11" max="11" width="11.140625" style="15" customWidth="1"/>
    <col min="12" max="12" width="8.85546875" style="15"/>
    <col min="13" max="13" width="14.140625" style="15" customWidth="1"/>
    <col min="14" max="19" width="8.85546875" style="15"/>
    <col min="20" max="20" width="6.85546875" style="15" customWidth="1"/>
    <col min="21" max="16384" width="8.85546875" style="15"/>
  </cols>
  <sheetData>
    <row r="1" spans="1:24" x14ac:dyDescent="0.25">
      <c r="E1" s="16"/>
    </row>
    <row r="3" spans="1:24" x14ac:dyDescent="0.25">
      <c r="B3" s="17" t="str">
        <f>[1]Асуулга!C6</f>
        <v>Байгууллагын нэр</v>
      </c>
      <c r="C3" s="17" t="e">
        <f>[2]Асуулга!E4</f>
        <v>#REF!</v>
      </c>
      <c r="D3" s="17"/>
      <c r="E3" s="17"/>
      <c r="F3" s="17"/>
      <c r="G3" s="17"/>
      <c r="H3" s="17"/>
    </row>
    <row r="5" spans="1:24" x14ac:dyDescent="0.25">
      <c r="A5" s="18" t="s">
        <v>1</v>
      </c>
      <c r="B5" s="145" t="s">
        <v>207</v>
      </c>
      <c r="C5" s="145"/>
      <c r="D5" s="19" t="s">
        <v>208</v>
      </c>
      <c r="E5" s="19" t="s">
        <v>209</v>
      </c>
      <c r="F5" s="146" t="s">
        <v>210</v>
      </c>
      <c r="G5" s="146"/>
      <c r="H5" s="146" t="s">
        <v>209</v>
      </c>
      <c r="I5" s="146"/>
      <c r="J5" s="20"/>
      <c r="L5" s="147"/>
      <c r="M5" s="148"/>
      <c r="N5" s="149"/>
      <c r="O5" s="19" t="s">
        <v>208</v>
      </c>
      <c r="P5" s="93" t="s">
        <v>209</v>
      </c>
      <c r="Q5" s="150"/>
      <c r="R5" s="19" t="s">
        <v>211</v>
      </c>
      <c r="S5" s="19" t="s">
        <v>212</v>
      </c>
      <c r="T5" s="19" t="s">
        <v>213</v>
      </c>
      <c r="V5" s="144" t="s">
        <v>214</v>
      </c>
      <c r="W5" s="144"/>
      <c r="X5" s="144"/>
    </row>
    <row r="6" spans="1:24" x14ac:dyDescent="0.25">
      <c r="A6" s="137" t="s">
        <v>215</v>
      </c>
      <c r="B6" s="138"/>
      <c r="C6" s="139"/>
      <c r="D6" s="21">
        <f>F7</f>
        <v>4</v>
      </c>
      <c r="E6" s="22">
        <v>0.4</v>
      </c>
      <c r="F6" s="23"/>
      <c r="G6" s="23"/>
      <c r="H6" s="134">
        <v>0.4</v>
      </c>
      <c r="I6" s="134"/>
      <c r="J6" s="24"/>
      <c r="L6" s="140" t="s">
        <v>215</v>
      </c>
      <c r="M6" s="141"/>
      <c r="N6" s="142"/>
      <c r="O6" s="25">
        <f>$F$7</f>
        <v>4</v>
      </c>
      <c r="P6" s="17"/>
      <c r="Q6" s="26"/>
      <c r="R6" s="17"/>
      <c r="S6" s="17"/>
      <c r="T6" s="27">
        <v>0.4</v>
      </c>
      <c r="V6" s="28" t="s">
        <v>216</v>
      </c>
      <c r="W6" s="28" t="s">
        <v>217</v>
      </c>
      <c r="X6" s="28" t="s">
        <v>218</v>
      </c>
    </row>
    <row r="7" spans="1:24" ht="14.1" customHeight="1" x14ac:dyDescent="0.25">
      <c r="A7" s="19">
        <v>1</v>
      </c>
      <c r="B7" s="101" t="s">
        <v>5</v>
      </c>
      <c r="C7" s="102"/>
      <c r="D7" s="19">
        <f>Асуулга!G7</f>
        <v>4</v>
      </c>
      <c r="E7" s="29">
        <v>0.13</v>
      </c>
      <c r="F7" s="106">
        <f>SUMPRODUCT(D7:D10,E7:E10)/SUM(E7:E10)</f>
        <v>4</v>
      </c>
      <c r="G7" s="106" t="str">
        <f>IF(F7=$W$11,"Very High", IF(F7&gt;=$W$10,"High",IF(F7&gt;=$W$9, "Medium",IF(F7&gt;=$W$8, "Low",IF(F7&gt;=$W$7, "Very low",FALSE)))))</f>
        <v>High</v>
      </c>
      <c r="H7" s="134"/>
      <c r="I7" s="134"/>
      <c r="J7" s="24"/>
      <c r="L7" s="143" t="s">
        <v>219</v>
      </c>
      <c r="M7" s="143"/>
      <c r="N7" s="143"/>
      <c r="O7" s="25">
        <f>D11</f>
        <v>4</v>
      </c>
      <c r="P7" s="17"/>
      <c r="Q7" s="30">
        <f>I12</f>
        <v>0.6</v>
      </c>
      <c r="R7" s="111">
        <f>((O7*Q7)+(O12*Q12))/100%</f>
        <v>3.5999999999999996</v>
      </c>
      <c r="S7" s="114">
        <v>1</v>
      </c>
      <c r="T7" s="116">
        <v>0.6</v>
      </c>
      <c r="V7" s="31" t="s">
        <v>220</v>
      </c>
      <c r="W7" s="32">
        <v>1</v>
      </c>
      <c r="X7" s="32">
        <v>1.9</v>
      </c>
    </row>
    <row r="8" spans="1:24" ht="11.45" customHeight="1" x14ac:dyDescent="0.25">
      <c r="A8" s="33">
        <v>2</v>
      </c>
      <c r="B8" s="104" t="s">
        <v>6</v>
      </c>
      <c r="C8" s="105"/>
      <c r="D8" s="19"/>
      <c r="E8" s="29"/>
      <c r="F8" s="107"/>
      <c r="G8" s="107"/>
      <c r="H8" s="134"/>
      <c r="I8" s="134"/>
      <c r="J8" s="24"/>
      <c r="L8" s="119" t="s">
        <v>221</v>
      </c>
      <c r="M8" s="120"/>
      <c r="N8" s="120"/>
      <c r="O8" s="17">
        <f>$D$12</f>
        <v>4</v>
      </c>
      <c r="P8" s="34">
        <v>0.4</v>
      </c>
      <c r="Q8" s="17"/>
      <c r="R8" s="112"/>
      <c r="S8" s="115"/>
      <c r="T8" s="117"/>
      <c r="V8" s="31" t="s">
        <v>222</v>
      </c>
      <c r="W8" s="32">
        <v>2</v>
      </c>
      <c r="X8" s="32">
        <v>2.9</v>
      </c>
    </row>
    <row r="9" spans="1:24" ht="11.45" customHeight="1" x14ac:dyDescent="0.25">
      <c r="A9" s="33">
        <v>3</v>
      </c>
      <c r="B9" s="121" t="s">
        <v>7</v>
      </c>
      <c r="C9" s="121"/>
      <c r="D9" s="19">
        <f>Асуулга!G8</f>
        <v>4</v>
      </c>
      <c r="E9" s="29">
        <v>0.13</v>
      </c>
      <c r="F9" s="107"/>
      <c r="G9" s="107"/>
      <c r="H9" s="134"/>
      <c r="I9" s="134"/>
      <c r="J9" s="24"/>
      <c r="L9" s="119" t="s">
        <v>223</v>
      </c>
      <c r="M9" s="119"/>
      <c r="N9" s="119"/>
      <c r="O9" s="17">
        <f>$D$17</f>
        <v>4</v>
      </c>
      <c r="P9" s="34">
        <v>0.4</v>
      </c>
      <c r="Q9" s="17"/>
      <c r="R9" s="112"/>
      <c r="S9" s="115"/>
      <c r="T9" s="117"/>
      <c r="V9" s="31" t="s">
        <v>224</v>
      </c>
      <c r="W9" s="32">
        <v>3</v>
      </c>
      <c r="X9" s="32">
        <v>3.9</v>
      </c>
    </row>
    <row r="10" spans="1:24" ht="12" customHeight="1" x14ac:dyDescent="0.25">
      <c r="A10" s="33">
        <v>4</v>
      </c>
      <c r="B10" s="122" t="s">
        <v>8</v>
      </c>
      <c r="C10" s="123"/>
      <c r="D10" s="19">
        <f>Асуулга!G9</f>
        <v>4</v>
      </c>
      <c r="E10" s="29">
        <v>0.14000000000000001</v>
      </c>
      <c r="F10" s="107"/>
      <c r="G10" s="107"/>
      <c r="H10" s="134"/>
      <c r="I10" s="134"/>
      <c r="J10" s="24"/>
      <c r="L10" s="124" t="s">
        <v>225</v>
      </c>
      <c r="M10" s="125"/>
      <c r="N10" s="126"/>
      <c r="O10" s="130">
        <f>D20</f>
        <v>4</v>
      </c>
      <c r="P10" s="132">
        <v>0.2</v>
      </c>
      <c r="Q10" s="17"/>
      <c r="R10" s="112"/>
      <c r="S10" s="115"/>
      <c r="T10" s="117"/>
      <c r="V10" s="31" t="s">
        <v>226</v>
      </c>
      <c r="W10" s="32">
        <v>4</v>
      </c>
      <c r="X10" s="32">
        <v>4.9000000000000004</v>
      </c>
    </row>
    <row r="11" spans="1:24" ht="15" customHeight="1" x14ac:dyDescent="0.25">
      <c r="A11" s="87" t="s">
        <v>219</v>
      </c>
      <c r="B11" s="88"/>
      <c r="C11" s="89"/>
      <c r="D11" s="35">
        <f>SUMPRODUCT(O8:O10,P8:P10)/SUM(P8:P10)</f>
        <v>4</v>
      </c>
      <c r="E11" s="36"/>
      <c r="F11" s="108"/>
      <c r="G11" s="108"/>
      <c r="H11" s="134"/>
      <c r="I11" s="134"/>
      <c r="J11" s="24"/>
      <c r="L11" s="127"/>
      <c r="M11" s="128"/>
      <c r="N11" s="129"/>
      <c r="O11" s="131"/>
      <c r="P11" s="133"/>
      <c r="Q11" s="17"/>
      <c r="R11" s="112"/>
      <c r="S11" s="115"/>
      <c r="T11" s="117"/>
      <c r="V11" s="31" t="s">
        <v>227</v>
      </c>
      <c r="W11" s="32">
        <v>5</v>
      </c>
      <c r="X11" s="32">
        <v>5</v>
      </c>
    </row>
    <row r="12" spans="1:24" x14ac:dyDescent="0.25">
      <c r="A12" s="110" t="s">
        <v>221</v>
      </c>
      <c r="B12" s="110"/>
      <c r="C12" s="110"/>
      <c r="D12" s="37">
        <f>F14</f>
        <v>4</v>
      </c>
      <c r="E12" s="38">
        <v>0.3</v>
      </c>
      <c r="F12" s="23"/>
      <c r="G12" s="23"/>
      <c r="H12" s="134">
        <v>0.6</v>
      </c>
      <c r="I12" s="90">
        <v>0.6</v>
      </c>
      <c r="L12" s="136" t="s">
        <v>228</v>
      </c>
      <c r="M12" s="136"/>
      <c r="N12" s="136"/>
      <c r="O12" s="25">
        <f>F24</f>
        <v>2.9999999999999991</v>
      </c>
      <c r="P12" s="17"/>
      <c r="Q12" s="30">
        <v>0.4</v>
      </c>
      <c r="R12" s="112"/>
      <c r="S12" s="115"/>
      <c r="T12" s="117"/>
    </row>
    <row r="13" spans="1:24" x14ac:dyDescent="0.25">
      <c r="A13" s="17">
        <v>1</v>
      </c>
      <c r="B13" s="101" t="s">
        <v>229</v>
      </c>
      <c r="C13" s="102"/>
      <c r="D13" s="17">
        <f>Асуулга!G11</f>
        <v>4</v>
      </c>
      <c r="E13" s="29">
        <v>0.25</v>
      </c>
      <c r="F13" s="39"/>
      <c r="G13" s="39"/>
      <c r="H13" s="135"/>
      <c r="I13" s="91"/>
      <c r="L13" s="103" t="s">
        <v>230</v>
      </c>
      <c r="M13" s="103"/>
      <c r="N13" s="103"/>
      <c r="O13" s="40">
        <f>$D$23</f>
        <v>3</v>
      </c>
      <c r="P13" s="34">
        <f t="shared" ref="P13:P15" si="0">E23</f>
        <v>0.2</v>
      </c>
      <c r="Q13" s="17"/>
      <c r="R13" s="112"/>
      <c r="S13" s="115"/>
      <c r="T13" s="117"/>
    </row>
    <row r="14" spans="1:24" x14ac:dyDescent="0.25">
      <c r="A14" s="17">
        <v>2</v>
      </c>
      <c r="B14" s="104" t="s">
        <v>11</v>
      </c>
      <c r="C14" s="105"/>
      <c r="D14" s="17">
        <f>Асуулга!G12</f>
        <v>4</v>
      </c>
      <c r="E14" s="29">
        <v>0.25</v>
      </c>
      <c r="F14" s="106">
        <f>SUMPRODUCT(D13:D16,E13:E16)/SUM(E13:E16)</f>
        <v>4</v>
      </c>
      <c r="G14" s="93" t="str">
        <f>IF(F14&gt;=$W$11, "Very high", IF(F14&gt;=$W$10, "High", IF(F14&gt;=$W$9, "Medium", IF(F14&gt;=$W$8, "Low", IF(F14&gt;=$W$7, "Very low", FALSE)))))</f>
        <v>High</v>
      </c>
      <c r="H14" s="135"/>
      <c r="I14" s="91"/>
      <c r="L14" s="109" t="s">
        <v>231</v>
      </c>
      <c r="M14" s="109"/>
      <c r="N14" s="109"/>
      <c r="O14" s="17">
        <f>$D$24</f>
        <v>3</v>
      </c>
      <c r="P14" s="34">
        <f t="shared" si="0"/>
        <v>0.25</v>
      </c>
      <c r="Q14" s="17"/>
      <c r="R14" s="112"/>
      <c r="S14" s="115"/>
      <c r="T14" s="117"/>
    </row>
    <row r="15" spans="1:24" x14ac:dyDescent="0.25">
      <c r="A15" s="17">
        <v>3</v>
      </c>
      <c r="B15" s="104" t="s">
        <v>12</v>
      </c>
      <c r="C15" s="105"/>
      <c r="D15" s="17">
        <f>Асуулга!G13</f>
        <v>4</v>
      </c>
      <c r="E15" s="29">
        <v>0.25</v>
      </c>
      <c r="F15" s="107"/>
      <c r="G15" s="93"/>
      <c r="H15" s="135"/>
      <c r="I15" s="91"/>
      <c r="L15" s="103" t="s">
        <v>232</v>
      </c>
      <c r="M15" s="103"/>
      <c r="N15" s="103"/>
      <c r="O15" s="17">
        <f>$D$25</f>
        <v>3</v>
      </c>
      <c r="P15" s="34">
        <f t="shared" si="0"/>
        <v>0.2</v>
      </c>
      <c r="Q15" s="17"/>
      <c r="R15" s="112"/>
      <c r="S15" s="115"/>
      <c r="T15" s="117"/>
    </row>
    <row r="16" spans="1:24" x14ac:dyDescent="0.25">
      <c r="A16" s="17">
        <v>4</v>
      </c>
      <c r="B16" s="104" t="s">
        <v>13</v>
      </c>
      <c r="C16" s="105"/>
      <c r="D16" s="17">
        <f>Асуулга!G14</f>
        <v>4</v>
      </c>
      <c r="E16" s="29">
        <v>0.25</v>
      </c>
      <c r="F16" s="107"/>
      <c r="G16" s="93"/>
      <c r="H16" s="135"/>
      <c r="I16" s="91"/>
      <c r="L16" s="103" t="s">
        <v>233</v>
      </c>
      <c r="M16" s="103"/>
      <c r="N16" s="103"/>
      <c r="O16" s="17">
        <f>$D$26</f>
        <v>3</v>
      </c>
      <c r="P16" s="34">
        <f>E26</f>
        <v>0.05</v>
      </c>
      <c r="Q16" s="17"/>
      <c r="R16" s="112"/>
      <c r="S16" s="115"/>
      <c r="T16" s="117"/>
      <c r="V16" s="41" t="s">
        <v>208</v>
      </c>
      <c r="W16" s="41" t="s">
        <v>209</v>
      </c>
    </row>
    <row r="17" spans="1:23" x14ac:dyDescent="0.25">
      <c r="A17" s="110" t="s">
        <v>223</v>
      </c>
      <c r="B17" s="110"/>
      <c r="C17" s="110"/>
      <c r="D17" s="37">
        <f>F19</f>
        <v>4</v>
      </c>
      <c r="E17" s="38">
        <v>0.3</v>
      </c>
      <c r="F17" s="108"/>
      <c r="G17" s="93"/>
      <c r="H17" s="135"/>
      <c r="I17" s="91"/>
      <c r="L17" s="103" t="s">
        <v>233</v>
      </c>
      <c r="M17" s="103"/>
      <c r="N17" s="103"/>
      <c r="O17" s="17">
        <f>$D$27</f>
        <v>3</v>
      </c>
      <c r="P17" s="34">
        <f>E27</f>
        <v>0.2</v>
      </c>
      <c r="Q17" s="17"/>
      <c r="R17" s="112"/>
      <c r="S17" s="115"/>
      <c r="T17" s="117"/>
      <c r="V17" s="19">
        <f>$O$6</f>
        <v>4</v>
      </c>
      <c r="W17" s="42">
        <f>$T$6</f>
        <v>0.4</v>
      </c>
    </row>
    <row r="18" spans="1:23" x14ac:dyDescent="0.25">
      <c r="A18" s="17">
        <v>1</v>
      </c>
      <c r="B18" s="94" t="s">
        <v>234</v>
      </c>
      <c r="C18" s="95"/>
      <c r="D18" s="17">
        <f>Асуулга!G16</f>
        <v>4</v>
      </c>
      <c r="E18" s="29">
        <v>0.5</v>
      </c>
      <c r="F18" s="39"/>
      <c r="G18" s="39"/>
      <c r="H18" s="135"/>
      <c r="I18" s="91"/>
      <c r="L18" s="96" t="s">
        <v>172</v>
      </c>
      <c r="M18" s="97"/>
      <c r="N18" s="97"/>
      <c r="O18" s="17">
        <f>$D$28</f>
        <v>3</v>
      </c>
      <c r="P18" s="34">
        <f>E28</f>
        <v>0.1</v>
      </c>
      <c r="Q18" s="17"/>
      <c r="R18" s="112"/>
      <c r="S18" s="115"/>
      <c r="T18" s="117"/>
      <c r="V18" s="19">
        <f>R7</f>
        <v>3.5999999999999996</v>
      </c>
      <c r="W18" s="42">
        <f>$T$7</f>
        <v>0.6</v>
      </c>
    </row>
    <row r="19" spans="1:23" x14ac:dyDescent="0.25">
      <c r="A19" s="17">
        <v>2</v>
      </c>
      <c r="B19" s="94" t="s">
        <v>235</v>
      </c>
      <c r="C19" s="95"/>
      <c r="D19" s="17">
        <f>Асуулга!G17</f>
        <v>4</v>
      </c>
      <c r="E19" s="43">
        <v>0.5</v>
      </c>
      <c r="F19" s="98">
        <f>SUMPRODUCT(D18:D19,E18:E19)/SUM(E18:E19)</f>
        <v>4</v>
      </c>
      <c r="G19" s="93" t="str">
        <f>IF(F19&gt;=$W$11, "Very high", IF(F19&gt;=$W$10, "High", IF(F19&gt;=$W$9, "Medium", IF(F19&gt;=$W$8, "Low", IF(F19&gt;=$W$7, "Very low", FALSE)))))</f>
        <v>High</v>
      </c>
      <c r="H19" s="135"/>
      <c r="I19" s="91"/>
      <c r="L19" s="85" t="s">
        <v>236</v>
      </c>
      <c r="M19" s="85"/>
      <c r="N19" s="85"/>
      <c r="O19" s="85"/>
      <c r="P19" s="85"/>
      <c r="Q19" s="85"/>
      <c r="R19" s="112"/>
      <c r="S19" s="115"/>
      <c r="T19" s="117"/>
    </row>
    <row r="20" spans="1:23" x14ac:dyDescent="0.25">
      <c r="A20" s="100" t="s">
        <v>225</v>
      </c>
      <c r="B20" s="100"/>
      <c r="C20" s="100"/>
      <c r="D20" s="44">
        <f>F22</f>
        <v>4</v>
      </c>
      <c r="E20" s="38">
        <v>0.1</v>
      </c>
      <c r="F20" s="99"/>
      <c r="G20" s="98"/>
      <c r="H20" s="135"/>
      <c r="I20" s="91"/>
      <c r="L20" s="85"/>
      <c r="M20" s="85"/>
      <c r="N20" s="85"/>
      <c r="O20" s="85"/>
      <c r="P20" s="85"/>
      <c r="Q20" s="85"/>
      <c r="R20" s="113"/>
      <c r="S20" s="115"/>
      <c r="T20" s="118"/>
    </row>
    <row r="21" spans="1:23" x14ac:dyDescent="0.25">
      <c r="A21" s="17">
        <v>1</v>
      </c>
      <c r="B21" s="94" t="s">
        <v>237</v>
      </c>
      <c r="C21" s="95"/>
      <c r="D21" s="17">
        <f>Асуулга!G19</f>
        <v>4</v>
      </c>
      <c r="E21" s="29">
        <v>1</v>
      </c>
      <c r="F21" s="39"/>
      <c r="G21" s="39"/>
      <c r="H21" s="135"/>
      <c r="I21" s="91"/>
      <c r="L21" s="85"/>
      <c r="M21" s="85"/>
      <c r="N21" s="85"/>
      <c r="O21" s="85"/>
      <c r="P21" s="85"/>
      <c r="Q21" s="85"/>
      <c r="R21" s="85">
        <f>SUMPRODUCT(V17:V18,W17:W18)/SUM(W17:W18)</f>
        <v>3.76</v>
      </c>
      <c r="S21" s="85"/>
      <c r="T21" s="85"/>
    </row>
    <row r="22" spans="1:23" x14ac:dyDescent="0.25">
      <c r="A22" s="87" t="s">
        <v>228</v>
      </c>
      <c r="B22" s="88"/>
      <c r="C22" s="88"/>
      <c r="D22" s="88"/>
      <c r="E22" s="89"/>
      <c r="F22" s="45">
        <f>D21</f>
        <v>4</v>
      </c>
      <c r="G22" s="46"/>
      <c r="H22" s="135"/>
      <c r="I22" s="91"/>
      <c r="L22" s="85"/>
      <c r="M22" s="85"/>
      <c r="N22" s="85"/>
      <c r="O22" s="85"/>
      <c r="P22" s="85"/>
      <c r="Q22" s="85"/>
      <c r="R22" s="85"/>
      <c r="S22" s="85"/>
      <c r="T22" s="85"/>
    </row>
    <row r="23" spans="1:23" x14ac:dyDescent="0.25">
      <c r="A23" s="17"/>
      <c r="B23" s="84" t="s">
        <v>367</v>
      </c>
      <c r="C23" s="84"/>
      <c r="D23" s="19">
        <f>AVERAGE(Асуулга!H24:H26)</f>
        <v>3</v>
      </c>
      <c r="E23" s="29">
        <v>0.2</v>
      </c>
      <c r="F23" s="23"/>
      <c r="G23" s="23"/>
      <c r="H23" s="135"/>
      <c r="I23" s="90">
        <v>0.4</v>
      </c>
      <c r="L23" s="85"/>
      <c r="M23" s="85"/>
      <c r="N23" s="85"/>
      <c r="O23" s="85"/>
      <c r="P23" s="85"/>
      <c r="Q23" s="85"/>
      <c r="R23" s="85"/>
      <c r="S23" s="85"/>
      <c r="T23" s="85"/>
    </row>
    <row r="24" spans="1:23" x14ac:dyDescent="0.25">
      <c r="A24" s="17"/>
      <c r="B24" s="92" t="s">
        <v>231</v>
      </c>
      <c r="C24" s="92"/>
      <c r="D24" s="19">
        <f>AVERAGE(Асуулга!H28:H37)</f>
        <v>3</v>
      </c>
      <c r="E24" s="29">
        <v>0.25</v>
      </c>
      <c r="F24" s="93">
        <f>SUMPRODUCT(D23:D28,E23:E28)/SUM(E23:E28)</f>
        <v>2.9999999999999991</v>
      </c>
      <c r="G24" s="93" t="str">
        <f>IF(F24&gt;=$W$11, "Very high", IF(F24&gt;=$W$10, "High", IF(F24&gt;=$W$9, "Medium", IF(F24&gt;=$W$8, "Low", IF(F24&gt;=$W$7, "Very low", FALSE)))))</f>
        <v>Medium</v>
      </c>
      <c r="H24" s="135"/>
      <c r="I24" s="91"/>
      <c r="L24" s="85"/>
      <c r="M24" s="85"/>
      <c r="N24" s="85"/>
      <c r="O24" s="85"/>
      <c r="P24" s="85"/>
      <c r="Q24" s="85"/>
      <c r="R24" s="85"/>
      <c r="S24" s="85"/>
      <c r="T24" s="85"/>
    </row>
    <row r="25" spans="1:23" x14ac:dyDescent="0.25">
      <c r="A25" s="17"/>
      <c r="B25" s="84" t="s">
        <v>232</v>
      </c>
      <c r="C25" s="84"/>
      <c r="D25" s="19">
        <f>AVERAGE(Асуулга!H38:H41)</f>
        <v>3</v>
      </c>
      <c r="E25" s="29">
        <v>0.2</v>
      </c>
      <c r="F25" s="93"/>
      <c r="G25" s="93"/>
      <c r="H25" s="135"/>
      <c r="I25" s="91"/>
      <c r="L25" s="85" t="s">
        <v>238</v>
      </c>
      <c r="M25" s="85"/>
      <c r="N25" s="85"/>
      <c r="O25" s="85"/>
      <c r="P25" s="85"/>
      <c r="Q25" s="85"/>
      <c r="R25" s="85"/>
      <c r="S25" s="85"/>
      <c r="T25" s="85"/>
    </row>
    <row r="26" spans="1:23" x14ac:dyDescent="0.25">
      <c r="A26" s="17"/>
      <c r="B26" s="84" t="s">
        <v>242</v>
      </c>
      <c r="C26" s="84"/>
      <c r="D26" s="19">
        <f>AVERAGE(Асуулга!H43:H45)</f>
        <v>3</v>
      </c>
      <c r="E26" s="29">
        <v>0.05</v>
      </c>
      <c r="F26" s="93"/>
      <c r="G26" s="93"/>
      <c r="H26" s="135"/>
      <c r="I26" s="91"/>
      <c r="L26" s="85"/>
      <c r="M26" s="85"/>
      <c r="N26" s="85"/>
      <c r="O26" s="85"/>
      <c r="P26" s="85"/>
      <c r="Q26" s="85"/>
      <c r="R26" s="85"/>
      <c r="S26" s="85"/>
      <c r="T26" s="85"/>
    </row>
    <row r="27" spans="1:23" x14ac:dyDescent="0.25">
      <c r="A27" s="17"/>
      <c r="B27" s="84" t="s">
        <v>243</v>
      </c>
      <c r="C27" s="84"/>
      <c r="D27" s="19">
        <f>AVERAGE(Асуулга!H47:H50)</f>
        <v>3</v>
      </c>
      <c r="E27" s="48">
        <v>0.2</v>
      </c>
      <c r="F27" s="93"/>
      <c r="G27" s="93"/>
      <c r="H27" s="135"/>
      <c r="I27" s="91"/>
      <c r="L27" s="85"/>
      <c r="M27" s="85"/>
      <c r="N27" s="85"/>
      <c r="O27" s="85"/>
      <c r="P27" s="85"/>
      <c r="Q27" s="85"/>
      <c r="R27" s="85" t="str">
        <f>IF(R21&gt;=$W$11, "Very high", IF(R21&gt;=$W$10, "High", IF(R21&gt;=$W$9, "Medium", IF(R21&gt;=$W$8, "Low", IF(R21&gt;=$W$7, "Very low", FALSE)))))</f>
        <v>Medium</v>
      </c>
      <c r="S27" s="85"/>
      <c r="T27" s="85"/>
    </row>
    <row r="28" spans="1:23" x14ac:dyDescent="0.25">
      <c r="A28" s="17"/>
      <c r="B28" s="86" t="str">
        <f>Асуулга!B51</f>
        <v>VI. Тайлагнал ба тэмдэглэл</v>
      </c>
      <c r="C28" s="86"/>
      <c r="D28" s="17">
        <f>AVERAGE(Асуулга!H52:H57)</f>
        <v>3</v>
      </c>
      <c r="E28" s="49">
        <v>0.1</v>
      </c>
      <c r="F28" s="93"/>
      <c r="G28" s="93"/>
      <c r="H28" s="135"/>
      <c r="I28" s="91"/>
      <c r="L28" s="85"/>
      <c r="M28" s="85"/>
      <c r="N28" s="85"/>
      <c r="O28" s="85"/>
      <c r="P28" s="85"/>
      <c r="Q28" s="85"/>
      <c r="R28" s="85"/>
      <c r="S28" s="85"/>
      <c r="T28" s="85"/>
    </row>
    <row r="29" spans="1:23" x14ac:dyDescent="0.25">
      <c r="F29" s="93"/>
      <c r="G29" s="93"/>
      <c r="H29" s="135"/>
      <c r="I29" s="91"/>
      <c r="L29" s="85"/>
      <c r="M29" s="85"/>
      <c r="N29" s="85"/>
      <c r="O29" s="85"/>
      <c r="P29" s="85"/>
      <c r="Q29" s="85"/>
      <c r="R29" s="85"/>
      <c r="S29" s="85"/>
      <c r="T29" s="85"/>
    </row>
    <row r="30" spans="1:23" x14ac:dyDescent="0.25">
      <c r="R30" s="85"/>
      <c r="S30" s="85"/>
      <c r="T30" s="85"/>
    </row>
    <row r="31" spans="1:23" x14ac:dyDescent="0.25">
      <c r="R31" s="85"/>
      <c r="S31" s="85"/>
      <c r="T31" s="85"/>
    </row>
  </sheetData>
  <mergeCells count="62">
    <mergeCell ref="V5:X5"/>
    <mergeCell ref="B5:C5"/>
    <mergeCell ref="F5:G5"/>
    <mergeCell ref="H5:I5"/>
    <mergeCell ref="L5:N5"/>
    <mergeCell ref="P5:Q5"/>
    <mergeCell ref="A6:C6"/>
    <mergeCell ref="H6:I11"/>
    <mergeCell ref="L6:N6"/>
    <mergeCell ref="B7:C7"/>
    <mergeCell ref="F7:F11"/>
    <mergeCell ref="G7:G11"/>
    <mergeCell ref="L7:N7"/>
    <mergeCell ref="R7:R20"/>
    <mergeCell ref="S7:S20"/>
    <mergeCell ref="T7:T20"/>
    <mergeCell ref="B8:C8"/>
    <mergeCell ref="L8:N8"/>
    <mergeCell ref="B9:C9"/>
    <mergeCell ref="L9:N9"/>
    <mergeCell ref="B10:C10"/>
    <mergeCell ref="L10:N11"/>
    <mergeCell ref="O10:O11"/>
    <mergeCell ref="P10:P11"/>
    <mergeCell ref="A11:C11"/>
    <mergeCell ref="A12:C12"/>
    <mergeCell ref="H12:H29"/>
    <mergeCell ref="I12:I22"/>
    <mergeCell ref="L12:N12"/>
    <mergeCell ref="B13:C13"/>
    <mergeCell ref="L13:N13"/>
    <mergeCell ref="B14:C14"/>
    <mergeCell ref="F14:F17"/>
    <mergeCell ref="G14:G17"/>
    <mergeCell ref="L14:N14"/>
    <mergeCell ref="B15:C15"/>
    <mergeCell ref="L15:N15"/>
    <mergeCell ref="B16:C16"/>
    <mergeCell ref="L16:N16"/>
    <mergeCell ref="A17:C17"/>
    <mergeCell ref="L17:N17"/>
    <mergeCell ref="B18:C18"/>
    <mergeCell ref="L18:N18"/>
    <mergeCell ref="B19:C19"/>
    <mergeCell ref="F19:F20"/>
    <mergeCell ref="G19:G20"/>
    <mergeCell ref="L19:Q24"/>
    <mergeCell ref="A20:C20"/>
    <mergeCell ref="B21:C21"/>
    <mergeCell ref="B27:C27"/>
    <mergeCell ref="R27:T31"/>
    <mergeCell ref="B28:C28"/>
    <mergeCell ref="R21:T26"/>
    <mergeCell ref="A22:E22"/>
    <mergeCell ref="B23:C23"/>
    <mergeCell ref="I23:I29"/>
    <mergeCell ref="B24:C24"/>
    <mergeCell ref="F24:F29"/>
    <mergeCell ref="G24:G29"/>
    <mergeCell ref="B25:C25"/>
    <mergeCell ref="L25:Q29"/>
    <mergeCell ref="B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 Amartuvshin</cp:lastModifiedBy>
  <dcterms:created xsi:type="dcterms:W3CDTF">2021-02-02T04:38:11Z</dcterms:created>
  <dcterms:modified xsi:type="dcterms:W3CDTF">2024-07-01T09:16:16Z</dcterms:modified>
</cp:coreProperties>
</file>