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frcmongolia-my.sharepoint.com/personal/uyanga_a_frc_mn/Documents/Desktop/Asuulga/2025/"/>
    </mc:Choice>
  </mc:AlternateContent>
  <xr:revisionPtr revIDLastSave="649" documentId="13_ncr:1_{E221FAFC-7568-4AA4-AB73-38578126AF3D}" xr6:coauthVersionLast="47" xr6:coauthVersionMax="47" xr10:uidLastSave="{D72D3C6D-2DD3-4FA9-9104-2945EC4464E2}"/>
  <workbookProtection workbookAlgorithmName="SHA-512" workbookHashValue="mJC3Doy58yA8n/zjEB/xMwgr9SNvFHkWAdzTyfyNtm64GJp3ieVvX+uIf/6SaRZl9AL52CfXDpX/wocBDPK2Pg==" workbookSaltValue="FR5oOOlVJCNOSndYe/bmFg==" workbookSpinCount="100000" lockStructure="1"/>
  <bookViews>
    <workbookView xWindow="-120" yWindow="-120" windowWidth="29040" windowHeight="15840" xr2:uid="{6334E45A-BA94-4FEC-9C11-9296DBDDFBB1}"/>
  </bookViews>
  <sheets>
    <sheet name="Хуулийн этгээд" sheetId="2" r:id="rId1"/>
    <sheet name="Sheet1"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2" l="1"/>
  <c r="J39" i="2" l="1"/>
  <c r="E45" i="2" l="1"/>
  <c r="E47" i="2"/>
  <c r="K47" i="2"/>
  <c r="E32" i="2"/>
  <c r="E34" i="2"/>
  <c r="K29" i="2"/>
  <c r="E28" i="2"/>
  <c r="E29" i="2"/>
  <c r="J22" i="2"/>
  <c r="K22" i="2" s="1"/>
  <c r="J20" i="2"/>
  <c r="K20" i="2" s="1"/>
  <c r="K18" i="2"/>
  <c r="K27" i="2"/>
  <c r="K26" i="2"/>
  <c r="E27" i="2"/>
  <c r="K59" i="2"/>
  <c r="K24" i="2"/>
  <c r="K43" i="2"/>
  <c r="K38" i="2"/>
  <c r="K37" i="2"/>
  <c r="K54" i="2"/>
  <c r="K53" i="2"/>
  <c r="K52" i="2"/>
  <c r="K50" i="2"/>
  <c r="K60" i="2"/>
  <c r="E58" i="2"/>
  <c r="K44" i="2"/>
  <c r="J41" i="2"/>
  <c r="K41" i="2" s="1"/>
  <c r="K39" i="2"/>
  <c r="K36" i="2"/>
  <c r="K57" i="2"/>
  <c r="K55" i="2"/>
  <c r="K51" i="2"/>
  <c r="K33" i="2"/>
  <c r="K25" i="2"/>
  <c r="K23" i="2"/>
  <c r="K17" i="2"/>
  <c r="K19" i="2"/>
  <c r="E14" i="3" l="1"/>
  <c r="E13" i="3"/>
  <c r="E12" i="3"/>
  <c r="E11" i="3"/>
  <c r="E10" i="3"/>
  <c r="E9" i="3"/>
  <c r="E8" i="3"/>
  <c r="E6" i="3"/>
  <c r="E5" i="3"/>
  <c r="E7" i="3"/>
  <c r="E15" i="3" l="1"/>
  <c r="K16" i="2" s="1"/>
  <c r="D1" i="2" s="1"/>
  <c r="E6" i="2"/>
  <c r="E17" i="2"/>
  <c r="E19" i="2"/>
  <c r="E20" i="2"/>
  <c r="E21" i="2"/>
  <c r="E23" i="2"/>
  <c r="E24" i="2"/>
  <c r="E25" i="2"/>
  <c r="E26" i="2"/>
  <c r="E31" i="2"/>
  <c r="E33" i="2"/>
  <c r="E36" i="2"/>
  <c r="E37" i="2"/>
  <c r="E38" i="2"/>
  <c r="E39" i="2"/>
  <c r="E40" i="2"/>
  <c r="E41" i="2"/>
  <c r="E42" i="2"/>
  <c r="E43" i="2"/>
  <c r="E44" i="2"/>
  <c r="E49" i="2"/>
  <c r="E50" i="2"/>
  <c r="E51" i="2"/>
  <c r="E52" i="2"/>
  <c r="E53" i="2"/>
  <c r="E54" i="2"/>
  <c r="E55" i="2"/>
  <c r="E57" i="2"/>
  <c r="E59" i="2"/>
  <c r="E60" i="2"/>
  <c r="E15" i="2"/>
  <c r="E7" i="2"/>
  <c r="E8" i="2"/>
  <c r="E9" i="2"/>
  <c r="E10" i="2"/>
  <c r="E11" i="2"/>
  <c r="E12" i="2"/>
  <c r="E13" i="2"/>
</calcChain>
</file>

<file path=xl/sharedStrings.xml><?xml version="1.0" encoding="utf-8"?>
<sst xmlns="http://schemas.openxmlformats.org/spreadsheetml/2006/main" count="126" uniqueCount="120">
  <si>
    <t>Хуулийн этгээдийн нэр</t>
  </si>
  <si>
    <t>Хувьцаа эзэмшигчдийн тоо</t>
  </si>
  <si>
    <t>Салбартай эсэх</t>
  </si>
  <si>
    <t>Тийм бол салбарын тоо</t>
  </si>
  <si>
    <t xml:space="preserve">Хаяг байршил </t>
  </si>
  <si>
    <t>Холбоо барих утасны дугаар</t>
  </si>
  <si>
    <t xml:space="preserve">Цахим хуудас </t>
  </si>
  <si>
    <t>Цахим шуудан</t>
  </si>
  <si>
    <t>II. ҮЙЛ АЖИЛЛАГААНЫ ЦАР ХҮРЭЭ, ХАРИЛЦАГЧ</t>
  </si>
  <si>
    <t>Үйл ажиллагаа эрхэлж буй хугацаа (жил)</t>
  </si>
  <si>
    <t>Барьцааны эд зүйлийн гарал үүслийн талаар тодруулга авдаг эсэх</t>
  </si>
  <si>
    <t xml:space="preserve">              Нэг удаагийн шинжтэй үйлчлүүлсэн харилцагчдын тоо</t>
  </si>
  <si>
    <t>Хэрэв тийм бол харилцагч бичиг баримтаа шалгуулахаас татгалзсан тохиолдолд ямар арга хэмжээ авдаг вэ?</t>
  </si>
  <si>
    <t>Тийм бол мэдээлсэн хэргийн тоо</t>
  </si>
  <si>
    <t>I.       ЕРӨНХИЙ МЭДЭЭЛЭЛ</t>
  </si>
  <si>
    <t>III. ГҮЙЛГЭЭ БОЛОН БЭЛЭН МӨНГӨНИЙ ЭРГЭЛТ</t>
  </si>
  <si>
    <t>Үйл ажиллагаатай холбоотойгоор гадаад улс руу гүйлгээ хийх шаардлага үүсдэг эсэх</t>
  </si>
  <si>
    <t>Тийм бол жилд дунджаар шилжүүлдэг гадаад гүйлгээний дүн (төгрөгөөр)</t>
  </si>
  <si>
    <t>Төлөөлөн удирдах зөвлөл байгаа эсэх, байгаа бол гишүүдийн тоо</t>
  </si>
  <si>
    <t>Дотоод хяналтыг хэрэгжүүлэх чиг үүрэг бүхий нэгж эсвэл ажилтан байгаа эсэх</t>
  </si>
  <si>
    <t>Мөнгө угаахтай тэмцэх, эрсдэлээс урьдчилан сэргийлэхтэй холбоотой дотоод дүрэм, журам байгаа эсэх</t>
  </si>
  <si>
    <t>Тийм бол дээрх журмын хэрэгжилтийг үнэлнэ үү.</t>
  </si>
  <si>
    <t>Дээрх журмын хэрэгжилтэд гүйцэтгэх удирдлага, ТУЗ-өөс ямар давтамжтай хяналт тавьдаг вэ?</t>
  </si>
  <si>
    <t>V. МУТСТ ЧИГЛЭЛЭЭРХ МЭДЛЭГ, СУРГАЛТ</t>
  </si>
  <si>
    <t>Мөнгө угаах болон терроризмыг санхүүжүүлэхтэй тэмцэх чиглэлээр мэргэшүүлэх эсвэл анхан шатны ойлголт өгөх сургалтад хамрагдаж байсан эсэх</t>
  </si>
  <si>
    <t>Хамрагдаж байсан бол сургалтын нэр болон зохион байгуулсан байгууллагын нэрийг бичнэ үү.</t>
  </si>
  <si>
    <t>Дотоод дүрэм журмыг шинэчилдэг үү? Ямар давтамжтай шинэчилдэг вэ?</t>
  </si>
  <si>
    <t>Байгууллагын гүйцэтгэх захирлаас мөнгө угаахтай тэмцэх чиглэлээр хяналт тавьдаг уу?</t>
  </si>
  <si>
    <t>Байгууллагын хувьд нийт ажилтанд зориулан мөнгө угаах болон терроризмыг санхүүжүүлэхтэй тэмцэх чиглэлээр сургалт зохион байгуулж байсан уу?</t>
  </si>
  <si>
    <t>Мөнгө угаах болон терроризмыг санхүүжүүлэхтэй тэмцэх тухай хуулийн талаарх ойлголтын түвшинг үнэлнэ үү.</t>
  </si>
  <si>
    <t>Харилцагч хэн нэгнийг төлөөлөн үйлчилгээ авч буй эсэхийг тодруулах, шалгах тогтолцоо байдаг уу? (Маягтаар эсвэл Амаар асууж тодруулдаг эсэхийг тодорхой бичнэ үү)</t>
  </si>
  <si>
    <t>IV. ДОТООД ХЯНАЛТ БОЛОН ЗАСАГЛАЛ</t>
  </si>
  <si>
    <t>Огноо:</t>
  </si>
  <si>
    <t>Тийм</t>
  </si>
  <si>
    <t>Үгүй</t>
  </si>
  <si>
    <t>Алт мөнгөн эдлэл</t>
  </si>
  <si>
    <t>Цахилгаан хэрэгсэл</t>
  </si>
  <si>
    <t>Тавилга, эд хогшил</t>
  </si>
  <si>
    <t>Тээврийн хэрэгсэл</t>
  </si>
  <si>
    <t>Орлого</t>
  </si>
  <si>
    <t>Эзэмших эрх</t>
  </si>
  <si>
    <t>Тоног төхөөрөмж</t>
  </si>
  <si>
    <t>Бараа, материал</t>
  </si>
  <si>
    <t>Утасны дугаар</t>
  </si>
  <si>
    <t>Бусад</t>
  </si>
  <si>
    <t>Зарим тохиолдолд</t>
  </si>
  <si>
    <t>Зарим тохиолдолд л үйлчилгээ үзүүлдэг</t>
  </si>
  <si>
    <t>Үйлчилгээ үзүүлдэггүй</t>
  </si>
  <si>
    <t>Бичиг баримтаа шалгуулахаас татгалзсан тохиолдол гарч байгаагүй.</t>
  </si>
  <si>
    <t>Асуулга, маягт зэргээр тодруулдаг</t>
  </si>
  <si>
    <t>Амаар асууж, тодруулдаг</t>
  </si>
  <si>
    <t>Амаар асууж, төлөөлүүлж буй этгээдтэй утсаар холбогдон баталгаажуулдаг</t>
  </si>
  <si>
    <t>Асууж, тодруулдаггүй</t>
  </si>
  <si>
    <t>Гуравдагч этгээдийг төлөөлөн гэрээ байгуулах боломжгүй</t>
  </si>
  <si>
    <t>Тийм тохиолдол гарч байгаагүй</t>
  </si>
  <si>
    <t>Зээлийн гэрээ байгуулах, зээл олгох, гэрээг сунгах зэрэг үйлчилгээг цахим хэлбэрээр (утсаар, вэбсайт, аппликейшн г.м) хийх боломжтой эсэх</t>
  </si>
  <si>
    <t>Нэг этгээдэд олгох зээлийн дээд дүн (төгрөгөөр)</t>
  </si>
  <si>
    <t>Дунджаар нэг этгээдэд олгосон зээлийн хэмжээ (төгрөгөөр)</t>
  </si>
  <si>
    <t>Үүнээс: Бэлнээр олгосон зээл (төгрөгөөр)</t>
  </si>
  <si>
    <t>Нэг этгээдэд нэг өдөрт 20.0 сая төгрөгөөс дээш дүнтэй бэлэн мөнгөний гүйлгээ хийдэг эсэх (зээл олголт, эргэн төлөлт)</t>
  </si>
  <si>
    <t>Хангалттай</t>
  </si>
  <si>
    <t>Дунд зэрэг</t>
  </si>
  <si>
    <t>Хангалтгүй</t>
  </si>
  <si>
    <t>Маш сайн</t>
  </si>
  <si>
    <t>Хэрэгжүүлдэггүй</t>
  </si>
  <si>
    <t>Ажилтан томилсон, мөн ажлын чиг үүргийг тодорхойлсон.</t>
  </si>
  <si>
    <t>Ажилтан томилсон боловч ажлын чиг үүргийг тодорхойлоогүй.</t>
  </si>
  <si>
    <t>Ажилтан томилсон боловч чиг үүргээ идэвхтэй хэрэгжүүлдэггүй</t>
  </si>
  <si>
    <t>Ажилтан томилоогүй</t>
  </si>
  <si>
    <t>Тогтмол хяналт тавьдаг</t>
  </si>
  <si>
    <t>Хяналт тавьдаг боловч тогтсон хугацаа байхгүй</t>
  </si>
  <si>
    <t>Зөвхөн шаардлагатай гэж үзсэн тохиолдолд хяналт тавьдаг</t>
  </si>
  <si>
    <t>Хяналт тавьдаггүй</t>
  </si>
  <si>
    <t>Тогтмол шинэчилдэг</t>
  </si>
  <si>
    <t>Хууль тогтоомжид өөрчлөлт орсон тохиолдолд л шинэчилдэг</t>
  </si>
  <si>
    <t>Цөөн тохиолдолд шинэчилдэг</t>
  </si>
  <si>
    <t>Шинэчилдэггүй</t>
  </si>
  <si>
    <t>Гүйцэтгэх удирдлага, комплайнс хариуцсан ажилтан сургалтад хамрагдсан.</t>
  </si>
  <si>
    <t>Зөвхөн комплайнс хариуцсан ажилтан хамрагдаж байсан.</t>
  </si>
  <si>
    <t>Нийт ажилтнуудыг энэ чиглэлээр сургалтад хамруулсан.</t>
  </si>
  <si>
    <t>Сургалтад хамрагдаж байгаагүй.</t>
  </si>
  <si>
    <t>Тогтмол буюу 1-3 сар тутамд зохион байгуулдаг.</t>
  </si>
  <si>
    <t>Хагас жил тутамд зохион байгуулдаг.</t>
  </si>
  <si>
    <t>Жилдээ нэг удаа зохион байгуулдаг.</t>
  </si>
  <si>
    <t>Тодорхой давтамжгүй ч шаардлагатай тохиолдолд зохион байгуулдаг.</t>
  </si>
  <si>
    <t>Энэ чиглэлээр сургалт зохион байгуулдаггүй.</t>
  </si>
  <si>
    <t>Огт мэдэхгүй</t>
  </si>
  <si>
    <t>Үүнээс:   
              Байнгын тогтвортой үйлчлүүлдэг харилцагчдын тоо</t>
  </si>
  <si>
    <t>Зээлийн барьцаанд хүлээн авах эд зүйлсийн жагсаалт (Бүх таарах хариултын урдах цонхыг тэмдэглэнэ үү.)</t>
  </si>
  <si>
    <t>Тайлант онд үйлчилгээ үзүүлсэн нийт харилцагчийн тоо</t>
  </si>
  <si>
    <t xml:space="preserve"> Оршин суугч бус (гадаад) харилцагчдын тоо</t>
  </si>
  <si>
    <t>Харилцагчийн мэдээллийг авахдаа анкет эсвэл асуулга бөглүүлж авдаг эсэх</t>
  </si>
  <si>
    <t>Харилцагчийн албан ёсны бичиг баримтыг (цахим үнэмлэх г.м) тулган шалгадаг эсэх</t>
  </si>
  <si>
    <t>Ямар ч арга хэмжээ авдаггүй, үйлчилгээгээ үзүүлдэг</t>
  </si>
  <si>
    <t>Санхүүгийн мэдээллийн албаны ГоАМЛ цахим порталд бүртгүүлсэн эсэх</t>
  </si>
  <si>
    <t>Харилцагчийн эцсийн өмчлөгчийг тогтоох арга хэмжээ авдаг уу?</t>
  </si>
  <si>
    <t>Хэрэв тийм бол эцсийн өмчлөгчийг ямар аргаар, яаж тогтоодог талаар дэлгэрэнгүй бичнэ үү.</t>
  </si>
  <si>
    <t>Харилцагчийн бүртгэлийг яаж хөтөлдөг вэ?</t>
  </si>
  <si>
    <t>Бүртгэл хөтөлдөггүй</t>
  </si>
  <si>
    <t>Бүртгэлийн программтай, программд бүртгэдэг</t>
  </si>
  <si>
    <t>Дэвтэрт гараар бичиж, бүртгэл хөтөлдөг</t>
  </si>
  <si>
    <t>Зөвхөн сэжигтэй гэж үзсэн харилцагчийг л бүртгэдэг</t>
  </si>
  <si>
    <t>Excel файл хөтөлж, бүртгэдэг</t>
  </si>
  <si>
    <t>Харилцагч нь Монгол улсын эсвэл гадаад улсын улс төрд нөлөө бүхий этгээд эсэх, эсвэл улс төрд нөлөө бүхий этгээдийн хамаарал бүхий этгээд эсэхийг тодорхойлох аргачлал, тулган шалгах мэдээллийн сан байгаа юу?</t>
  </si>
  <si>
    <t>Байгаа</t>
  </si>
  <si>
    <t>Байхгүй</t>
  </si>
  <si>
    <t xml:space="preserve">Тийм бол тайлант онд цахим хэлбэрээр үзүүлсэн үйлчилгээний тоо </t>
  </si>
  <si>
    <t>Байгаа бол тайлант онд танай байгууллагаас үйлчилгээ авсан УТНБЭ-дийн тоо</t>
  </si>
  <si>
    <t>Тайлант онд олгосон нийт зээлийн дүн (төгрөгөөр, нэмэгдсэн дүнгээр)</t>
  </si>
  <si>
    <t>Тайлант онд бэлнээр хүлээн авсан эргэн төлөлтийн дүн (төгрөгөөр)</t>
  </si>
  <si>
    <t>Тайлант онд бэлэн бусаар хүлээн авсан эргэн төлөлтийн дүн (төгрөгөөр)</t>
  </si>
  <si>
    <t>Тайлант хугацаанд харилцагчийн барьцаалж буй эд хөрөнгө нь хууль бусаар олсон хөрөнгө байж болзошгүй гэж үзэн Цагдаагийн байгууллагад мэдээлсэн тохиолдол байгаа эсэх</t>
  </si>
  <si>
    <t xml:space="preserve">               Дансаар буюу бэлэн бусаар олгосон зээл (төгрөгөөр)</t>
  </si>
  <si>
    <t>Сэжигтэй гүйлгээ/үйлдлийг илрүүлэх аргачлалтай юу?</t>
  </si>
  <si>
    <t>Зөвхөн дотоод журамд тусгасан, нарийвчилсан аргачлал байхгүй</t>
  </si>
  <si>
    <t>Дотоод журамд тусгасан, илрүүлэх аргачлалыг тодорхой заасан</t>
  </si>
  <si>
    <t>Журамд тусгаагүй, аргачлал байхгүй</t>
  </si>
  <si>
    <t>Сэжигтэй гүйлгээг илрүүлэх талаар ойлголт, мэдлэг огт байхгүй</t>
  </si>
  <si>
    <t>Сэжигтэй гүйлгээг илрүүлэх аргачлалтай, сэжигтэй гүйлгээг илрүүлэх боломжтой программ хангамж ашигладаг</t>
  </si>
  <si>
    <t xml:space="preserve"> МӨНГӨН ЗЭЭЛИЙН ҮЙЛЧИЛГЭЭ ҮЗҮҮЛЭГЧ ХУУЛИЙН ЭТГЭЭДИЙН ЭРСДЭЛИЙН ҮНЭЛГЭЭНИЙ АСУУЛГА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</si>
</sst>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8" x14ac:knownFonts="1">
    <font>
      <sz val="11"/>
      <color theme="1"/>
      <name val="Calibri"/>
      <family val="2"/>
      <scheme val="minor"/>
    </font>
    <font>
      <sz val="12"/>
      <color theme="1"/>
      <name val="Times New Roman"/>
      <family val="1"/>
    </font>
    <font>
      <sz val="11"/>
      <color theme="1"/>
      <name val="Times New Roman"/>
      <family val="1"/>
    </font>
    <font>
      <b/>
      <sz val="11"/>
      <color rgb="FFFFFFFF"/>
      <name val="Times New Roman"/>
      <family val="1"/>
    </font>
    <font>
      <sz val="11"/>
      <color theme="1"/>
      <name val="Calibri"/>
      <family val="2"/>
      <scheme val="minor"/>
    </font>
    <font>
      <sz val="11"/>
      <color rgb="FFFF0000"/>
      <name val="Times New Roman"/>
      <family val="1"/>
    </font>
    <font>
      <sz val="8"/>
      <color rgb="FF000000"/>
      <name val="Segoe UI"/>
      <family val="2"/>
    </font>
    <font>
      <sz val="11"/>
      <color theme="2" tint="-0.249977111117893"/>
      <name val="Times New Roman"/>
      <family val="1"/>
    </font>
  </fonts>
  <fills count="3">
    <fill>
      <patternFill patternType="none"/>
    </fill>
    <fill>
      <patternFill patternType="gray125"/>
    </fill>
    <fill>
      <patternFill patternType="solid">
        <fgColor theme="8"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2">
    <xf numFmtId="0" fontId="0" fillId="0" borderId="0" xfId="0"/>
    <xf numFmtId="0" fontId="2" fillId="0" borderId="0" xfId="0"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top" wrapText="1"/>
    </xf>
    <xf numFmtId="0" fontId="0" fillId="0" borderId="0" xfId="0" applyAlignment="1">
      <alignment horizontal="center" vertical="center"/>
    </xf>
    <xf numFmtId="0" fontId="2" fillId="0" borderId="0" xfId="0" applyFont="1" applyAlignment="1">
      <alignment vertical="center"/>
    </xf>
    <xf numFmtId="2" fontId="7"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2" borderId="1" xfId="0" applyFont="1" applyFill="1" applyBorder="1" applyAlignment="1">
      <alignment horizontal="center" vertical="top"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horizontal="justify" vertical="center"/>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1" xfId="0" applyFont="1" applyBorder="1" applyAlignment="1">
      <alignment horizontal="left" vertical="center" wrapText="1" indent="5"/>
    </xf>
    <xf numFmtId="0" fontId="2" fillId="0" borderId="1" xfId="0" applyFont="1" applyBorder="1" applyAlignment="1">
      <alignment horizontal="left" vertical="center" wrapText="1"/>
    </xf>
    <xf numFmtId="0" fontId="1"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heet1!$D$5" lockText="1" noThreeD="1"/>
</file>

<file path=xl/ctrlProps/ctrlProp10.xml><?xml version="1.0" encoding="utf-8"?>
<formControlPr xmlns="http://schemas.microsoft.com/office/spreadsheetml/2009/9/main" objectType="CheckBox" fmlaLink="Sheet1!$D$14" lockText="1" noThreeD="1"/>
</file>

<file path=xl/ctrlProps/ctrlProp2.xml><?xml version="1.0" encoding="utf-8"?>
<formControlPr xmlns="http://schemas.microsoft.com/office/spreadsheetml/2009/9/main" objectType="CheckBox" fmlaLink="Sheet1!$D$6" lockText="1" noThreeD="1"/>
</file>

<file path=xl/ctrlProps/ctrlProp3.xml><?xml version="1.0" encoding="utf-8"?>
<formControlPr xmlns="http://schemas.microsoft.com/office/spreadsheetml/2009/9/main" objectType="CheckBox" fmlaLink="Sheet1!$D$7" lockText="1" noThreeD="1"/>
</file>

<file path=xl/ctrlProps/ctrlProp4.xml><?xml version="1.0" encoding="utf-8"?>
<formControlPr xmlns="http://schemas.microsoft.com/office/spreadsheetml/2009/9/main" objectType="CheckBox" fmlaLink="Sheet1!$D$8" lockText="1" noThreeD="1"/>
</file>

<file path=xl/ctrlProps/ctrlProp5.xml><?xml version="1.0" encoding="utf-8"?>
<formControlPr xmlns="http://schemas.microsoft.com/office/spreadsheetml/2009/9/main" objectType="CheckBox" fmlaLink="Sheet1!$D$9" lockText="1" noThreeD="1"/>
</file>

<file path=xl/ctrlProps/ctrlProp6.xml><?xml version="1.0" encoding="utf-8"?>
<formControlPr xmlns="http://schemas.microsoft.com/office/spreadsheetml/2009/9/main" objectType="CheckBox" fmlaLink="Sheet1!$D$10" lockText="1" noThreeD="1"/>
</file>

<file path=xl/ctrlProps/ctrlProp7.xml><?xml version="1.0" encoding="utf-8"?>
<formControlPr xmlns="http://schemas.microsoft.com/office/spreadsheetml/2009/9/main" objectType="CheckBox" fmlaLink="Sheet1!$D$11" lockText="1" noThreeD="1"/>
</file>

<file path=xl/ctrlProps/ctrlProp8.xml><?xml version="1.0" encoding="utf-8"?>
<formControlPr xmlns="http://schemas.microsoft.com/office/spreadsheetml/2009/9/main" objectType="CheckBox" fmlaLink="Sheet1!$D$12" lockText="1" noThreeD="1"/>
</file>

<file path=xl/ctrlProps/ctrlProp9.xml><?xml version="1.0" encoding="utf-8"?>
<formControlPr xmlns="http://schemas.microsoft.com/office/spreadsheetml/2009/9/main" objectType="CheckBox" fmlaLink="Sheet1!$D$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15</xdr:row>
          <xdr:rowOff>133350</xdr:rowOff>
        </xdr:from>
        <xdr:to>
          <xdr:col>3</xdr:col>
          <xdr:colOff>2143125</xdr:colOff>
          <xdr:row>15</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Алт, үнэт эдлэл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381000</xdr:rowOff>
        </xdr:from>
        <xdr:to>
          <xdr:col>3</xdr:col>
          <xdr:colOff>2362200</xdr:colOff>
          <xdr:row>15</xdr:row>
          <xdr:rowOff>600075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Цахилгаан хэрэгсэл (Зурагт, Компьютер г.м)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628650</xdr:rowOff>
        </xdr:from>
        <xdr:to>
          <xdr:col>3</xdr:col>
          <xdr:colOff>2381250</xdr:colOff>
          <xdr:row>15</xdr:row>
          <xdr:rowOff>838200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Тавилга, эд хогшил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895350</xdr:rowOff>
        </xdr:from>
        <xdr:to>
          <xdr:col>3</xdr:col>
          <xdr:colOff>2257425</xdr:colOff>
          <xdr:row>15</xdr:row>
          <xdr:rowOff>1095375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Тээврийн хэрэгсэл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1152525</xdr:rowOff>
        </xdr:from>
        <xdr:to>
          <xdr:col>3</xdr:col>
          <xdr:colOff>2381250</xdr:colOff>
          <xdr:row>15</xdr:row>
          <xdr:rowOff>1362075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Орлого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1390650</xdr:rowOff>
        </xdr:from>
        <xdr:to>
          <xdr:col>3</xdr:col>
          <xdr:colOff>2381250</xdr:colOff>
          <xdr:row>15</xdr:row>
          <xdr:rowOff>1600200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Эзэмших эрх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1628775</xdr:rowOff>
        </xdr:from>
        <xdr:to>
          <xdr:col>3</xdr:col>
          <xdr:colOff>2362200</xdr:colOff>
          <xdr:row>15</xdr:row>
          <xdr:rowOff>1838325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Тоног төхөөрөмж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1876425</xdr:rowOff>
        </xdr:from>
        <xdr:to>
          <xdr:col>3</xdr:col>
          <xdr:colOff>2352675</xdr:colOff>
          <xdr:row>15</xdr:row>
          <xdr:rowOff>2076450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Бараа, материал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15</xdr:row>
          <xdr:rowOff>2105025</xdr:rowOff>
        </xdr:from>
        <xdr:to>
          <xdr:col>3</xdr:col>
          <xdr:colOff>2371725</xdr:colOff>
          <xdr:row>15</xdr:row>
          <xdr:rowOff>2314575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Утасны дугаар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xdr:row>
          <xdr:rowOff>2362200</xdr:rowOff>
        </xdr:from>
        <xdr:to>
          <xdr:col>3</xdr:col>
          <xdr:colOff>2143125</xdr:colOff>
          <xdr:row>15</xdr:row>
          <xdr:rowOff>2571750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Бусад</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C10E4-039F-4CF1-AC60-E2FCCD4E087C}">
  <dimension ref="B1:M62"/>
  <sheetViews>
    <sheetView tabSelected="1" view="pageBreakPreview" zoomScale="115" zoomScaleNormal="85" zoomScaleSheetLayoutView="115" workbookViewId="0">
      <selection activeCell="D11" sqref="D11"/>
    </sheetView>
  </sheetViews>
  <sheetFormatPr defaultColWidth="9.140625" defaultRowHeight="15" x14ac:dyDescent="0.25"/>
  <cols>
    <col min="1" max="1" width="3" style="1" customWidth="1"/>
    <col min="2" max="2" width="6.7109375" style="1" customWidth="1"/>
    <col min="3" max="3" width="70.7109375" style="19" customWidth="1"/>
    <col min="4" max="4" width="46.28515625" style="10" customWidth="1"/>
    <col min="5" max="5" width="14.42578125" style="8" customWidth="1"/>
    <col min="6" max="9" width="6.140625" style="1" hidden="1" customWidth="1"/>
    <col min="10" max="10" width="11.5703125" style="1" hidden="1" customWidth="1"/>
    <col min="11" max="11" width="13.42578125" style="5" hidden="1" customWidth="1"/>
    <col min="12" max="65" width="9.140625" style="1" customWidth="1"/>
    <col min="66" max="16384" width="9.140625" style="1"/>
  </cols>
  <sheetData>
    <row r="1" spans="2:11" x14ac:dyDescent="0.25">
      <c r="D1" s="9">
        <f>+AVERAGE(K16:K60)</f>
        <v>2.967741935483871</v>
      </c>
    </row>
    <row r="2" spans="2:11" ht="15.75" x14ac:dyDescent="0.25">
      <c r="B2" s="31" t="s">
        <v>119</v>
      </c>
      <c r="C2" s="31"/>
      <c r="D2" s="31"/>
    </row>
    <row r="3" spans="2:11" x14ac:dyDescent="0.25">
      <c r="D3" s="10" t="s">
        <v>32</v>
      </c>
    </row>
    <row r="5" spans="2:11" x14ac:dyDescent="0.25">
      <c r="B5" s="15" t="s">
        <v>14</v>
      </c>
      <c r="C5" s="15"/>
      <c r="D5" s="15"/>
    </row>
    <row r="6" spans="2:11" x14ac:dyDescent="0.25">
      <c r="B6" s="2">
        <v>1</v>
      </c>
      <c r="C6" s="20" t="s">
        <v>0</v>
      </c>
      <c r="D6" s="6"/>
      <c r="E6" s="18" t="str">
        <f>IF(D6="","Утга бөглөх","")</f>
        <v>Утга бөглөх</v>
      </c>
    </row>
    <row r="7" spans="2:11" x14ac:dyDescent="0.25">
      <c r="B7" s="2">
        <v>2</v>
      </c>
      <c r="C7" s="20" t="s">
        <v>1</v>
      </c>
      <c r="D7" s="6"/>
      <c r="E7" s="18" t="str">
        <f t="shared" ref="E7:E60" si="0">IF(D7="","Утга бөглөх","")</f>
        <v>Утга бөглөх</v>
      </c>
    </row>
    <row r="8" spans="2:11" x14ac:dyDescent="0.25">
      <c r="B8" s="2">
        <v>3</v>
      </c>
      <c r="C8" s="20" t="s">
        <v>2</v>
      </c>
      <c r="D8" s="6"/>
      <c r="E8" s="18" t="str">
        <f t="shared" si="0"/>
        <v>Утга бөглөх</v>
      </c>
    </row>
    <row r="9" spans="2:11" x14ac:dyDescent="0.25">
      <c r="B9" s="2">
        <v>4</v>
      </c>
      <c r="C9" s="20" t="s">
        <v>3</v>
      </c>
      <c r="D9" s="6"/>
      <c r="E9" s="18" t="str">
        <f t="shared" si="0"/>
        <v>Утга бөглөх</v>
      </c>
    </row>
    <row r="10" spans="2:11" x14ac:dyDescent="0.25">
      <c r="B10" s="2">
        <v>5</v>
      </c>
      <c r="C10" s="20" t="s">
        <v>4</v>
      </c>
      <c r="D10" s="6"/>
      <c r="E10" s="18" t="str">
        <f t="shared" si="0"/>
        <v>Утга бөглөх</v>
      </c>
    </row>
    <row r="11" spans="2:11" x14ac:dyDescent="0.25">
      <c r="B11" s="2">
        <v>6</v>
      </c>
      <c r="C11" s="20" t="s">
        <v>5</v>
      </c>
      <c r="D11" s="6"/>
      <c r="E11" s="18" t="str">
        <f t="shared" si="0"/>
        <v>Утга бөглөх</v>
      </c>
    </row>
    <row r="12" spans="2:11" x14ac:dyDescent="0.25">
      <c r="B12" s="2">
        <v>7</v>
      </c>
      <c r="C12" s="20" t="s">
        <v>6</v>
      </c>
      <c r="D12" s="6"/>
      <c r="E12" s="18" t="str">
        <f t="shared" si="0"/>
        <v>Утга бөглөх</v>
      </c>
    </row>
    <row r="13" spans="2:11" x14ac:dyDescent="0.25">
      <c r="B13" s="2">
        <v>8</v>
      </c>
      <c r="C13" s="20" t="s">
        <v>7</v>
      </c>
      <c r="D13" s="6"/>
      <c r="E13" s="18" t="str">
        <f t="shared" si="0"/>
        <v>Утга бөглөх</v>
      </c>
    </row>
    <row r="14" spans="2:11" x14ac:dyDescent="0.25">
      <c r="B14" s="15" t="s">
        <v>8</v>
      </c>
      <c r="C14" s="15"/>
      <c r="D14" s="15"/>
    </row>
    <row r="15" spans="2:11" x14ac:dyDescent="0.25">
      <c r="B15" s="2">
        <v>9</v>
      </c>
      <c r="C15" s="20" t="s">
        <v>9</v>
      </c>
      <c r="D15" s="6"/>
      <c r="E15" s="18" t="str">
        <f t="shared" si="0"/>
        <v>Утга бөглөх</v>
      </c>
    </row>
    <row r="16" spans="2:11" ht="212.25" customHeight="1" x14ac:dyDescent="0.25">
      <c r="B16" s="2">
        <v>10</v>
      </c>
      <c r="C16" s="20" t="s">
        <v>88</v>
      </c>
      <c r="D16" s="11"/>
      <c r="E16" s="18"/>
      <c r="K16" s="5">
        <f>+Sheet1!E15</f>
        <v>3</v>
      </c>
    </row>
    <row r="17" spans="2:11" ht="17.25" customHeight="1" x14ac:dyDescent="0.25">
      <c r="B17" s="2">
        <v>11</v>
      </c>
      <c r="C17" s="20" t="s">
        <v>10</v>
      </c>
      <c r="D17" s="11"/>
      <c r="E17" s="18" t="str">
        <f t="shared" si="0"/>
        <v>Утга бөглөх</v>
      </c>
      <c r="K17" s="5">
        <f>IF(D17=Sheet1!$C$16,2,IF(D17=Sheet1!$C$18,3,IF(D17=Sheet1!$C$17,5,3)))</f>
        <v>3</v>
      </c>
    </row>
    <row r="18" spans="2:11" ht="17.25" customHeight="1" x14ac:dyDescent="0.25">
      <c r="B18" s="2">
        <v>12</v>
      </c>
      <c r="C18" s="20" t="s">
        <v>97</v>
      </c>
      <c r="D18" s="11"/>
      <c r="E18" s="18"/>
      <c r="K18" s="5">
        <f>IF(D18=Sheet1!$C$71,5,IF(D18=Sheet1!$C$72,1,IF(D18=Sheet1!$C$73,3,IF(D18=Sheet1!$C$74,4,IF(D18=Sheet1!$C$75,2,3)))))</f>
        <v>3</v>
      </c>
    </row>
    <row r="19" spans="2:11" x14ac:dyDescent="0.25">
      <c r="B19" s="2">
        <v>13</v>
      </c>
      <c r="C19" s="20" t="s">
        <v>89</v>
      </c>
      <c r="D19" s="11"/>
      <c r="E19" s="18" t="str">
        <f t="shared" si="0"/>
        <v>Утга бөглөх</v>
      </c>
      <c r="K19" s="5">
        <f>IF(AND(D19&gt;=0,D19&lt;=100),1,IF(AND(D19&gt;=101,D19&lt;=500),2,IF(AND(D19&gt;=501,D19&lt;=1000),3,IF(AND(D19&gt;=1001,D19&lt;=5000),4,IF(AND(D19&gt;=5001),5)))))</f>
        <v>1</v>
      </c>
    </row>
    <row r="20" spans="2:11" ht="30" x14ac:dyDescent="0.25">
      <c r="B20" s="2">
        <v>14</v>
      </c>
      <c r="C20" s="20" t="s">
        <v>87</v>
      </c>
      <c r="D20" s="11"/>
      <c r="E20" s="18" t="str">
        <f t="shared" si="0"/>
        <v>Утга бөглөх</v>
      </c>
      <c r="J20" s="8" t="e">
        <f>+D20/D19</f>
        <v>#DIV/0!</v>
      </c>
      <c r="K20" s="5">
        <f>IFERROR(IF(J20&gt;0.7,1,IF(AND(J20&gt;0.5,J20&lt;=0.7),2,IF(AND(J20&gt;0.4,J20&lt;=0.5),3,IF(AND(J20&gt;0.2,J20&lt;=0.4),4,IF(AND(J20&lt;=0.2),5))))),3)</f>
        <v>3</v>
      </c>
    </row>
    <row r="21" spans="2:11" x14ac:dyDescent="0.25">
      <c r="B21" s="2">
        <v>15</v>
      </c>
      <c r="C21" s="20" t="s">
        <v>11</v>
      </c>
      <c r="D21" s="11"/>
      <c r="E21" s="18" t="str">
        <f>IF(D21="","Утга бөглөх","")</f>
        <v>Утга бөглөх</v>
      </c>
    </row>
    <row r="22" spans="2:11" x14ac:dyDescent="0.25">
      <c r="B22" s="2">
        <v>16</v>
      </c>
      <c r="C22" s="29" t="s">
        <v>90</v>
      </c>
      <c r="D22" s="11"/>
      <c r="E22" s="18"/>
      <c r="J22" s="8" t="e">
        <f>+D22/D19</f>
        <v>#DIV/0!</v>
      </c>
      <c r="K22" s="5">
        <f>IFERROR(IF(J22&gt;0.3,5,IF(AND(J22&gt;0.1,J22&lt;=0.3),4,IF(AND(J22&gt;0.05,J22&lt;=0.1),3,IF(AND(J22&lt;=0.05),2)))),3)</f>
        <v>3</v>
      </c>
    </row>
    <row r="23" spans="2:11" ht="30" x14ac:dyDescent="0.25">
      <c r="B23" s="2">
        <v>17</v>
      </c>
      <c r="C23" s="20" t="s">
        <v>91</v>
      </c>
      <c r="D23" s="11"/>
      <c r="E23" s="18" t="str">
        <f>IF(D23="","Утга бөглөх","")</f>
        <v>Утга бөглөх</v>
      </c>
      <c r="K23" s="5">
        <f>IF(D23=Sheet1!$C$16,2,IF(D23=Sheet1!$C$18,3,IF(D23=Sheet1!$C$17,5,4)))</f>
        <v>4</v>
      </c>
    </row>
    <row r="24" spans="2:11" ht="30" x14ac:dyDescent="0.25">
      <c r="B24" s="2">
        <v>18</v>
      </c>
      <c r="C24" s="20" t="s">
        <v>92</v>
      </c>
      <c r="D24" s="11"/>
      <c r="E24" s="18" t="str">
        <f>IF(D24="","Утга бөглөх","")</f>
        <v>Утга бөглөх</v>
      </c>
      <c r="K24" s="5">
        <f>IF(D24=Sheet1!$C$16,2,IF(D24=Sheet1!$C$18,3,IF(D24=Sheet1!$C$17,5,4)))</f>
        <v>4</v>
      </c>
    </row>
    <row r="25" spans="2:11" ht="30" x14ac:dyDescent="0.25">
      <c r="B25" s="2">
        <v>19</v>
      </c>
      <c r="C25" s="20" t="s">
        <v>12</v>
      </c>
      <c r="D25" s="11"/>
      <c r="E25" s="18" t="str">
        <f t="shared" si="0"/>
        <v>Утга бөглөх</v>
      </c>
      <c r="K25" s="5">
        <f>IF(D25=Sheet1!$C$22,1,IF(D25=Sheet1!$C$23,2,IF(D25=Sheet1!$C$21,4,IF(D25=Sheet1!$C$20,5,3))))</f>
        <v>3</v>
      </c>
    </row>
    <row r="26" spans="2:11" ht="45" x14ac:dyDescent="0.25">
      <c r="B26" s="2">
        <v>20</v>
      </c>
      <c r="C26" s="20" t="s">
        <v>30</v>
      </c>
      <c r="D26" s="11"/>
      <c r="E26" s="18" t="str">
        <f t="shared" si="0"/>
        <v>Утга бөглөх</v>
      </c>
      <c r="K26" s="5">
        <f>IF(D26=Sheet1!$C$29,1,IF(D26=Sheet1!$C$26,2,IF(D26=Sheet1!$C$28,2,IF(D26=Sheet1!$C$27,3,IF(D26=Sheet1!$C$30,4,IF(D26=Sheet1!$C$25,5,3))))))</f>
        <v>3</v>
      </c>
    </row>
    <row r="27" spans="2:11" x14ac:dyDescent="0.25">
      <c r="B27" s="2">
        <v>21</v>
      </c>
      <c r="C27" s="20" t="s">
        <v>95</v>
      </c>
      <c r="D27" s="11"/>
      <c r="E27" s="18" t="str">
        <f t="shared" si="0"/>
        <v>Утга бөглөх</v>
      </c>
      <c r="K27" s="5">
        <f>IF(D27=Sheet1!$C$16,2,IF(D27=Sheet1!$C$18,3,IF(D27=Sheet1!$C$17,5,3)))</f>
        <v>3</v>
      </c>
    </row>
    <row r="28" spans="2:11" ht="30" x14ac:dyDescent="0.25">
      <c r="B28" s="2">
        <v>22</v>
      </c>
      <c r="C28" s="20" t="s">
        <v>96</v>
      </c>
      <c r="D28" s="11"/>
      <c r="E28" s="18" t="str">
        <f>IF(D28="","Утга бөглөх","")</f>
        <v>Утга бөглөх</v>
      </c>
    </row>
    <row r="29" spans="2:11" ht="45" x14ac:dyDescent="0.25">
      <c r="B29" s="2">
        <v>23</v>
      </c>
      <c r="C29" s="20" t="s">
        <v>103</v>
      </c>
      <c r="D29" s="11"/>
      <c r="E29" s="18" t="str">
        <f>IF(D29="","Утга бөглөх","")</f>
        <v>Утга бөглөх</v>
      </c>
      <c r="K29" s="5">
        <f>IF(D29=Sheet1!$C$78,4,IF(D29=Sheet1!$C$77,2,3))</f>
        <v>3</v>
      </c>
    </row>
    <row r="30" spans="2:11" ht="30" x14ac:dyDescent="0.25">
      <c r="B30" s="2">
        <v>24</v>
      </c>
      <c r="C30" s="20" t="s">
        <v>107</v>
      </c>
      <c r="D30" s="11"/>
      <c r="E30" s="18"/>
    </row>
    <row r="31" spans="2:11" ht="45" x14ac:dyDescent="0.25">
      <c r="B31" s="2">
        <v>25</v>
      </c>
      <c r="C31" s="20" t="s">
        <v>111</v>
      </c>
      <c r="D31" s="11"/>
      <c r="E31" s="18" t="str">
        <f t="shared" si="0"/>
        <v>Утга бөглөх</v>
      </c>
    </row>
    <row r="32" spans="2:11" x14ac:dyDescent="0.25">
      <c r="B32" s="2">
        <v>26</v>
      </c>
      <c r="C32" s="20" t="s">
        <v>13</v>
      </c>
      <c r="D32" s="11"/>
      <c r="E32" s="18" t="str">
        <f t="shared" si="0"/>
        <v>Утга бөглөх</v>
      </c>
    </row>
    <row r="33" spans="2:11" ht="30" x14ac:dyDescent="0.25">
      <c r="B33" s="2">
        <v>27</v>
      </c>
      <c r="C33" s="20" t="s">
        <v>55</v>
      </c>
      <c r="D33" s="11"/>
      <c r="E33" s="18" t="str">
        <f t="shared" si="0"/>
        <v>Утга бөглөх</v>
      </c>
      <c r="K33" s="5">
        <f>IF(D33=Sheet1!$C$2,4,IF(D33=Sheet1!$C$3,2,3))</f>
        <v>3</v>
      </c>
    </row>
    <row r="34" spans="2:11" x14ac:dyDescent="0.25">
      <c r="B34" s="2">
        <v>28</v>
      </c>
      <c r="C34" s="20" t="s">
        <v>106</v>
      </c>
      <c r="D34" s="11"/>
      <c r="E34" s="18" t="str">
        <f t="shared" si="0"/>
        <v>Утга бөглөх</v>
      </c>
    </row>
    <row r="35" spans="2:11" x14ac:dyDescent="0.25">
      <c r="B35" s="15" t="s">
        <v>15</v>
      </c>
      <c r="C35" s="15"/>
      <c r="D35" s="15"/>
      <c r="E35" s="18"/>
    </row>
    <row r="36" spans="2:11" x14ac:dyDescent="0.25">
      <c r="B36" s="2">
        <v>29</v>
      </c>
      <c r="C36" s="20" t="s">
        <v>56</v>
      </c>
      <c r="D36" s="12"/>
      <c r="E36" s="18" t="str">
        <f t="shared" si="0"/>
        <v>Утга бөглөх</v>
      </c>
      <c r="K36" s="5">
        <f>IF(AND(D36&gt;0,D36&lt;=10000000),1,IF(AND(D36&gt;=10000001,D36&lt;=50000000),2,IF(AND(D36&gt;=50000001,D36&lt;=100000000),3,IF(AND(D36&gt;=100000001,D36&lt;=500000000),4,IF(AND(D36&gt;=500000001),5,3)))))</f>
        <v>3</v>
      </c>
    </row>
    <row r="37" spans="2:11" x14ac:dyDescent="0.25">
      <c r="B37" s="2">
        <v>30</v>
      </c>
      <c r="C37" s="21" t="s">
        <v>57</v>
      </c>
      <c r="D37" s="12"/>
      <c r="E37" s="18" t="str">
        <f t="shared" si="0"/>
        <v>Утга бөглөх</v>
      </c>
      <c r="K37" s="5">
        <f>IF(AND(D37&gt;=0,D37&lt;=5000000),1,IF(AND(D37&gt;=5000001,D37&lt;=10000000),2,IF(AND(D37&gt;=10000001,D37&lt;=50000000),3,IF(AND(D37&gt;=50000001,D37&lt;=100000000),4,IF(AND(D37&gt;=100000001),5)))))</f>
        <v>1</v>
      </c>
    </row>
    <row r="38" spans="2:11" x14ac:dyDescent="0.25">
      <c r="B38" s="2">
        <v>31</v>
      </c>
      <c r="C38" s="22" t="s">
        <v>108</v>
      </c>
      <c r="D38" s="12"/>
      <c r="E38" s="18" t="str">
        <f t="shared" si="0"/>
        <v>Утга бөглөх</v>
      </c>
      <c r="K38" s="5">
        <f>IF(AND(D38&gt;0,D38&lt;=100000000),1,IF(AND(D38&gt;=100000001,D38&lt;=500000000),2,IF(AND(D38&gt;=500000001,D38&lt;=1000000000),3,IF(AND(D38&gt;=1000000001,D38&lt;=5000000000),4,IF(AND(D38&gt;=5000000001),5,3)))))</f>
        <v>3</v>
      </c>
    </row>
    <row r="39" spans="2:11" x14ac:dyDescent="0.25">
      <c r="B39" s="2">
        <v>32</v>
      </c>
      <c r="C39" s="23" t="s">
        <v>58</v>
      </c>
      <c r="D39" s="12"/>
      <c r="E39" s="18" t="str">
        <f t="shared" si="0"/>
        <v>Утга бөглөх</v>
      </c>
      <c r="J39" s="1" t="e">
        <f>+D39/D38</f>
        <v>#DIV/0!</v>
      </c>
      <c r="K39" s="5">
        <f>IFERROR(IF(J39&gt;0.7,5,IF(AND(J39&gt;0.6,J39&lt;=0.7),4,IF(AND(J39&gt;0.4,J39&lt;=0.6),3,IF(AND(J39&gt;0.2,J39&lt;=0.4),2,IF(J39&lt;=0.2,1))))),3)</f>
        <v>3</v>
      </c>
    </row>
    <row r="40" spans="2:11" x14ac:dyDescent="0.25">
      <c r="B40" s="2">
        <v>33</v>
      </c>
      <c r="C40" s="22" t="s">
        <v>112</v>
      </c>
      <c r="D40" s="12"/>
      <c r="E40" s="18" t="str">
        <f t="shared" si="0"/>
        <v>Утга бөглөх</v>
      </c>
    </row>
    <row r="41" spans="2:11" x14ac:dyDescent="0.25">
      <c r="B41" s="2">
        <v>34</v>
      </c>
      <c r="C41" s="22" t="s">
        <v>109</v>
      </c>
      <c r="D41" s="12"/>
      <c r="E41" s="18" t="str">
        <f t="shared" si="0"/>
        <v>Утга бөглөх</v>
      </c>
      <c r="J41" s="1" t="e">
        <f>+D41/(D41+D42)</f>
        <v>#DIV/0!</v>
      </c>
      <c r="K41" s="5">
        <f>IFERROR(IF(J41&gt;0.7,5,IF(AND(J41&gt;0.6,J41&lt;=0.7),4,IF(AND(J41&gt;0.4,J41&lt;=0.6),3,IF(AND(J41&gt;0.2,J41&lt;=0.4),2,IF(J41&lt;=0.2,1))))),3)</f>
        <v>3</v>
      </c>
    </row>
    <row r="42" spans="2:11" x14ac:dyDescent="0.25">
      <c r="B42" s="2">
        <v>35</v>
      </c>
      <c r="C42" s="22" t="s">
        <v>110</v>
      </c>
      <c r="D42" s="12"/>
      <c r="E42" s="18" t="str">
        <f t="shared" si="0"/>
        <v>Утга бөглөх</v>
      </c>
    </row>
    <row r="43" spans="2:11" ht="30" x14ac:dyDescent="0.25">
      <c r="B43" s="2">
        <v>36</v>
      </c>
      <c r="C43" s="22" t="s">
        <v>59</v>
      </c>
      <c r="D43" s="12"/>
      <c r="E43" s="18" t="str">
        <f t="shared" si="0"/>
        <v>Утга бөглөх</v>
      </c>
      <c r="K43" s="5">
        <f>IF(D43=Sheet1!$C$2,4,IF(D43=Sheet1!$C$3,2,3))</f>
        <v>3</v>
      </c>
    </row>
    <row r="44" spans="2:11" ht="30" x14ac:dyDescent="0.25">
      <c r="B44" s="2">
        <v>37</v>
      </c>
      <c r="C44" s="24" t="s">
        <v>16</v>
      </c>
      <c r="D44" s="13"/>
      <c r="E44" s="18" t="str">
        <f t="shared" si="0"/>
        <v>Утга бөглөх</v>
      </c>
      <c r="K44" s="5">
        <f>IF(D44=Sheet1!$C$2,4,IF(D44=Sheet1!$C$3,2,3))</f>
        <v>3</v>
      </c>
    </row>
    <row r="45" spans="2:11" ht="30" x14ac:dyDescent="0.25">
      <c r="B45" s="2">
        <v>38</v>
      </c>
      <c r="C45" s="24" t="s">
        <v>17</v>
      </c>
      <c r="D45" s="11"/>
      <c r="E45" s="18" t="str">
        <f t="shared" si="0"/>
        <v>Утга бөглөх</v>
      </c>
    </row>
    <row r="46" spans="2:11" x14ac:dyDescent="0.25">
      <c r="B46" s="2">
        <v>39</v>
      </c>
      <c r="C46" s="30" t="s">
        <v>113</v>
      </c>
      <c r="D46" s="11"/>
      <c r="E46" s="18"/>
      <c r="K46" s="5">
        <f>IF(D46=Sheet1!$C$80,3,IF(D46=Sheet1!$C$81,2,IF(D46=Sheet1!$C$82,1,IF(D46=Sheet1!$C$83,4,IF(D46=Sheet1!$C$84,5,3)))))</f>
        <v>3</v>
      </c>
    </row>
    <row r="47" spans="2:11" ht="30" x14ac:dyDescent="0.25">
      <c r="B47" s="2">
        <v>40</v>
      </c>
      <c r="C47" s="24" t="s">
        <v>94</v>
      </c>
      <c r="D47" s="11"/>
      <c r="E47" s="18" t="str">
        <f t="shared" si="0"/>
        <v>Утга бөглөх</v>
      </c>
      <c r="K47" s="5">
        <f>IF(D47=Sheet1!$C$2,2,IF(D47=Sheet1!$C$3,5,3))</f>
        <v>3</v>
      </c>
    </row>
    <row r="48" spans="2:11" x14ac:dyDescent="0.25">
      <c r="B48" s="15" t="s">
        <v>31</v>
      </c>
      <c r="C48" s="15"/>
      <c r="D48" s="15"/>
      <c r="E48" s="18"/>
    </row>
    <row r="49" spans="2:11" x14ac:dyDescent="0.25">
      <c r="B49" s="2">
        <v>41</v>
      </c>
      <c r="C49" s="22" t="s">
        <v>18</v>
      </c>
      <c r="D49" s="11"/>
      <c r="E49" s="18" t="str">
        <f t="shared" si="0"/>
        <v>Утга бөглөх</v>
      </c>
    </row>
    <row r="50" spans="2:11" ht="32.25" customHeight="1" x14ac:dyDescent="0.25">
      <c r="B50" s="2">
        <v>42</v>
      </c>
      <c r="C50" s="22" t="s">
        <v>19</v>
      </c>
      <c r="D50" s="14"/>
      <c r="E50" s="18" t="str">
        <f t="shared" si="0"/>
        <v>Утга бөглөх</v>
      </c>
      <c r="K50" s="5">
        <f>IF(D50=Sheet1!C32,1,IF(D50=Sheet1!C33,2,IF(D50=Sheet1!C34,3,IF(D50=Sheet1!C35,5,4))))</f>
        <v>4</v>
      </c>
    </row>
    <row r="51" spans="2:11" ht="30" x14ac:dyDescent="0.25">
      <c r="B51" s="2">
        <v>43</v>
      </c>
      <c r="C51" s="22" t="s">
        <v>20</v>
      </c>
      <c r="D51" s="14"/>
      <c r="E51" s="18" t="str">
        <f t="shared" si="0"/>
        <v>Утга бөглөх</v>
      </c>
      <c r="K51" s="5">
        <f>IF(D51=Sheet1!$C$2,2,IF(D51=Sheet1!$C$3,4,3))</f>
        <v>3</v>
      </c>
    </row>
    <row r="52" spans="2:11" x14ac:dyDescent="0.25">
      <c r="B52" s="2">
        <v>44</v>
      </c>
      <c r="C52" s="22" t="s">
        <v>21</v>
      </c>
      <c r="D52" s="14"/>
      <c r="E52" s="18" t="str">
        <f t="shared" si="0"/>
        <v>Утга бөглөх</v>
      </c>
      <c r="K52" s="5">
        <f>IF(D52=Sheet1!$C$37,1,IF(D52=Sheet1!$C$38,2,IF(D52=Sheet1!$C$39,3,IF(D52=Sheet1!$C$40,4,IF(D52=Sheet1!$C$41,5,3)))))</f>
        <v>3</v>
      </c>
    </row>
    <row r="53" spans="2:11" ht="30" x14ac:dyDescent="0.25">
      <c r="B53" s="2">
        <v>45</v>
      </c>
      <c r="C53" s="22" t="s">
        <v>22</v>
      </c>
      <c r="D53" s="14"/>
      <c r="E53" s="18" t="str">
        <f t="shared" si="0"/>
        <v>Утга бөглөх</v>
      </c>
      <c r="K53" s="5">
        <f>IF(D53=Sheet1!$C$43,1,IF(D53=Sheet1!$C$44,2,IF(D53=Sheet1!$C$45,3,IF(D53=Sheet1!$C$46,4,3))))</f>
        <v>3</v>
      </c>
    </row>
    <row r="54" spans="2:11" ht="23.25" customHeight="1" x14ac:dyDescent="0.25">
      <c r="B54" s="2">
        <v>46</v>
      </c>
      <c r="C54" s="22" t="s">
        <v>26</v>
      </c>
      <c r="D54" s="14"/>
      <c r="E54" s="18" t="str">
        <f t="shared" si="0"/>
        <v>Утга бөглөх</v>
      </c>
      <c r="K54" s="5">
        <f>IF(D54=Sheet1!$C$48,1,IF(D54=Sheet1!$C$49,2,IF(D54=Sheet1!$C$50,3,IF(D54=Sheet1!$C$51,4,3))))</f>
        <v>3</v>
      </c>
    </row>
    <row r="55" spans="2:11" ht="30" x14ac:dyDescent="0.25">
      <c r="B55" s="2">
        <v>47</v>
      </c>
      <c r="C55" s="22" t="s">
        <v>27</v>
      </c>
      <c r="D55" s="14"/>
      <c r="E55" s="18" t="str">
        <f t="shared" si="0"/>
        <v>Утга бөглөх</v>
      </c>
      <c r="K55" s="5">
        <f>IF(D55=Sheet1!$C$43,1,IF(D55=Sheet1!$C$44,2,IF(D55=Sheet1!$C$45,3,IF(D55=Sheet1!$C$46,4,3))))</f>
        <v>3</v>
      </c>
    </row>
    <row r="56" spans="2:11" x14ac:dyDescent="0.25">
      <c r="B56" s="15" t="s">
        <v>23</v>
      </c>
      <c r="C56" s="15"/>
      <c r="D56" s="15"/>
      <c r="E56" s="18"/>
    </row>
    <row r="57" spans="2:11" ht="45" x14ac:dyDescent="0.25">
      <c r="B57" s="3">
        <v>48</v>
      </c>
      <c r="C57" s="25" t="s">
        <v>24</v>
      </c>
      <c r="D57" s="11"/>
      <c r="E57" s="18" t="str">
        <f t="shared" si="0"/>
        <v>Утга бөглөх</v>
      </c>
      <c r="K57" s="5">
        <f>IF(D57=Sheet1!$C$55,1,IF(D57=Sheet1!$C$53,2,IF(D57=Sheet1!$C$54,3,IF(D57=Sheet1!$C$56,4,3))))</f>
        <v>3</v>
      </c>
    </row>
    <row r="58" spans="2:11" ht="30" x14ac:dyDescent="0.25">
      <c r="B58" s="4">
        <v>49</v>
      </c>
      <c r="C58" s="26" t="s">
        <v>25</v>
      </c>
      <c r="D58" s="11"/>
      <c r="E58" s="18" t="str">
        <f>IF(D58="","Утга бөглөх","")</f>
        <v>Утга бөглөх</v>
      </c>
    </row>
    <row r="59" spans="2:11" ht="45" x14ac:dyDescent="0.25">
      <c r="B59" s="3">
        <v>50</v>
      </c>
      <c r="C59" s="27" t="s">
        <v>28</v>
      </c>
      <c r="D59" s="11"/>
      <c r="E59" s="18" t="str">
        <f>IF(D58="","Утга бөглөх","")</f>
        <v>Утга бөглөх</v>
      </c>
      <c r="K59" s="5">
        <f>IF(D59=Sheet1!$C$59,1,IF(D59=Sheet1!$C$60,2,IF(D59=Sheet1!$C$61,2,IF(D59=Sheet1!$C$62,3,IF(D59=Sheet1!$C$63,5,3)))))</f>
        <v>3</v>
      </c>
    </row>
    <row r="60" spans="2:11" ht="30" x14ac:dyDescent="0.25">
      <c r="B60" s="4">
        <v>51</v>
      </c>
      <c r="C60" s="27" t="s">
        <v>29</v>
      </c>
      <c r="D60" s="11"/>
      <c r="E60" s="18" t="str">
        <f t="shared" si="0"/>
        <v>Утга бөглөх</v>
      </c>
      <c r="K60" s="5">
        <f>IF(D60=Sheet1!$C$65,1,IF(D60=Sheet1!$C$66,2,IF(D60=Sheet1!$C$67,3,IF(D60=Sheet1!$C$68,4,IF(D60=Sheet1!$C$69,5,3)))))</f>
        <v>3</v>
      </c>
    </row>
    <row r="61" spans="2:11" x14ac:dyDescent="0.25">
      <c r="B61" s="16"/>
      <c r="C61" s="28"/>
      <c r="D61" s="17"/>
      <c r="E61" s="18"/>
    </row>
    <row r="62" spans="2:11" x14ac:dyDescent="0.25">
      <c r="B62" s="16"/>
      <c r="C62" s="28"/>
      <c r="D62" s="17"/>
      <c r="E62" s="18"/>
    </row>
  </sheetData>
  <sheetProtection algorithmName="SHA-512" hashValue="Xb6q/GdoXsZVDjhBJz4y1I5y6oJZ2v0Ysrk4cryVllbvWuj7CXJoXJSMK6dxQFxZtwTLlMAHb7mtHAyGUbm2Ag==" saltValue="13cKEuxdwDrvp5eGWdhi/g==" spinCount="100000" sheet="1" objects="1" scenarios="1"/>
  <protectedRanges>
    <protectedRange sqref="C46" name="Range1_1"/>
    <protectedRange sqref="D46 C47:D47 C38:D45 B2:D37 B38:B47 B48:D62" name="Range1"/>
  </protectedRanges>
  <mergeCells count="6">
    <mergeCell ref="B56:D56"/>
    <mergeCell ref="B5:D5"/>
    <mergeCell ref="B14:D14"/>
    <mergeCell ref="B35:D35"/>
    <mergeCell ref="B2:D2"/>
    <mergeCell ref="B48:D48"/>
  </mergeCells>
  <dataValidations count="3">
    <dataValidation type="whole" showInputMessage="1" showErrorMessage="1" errorTitle="АНХААР!" error="Зөвхөн тоон утга бөглөнө үү!" sqref="D32 D34 D49 D19:D22 D36:D42" xr:uid="{009A4011-C0DF-488D-8490-5AE530DDFC08}">
      <formula1>0</formula1>
      <formula2>1000000000000000</formula2>
    </dataValidation>
    <dataValidation allowBlank="1" showInputMessage="1" showErrorMessage="1" error="Зөвхөн сонгоно уу!" sqref="D58 D28" xr:uid="{CDBF7C6F-613E-418B-AB4C-4FBBAC72BB60}"/>
    <dataValidation type="whole" allowBlank="1" showInputMessage="1" showErrorMessage="1" error="Зөвхөн сонгоно уу!" sqref="D30" xr:uid="{7F5CBA9C-0FBF-4B02-A10B-C465873F10D8}">
      <formula1>0</formula1>
      <formula2>10000000</formula2>
    </dataValidation>
  </dataValidations>
  <pageMargins left="0.7" right="0.7" top="0.75" bottom="0.75" header="0.3" footer="0.3"/>
  <pageSetup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133350</xdr:colOff>
                    <xdr:row>15</xdr:row>
                    <xdr:rowOff>133350</xdr:rowOff>
                  </from>
                  <to>
                    <xdr:col>3</xdr:col>
                    <xdr:colOff>2143125</xdr:colOff>
                    <xdr:row>15</xdr:row>
                    <xdr:rowOff>342900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123825</xdr:colOff>
                    <xdr:row>15</xdr:row>
                    <xdr:rowOff>381000</xdr:rowOff>
                  </from>
                  <to>
                    <xdr:col>3</xdr:col>
                    <xdr:colOff>2362200</xdr:colOff>
                    <xdr:row>15</xdr:row>
                    <xdr:rowOff>600075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123825</xdr:colOff>
                    <xdr:row>15</xdr:row>
                    <xdr:rowOff>628650</xdr:rowOff>
                  </from>
                  <to>
                    <xdr:col>3</xdr:col>
                    <xdr:colOff>2381250</xdr:colOff>
                    <xdr:row>15</xdr:row>
                    <xdr:rowOff>838200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114300</xdr:colOff>
                    <xdr:row>15</xdr:row>
                    <xdr:rowOff>895350</xdr:rowOff>
                  </from>
                  <to>
                    <xdr:col>3</xdr:col>
                    <xdr:colOff>2257425</xdr:colOff>
                    <xdr:row>15</xdr:row>
                    <xdr:rowOff>1095375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104775</xdr:colOff>
                    <xdr:row>15</xdr:row>
                    <xdr:rowOff>1152525</xdr:rowOff>
                  </from>
                  <to>
                    <xdr:col>3</xdr:col>
                    <xdr:colOff>2381250</xdr:colOff>
                    <xdr:row>15</xdr:row>
                    <xdr:rowOff>1362075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95250</xdr:colOff>
                    <xdr:row>15</xdr:row>
                    <xdr:rowOff>1390650</xdr:rowOff>
                  </from>
                  <to>
                    <xdr:col>3</xdr:col>
                    <xdr:colOff>2381250</xdr:colOff>
                    <xdr:row>15</xdr:row>
                    <xdr:rowOff>1600200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95250</xdr:colOff>
                    <xdr:row>15</xdr:row>
                    <xdr:rowOff>1628775</xdr:rowOff>
                  </from>
                  <to>
                    <xdr:col>3</xdr:col>
                    <xdr:colOff>2362200</xdr:colOff>
                    <xdr:row>15</xdr:row>
                    <xdr:rowOff>1838325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104775</xdr:colOff>
                    <xdr:row>15</xdr:row>
                    <xdr:rowOff>1876425</xdr:rowOff>
                  </from>
                  <to>
                    <xdr:col>3</xdr:col>
                    <xdr:colOff>2352675</xdr:colOff>
                    <xdr:row>15</xdr:row>
                    <xdr:rowOff>2076450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95250</xdr:colOff>
                    <xdr:row>15</xdr:row>
                    <xdr:rowOff>2105025</xdr:rowOff>
                  </from>
                  <to>
                    <xdr:col>3</xdr:col>
                    <xdr:colOff>2371725</xdr:colOff>
                    <xdr:row>15</xdr:row>
                    <xdr:rowOff>2314575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104775</xdr:colOff>
                    <xdr:row>15</xdr:row>
                    <xdr:rowOff>2362200</xdr:rowOff>
                  </from>
                  <to>
                    <xdr:col>3</xdr:col>
                    <xdr:colOff>2143125</xdr:colOff>
                    <xdr:row>15</xdr:row>
                    <xdr:rowOff>2571750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6">
        <x14:dataValidation type="list" allowBlank="1" showInputMessage="1" showErrorMessage="1" error="Зөвхөн сонгоно уу." xr:uid="{53B9F51E-A85C-415B-80CC-38572E3DA57F}">
          <x14:formula1>
            <xm:f>Sheet1!$C$2:$C$3</xm:f>
          </x14:formula1>
          <xm:sqref>D8</xm:sqref>
        </x14:dataValidation>
        <x14:dataValidation type="list" allowBlank="1" showInputMessage="1" showErrorMessage="1" error="Зөвхөн сонгоно уу!" xr:uid="{8FCEBB93-E79C-4573-9E1F-F4B779DDA70A}">
          <x14:formula1>
            <xm:f>Sheet1!$C$16:$C$18</xm:f>
          </x14:formula1>
          <xm:sqref>D27 D23:D24 D17</xm:sqref>
        </x14:dataValidation>
        <x14:dataValidation type="list" allowBlank="1" showInputMessage="1" showErrorMessage="1" error="Зөвхөн сонгоно уу!" xr:uid="{528602A5-0B00-4A6A-BFED-EB00399BDAE9}">
          <x14:formula1>
            <xm:f>Sheet1!$C$20:$C$23</xm:f>
          </x14:formula1>
          <xm:sqref>D25</xm:sqref>
        </x14:dataValidation>
        <x14:dataValidation type="list" allowBlank="1" showInputMessage="1" showErrorMessage="1" error="Зөвхөн сонгоно уу!" xr:uid="{FADF05CC-6C53-4510-8A4C-F71E896AA6B8}">
          <x14:formula1>
            <xm:f>Sheet1!$C$25:$C$30</xm:f>
          </x14:formula1>
          <xm:sqref>D26</xm:sqref>
        </x14:dataValidation>
        <x14:dataValidation type="list" allowBlank="1" showInputMessage="1" showErrorMessage="1" error="Зөвхөн сонгоно уу!" xr:uid="{8BA3FBA6-77F8-4E28-BFE7-2E4B53F88F4D}">
          <x14:formula1>
            <xm:f>Sheet1!$C$2:$C$3</xm:f>
          </x14:formula1>
          <xm:sqref>D31 D43:D44 D51</xm:sqref>
        </x14:dataValidation>
        <x14:dataValidation type="list" allowBlank="1" showInputMessage="1" showErrorMessage="1" error="Зөвхөн сонгоно уу!" xr:uid="{C32C258C-3BA1-4CFD-981B-2B88AD4C588E}">
          <x14:formula1>
            <xm:f>Sheet1!$C$37:$C$41</xm:f>
          </x14:formula1>
          <xm:sqref>D52</xm:sqref>
        </x14:dataValidation>
        <x14:dataValidation type="list" allowBlank="1" showInputMessage="1" showErrorMessage="1" error="Зөвхөн сонгоно уу!" xr:uid="{769AD884-51BA-4A5F-A832-40745150AA2F}">
          <x14:formula1>
            <xm:f>Sheet1!$C$32:$C$35</xm:f>
          </x14:formula1>
          <xm:sqref>D50</xm:sqref>
        </x14:dataValidation>
        <x14:dataValidation type="list" allowBlank="1" showInputMessage="1" showErrorMessage="1" error="Зөвхөн сонгоно уу!" xr:uid="{0F07661C-0F6D-40EB-850F-B9E9C9ABCE4E}">
          <x14:formula1>
            <xm:f>Sheet1!$C$43:$C$46</xm:f>
          </x14:formula1>
          <xm:sqref>D53 D55</xm:sqref>
        </x14:dataValidation>
        <x14:dataValidation type="list" allowBlank="1" showInputMessage="1" showErrorMessage="1" error="Зөвхөн сонгоно уу!" xr:uid="{B5864213-F9ED-4C68-A25A-D3B715D7E1D2}">
          <x14:formula1>
            <xm:f>Sheet1!$C$65:$C$69</xm:f>
          </x14:formula1>
          <xm:sqref>D60:D62</xm:sqref>
        </x14:dataValidation>
        <x14:dataValidation type="list" allowBlank="1" showInputMessage="1" showErrorMessage="1" xr:uid="{7C0C1115-46E2-4C13-8A0B-C384A066B0F7}">
          <x14:formula1>
            <xm:f>Sheet1!$C$2:$C$3</xm:f>
          </x14:formula1>
          <xm:sqref>D33 D47</xm:sqref>
        </x14:dataValidation>
        <x14:dataValidation type="list" allowBlank="1" showInputMessage="1" showErrorMessage="1" xr:uid="{4C8B1540-569E-4BD8-9DEF-DDBB2DE32F9E}">
          <x14:formula1>
            <xm:f>Sheet1!$C$48:$C$51</xm:f>
          </x14:formula1>
          <xm:sqref>D54</xm:sqref>
        </x14:dataValidation>
        <x14:dataValidation type="list" allowBlank="1" showInputMessage="1" showErrorMessage="1" error="Зөвхөн сонгоно уу!" xr:uid="{C7A71230-3D9A-4B85-994D-EC7A0771494E}">
          <x14:formula1>
            <xm:f>Sheet1!$C$53:$C$56</xm:f>
          </x14:formula1>
          <xm:sqref>D57</xm:sqref>
        </x14:dataValidation>
        <x14:dataValidation type="list" allowBlank="1" showInputMessage="1" showErrorMessage="1" xr:uid="{CB369171-5893-43DC-A3C7-D7003C9B42FE}">
          <x14:formula1>
            <xm:f>Sheet1!$C$59:$C$63</xm:f>
          </x14:formula1>
          <xm:sqref>D59</xm:sqref>
        </x14:dataValidation>
        <x14:dataValidation type="list" allowBlank="1" showInputMessage="1" showErrorMessage="1" error="Зөвхөн сонгоно уу!" xr:uid="{64CFB0C2-744D-4EF1-97B4-32DC2FCAB670}">
          <x14:formula1>
            <xm:f>Sheet1!$C$71:$C$75</xm:f>
          </x14:formula1>
          <xm:sqref>D18</xm:sqref>
        </x14:dataValidation>
        <x14:dataValidation type="list" allowBlank="1" showInputMessage="1" showErrorMessage="1" error="Зөвхөн сонгоно уу!" xr:uid="{56D09FFB-7F70-4AC6-AFF4-7CD0E6965194}">
          <x14:formula1>
            <xm:f>Sheet1!$C$77:$C$78</xm:f>
          </x14:formula1>
          <xm:sqref>D29</xm:sqref>
        </x14:dataValidation>
        <x14:dataValidation type="list" allowBlank="1" showInputMessage="1" showErrorMessage="1" error="Зөвхөн сонгох хариултаас сонгоно уу!" xr:uid="{4814E59E-E6CA-4742-94C4-F56213A96421}">
          <x14:formula1>
            <xm:f>Sheet1!$C$80:$C$84</xm:f>
          </x14:formula1>
          <xm:sqref>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5E98-1970-46E5-9D90-947106820EE0}">
  <dimension ref="B2:E84"/>
  <sheetViews>
    <sheetView topLeftCell="A61" workbookViewId="0">
      <selection activeCell="D81" sqref="D81"/>
    </sheetView>
  </sheetViews>
  <sheetFormatPr defaultRowHeight="15" x14ac:dyDescent="0.25"/>
  <cols>
    <col min="2" max="2" width="8" customWidth="1"/>
    <col min="3" max="3" width="32.140625" style="1" customWidth="1"/>
    <col min="5" max="5" width="9.140625" style="7"/>
  </cols>
  <sheetData>
    <row r="2" spans="2:5" x14ac:dyDescent="0.25">
      <c r="B2">
        <v>1</v>
      </c>
      <c r="C2" s="1" t="s">
        <v>33</v>
      </c>
    </row>
    <row r="3" spans="2:5" x14ac:dyDescent="0.25">
      <c r="C3" s="1" t="s">
        <v>34</v>
      </c>
    </row>
    <row r="5" spans="2:5" x14ac:dyDescent="0.25">
      <c r="B5">
        <v>2</v>
      </c>
      <c r="C5" s="1" t="s">
        <v>35</v>
      </c>
      <c r="D5" t="b">
        <v>0</v>
      </c>
      <c r="E5" s="7" t="str">
        <f>+IF(D5=TRUE,4,"")</f>
        <v/>
      </c>
    </row>
    <row r="6" spans="2:5" x14ac:dyDescent="0.25">
      <c r="C6" s="1" t="s">
        <v>36</v>
      </c>
      <c r="D6" t="b">
        <v>0</v>
      </c>
      <c r="E6" s="7" t="str">
        <f>+IF(D6=TRUE,3,"")</f>
        <v/>
      </c>
    </row>
    <row r="7" spans="2:5" x14ac:dyDescent="0.25">
      <c r="C7" s="1" t="s">
        <v>37</v>
      </c>
      <c r="D7" t="b">
        <v>0</v>
      </c>
      <c r="E7" s="7" t="str">
        <f>+IF(D7=TRUE,3,"")</f>
        <v/>
      </c>
    </row>
    <row r="8" spans="2:5" x14ac:dyDescent="0.25">
      <c r="C8" s="1" t="s">
        <v>38</v>
      </c>
      <c r="D8" t="b">
        <v>0</v>
      </c>
      <c r="E8" s="7" t="str">
        <f>+IF(D8=TRUE,2,"")</f>
        <v/>
      </c>
    </row>
    <row r="9" spans="2:5" x14ac:dyDescent="0.25">
      <c r="C9" s="1" t="s">
        <v>39</v>
      </c>
      <c r="D9" t="b">
        <v>0</v>
      </c>
      <c r="E9" s="7" t="str">
        <f>+IF(D9=TRUE,3,"")</f>
        <v/>
      </c>
    </row>
    <row r="10" spans="2:5" x14ac:dyDescent="0.25">
      <c r="C10" s="1" t="s">
        <v>40</v>
      </c>
      <c r="D10" t="b">
        <v>0</v>
      </c>
      <c r="E10" s="7" t="str">
        <f>+IF(D10=TRUE,2,"")</f>
        <v/>
      </c>
    </row>
    <row r="11" spans="2:5" x14ac:dyDescent="0.25">
      <c r="C11" s="1" t="s">
        <v>41</v>
      </c>
      <c r="D11" t="b">
        <v>0</v>
      </c>
      <c r="E11" s="7" t="str">
        <f>+IF(D11=TRUE,3,"")</f>
        <v/>
      </c>
    </row>
    <row r="12" spans="2:5" x14ac:dyDescent="0.25">
      <c r="C12" s="1" t="s">
        <v>42</v>
      </c>
      <c r="D12" t="b">
        <v>0</v>
      </c>
      <c r="E12" s="7" t="str">
        <f>+IF(D12=TRUE,3,"")</f>
        <v/>
      </c>
    </row>
    <row r="13" spans="2:5" x14ac:dyDescent="0.25">
      <c r="C13" s="1" t="s">
        <v>43</v>
      </c>
      <c r="D13" t="b">
        <v>0</v>
      </c>
      <c r="E13" s="7" t="str">
        <f>+IF(D13=TRUE,2,"")</f>
        <v/>
      </c>
    </row>
    <row r="14" spans="2:5" x14ac:dyDescent="0.25">
      <c r="C14" s="1" t="s">
        <v>44</v>
      </c>
      <c r="D14" t="b">
        <v>0</v>
      </c>
      <c r="E14" s="7" t="str">
        <f>+IF(D14=TRUE,3,"")</f>
        <v/>
      </c>
    </row>
    <row r="15" spans="2:5" x14ac:dyDescent="0.25">
      <c r="E15" s="7">
        <f>IFERROR(AVERAGE(E5:E14),3)</f>
        <v>3</v>
      </c>
    </row>
    <row r="16" spans="2:5" x14ac:dyDescent="0.25">
      <c r="B16">
        <v>3</v>
      </c>
      <c r="C16" s="1" t="s">
        <v>33</v>
      </c>
    </row>
    <row r="17" spans="2:4" x14ac:dyDescent="0.25">
      <c r="C17" s="1" t="s">
        <v>34</v>
      </c>
    </row>
    <row r="18" spans="2:4" x14ac:dyDescent="0.25">
      <c r="C18" s="1" t="s">
        <v>45</v>
      </c>
    </row>
    <row r="20" spans="2:4" x14ac:dyDescent="0.25">
      <c r="B20">
        <v>4</v>
      </c>
      <c r="C20" s="1" t="s">
        <v>93</v>
      </c>
    </row>
    <row r="21" spans="2:4" x14ac:dyDescent="0.25">
      <c r="C21" s="1" t="s">
        <v>46</v>
      </c>
    </row>
    <row r="22" spans="2:4" x14ac:dyDescent="0.25">
      <c r="C22" s="1" t="s">
        <v>47</v>
      </c>
    </row>
    <row r="23" spans="2:4" x14ac:dyDescent="0.25">
      <c r="C23" s="1" t="s">
        <v>48</v>
      </c>
    </row>
    <row r="25" spans="2:4" x14ac:dyDescent="0.25">
      <c r="B25">
        <v>5</v>
      </c>
      <c r="C25" s="1" t="s">
        <v>52</v>
      </c>
      <c r="D25">
        <v>5</v>
      </c>
    </row>
    <row r="26" spans="2:4" x14ac:dyDescent="0.25">
      <c r="C26" s="1" t="s">
        <v>49</v>
      </c>
      <c r="D26">
        <v>2</v>
      </c>
    </row>
    <row r="27" spans="2:4" x14ac:dyDescent="0.25">
      <c r="C27" s="1" t="s">
        <v>50</v>
      </c>
      <c r="D27">
        <v>3</v>
      </c>
    </row>
    <row r="28" spans="2:4" x14ac:dyDescent="0.25">
      <c r="C28" s="1" t="s">
        <v>51</v>
      </c>
      <c r="D28">
        <v>2</v>
      </c>
    </row>
    <row r="29" spans="2:4" x14ac:dyDescent="0.25">
      <c r="C29" s="1" t="s">
        <v>53</v>
      </c>
      <c r="D29">
        <v>1</v>
      </c>
    </row>
    <row r="30" spans="2:4" x14ac:dyDescent="0.25">
      <c r="C30" s="1" t="s">
        <v>54</v>
      </c>
      <c r="D30">
        <v>4</v>
      </c>
    </row>
    <row r="32" spans="2:4" x14ac:dyDescent="0.25">
      <c r="B32">
        <v>6</v>
      </c>
      <c r="C32" s="1" t="s">
        <v>65</v>
      </c>
    </row>
    <row r="33" spans="2:3" x14ac:dyDescent="0.25">
      <c r="C33" s="1" t="s">
        <v>66</v>
      </c>
    </row>
    <row r="34" spans="2:3" x14ac:dyDescent="0.25">
      <c r="C34" s="1" t="s">
        <v>67</v>
      </c>
    </row>
    <row r="35" spans="2:3" x14ac:dyDescent="0.25">
      <c r="C35" s="1" t="s">
        <v>68</v>
      </c>
    </row>
    <row r="37" spans="2:3" x14ac:dyDescent="0.25">
      <c r="B37">
        <v>7</v>
      </c>
      <c r="C37" s="1" t="s">
        <v>63</v>
      </c>
    </row>
    <row r="38" spans="2:3" x14ac:dyDescent="0.25">
      <c r="C38" s="1" t="s">
        <v>60</v>
      </c>
    </row>
    <row r="39" spans="2:3" x14ac:dyDescent="0.25">
      <c r="C39" s="1" t="s">
        <v>61</v>
      </c>
    </row>
    <row r="40" spans="2:3" x14ac:dyDescent="0.25">
      <c r="C40" s="1" t="s">
        <v>62</v>
      </c>
    </row>
    <row r="41" spans="2:3" x14ac:dyDescent="0.25">
      <c r="C41" s="1" t="s">
        <v>64</v>
      </c>
    </row>
    <row r="43" spans="2:3" x14ac:dyDescent="0.25">
      <c r="B43">
        <v>8</v>
      </c>
      <c r="C43" s="1" t="s">
        <v>69</v>
      </c>
    </row>
    <row r="44" spans="2:3" x14ac:dyDescent="0.25">
      <c r="C44" s="1" t="s">
        <v>70</v>
      </c>
    </row>
    <row r="45" spans="2:3" x14ac:dyDescent="0.25">
      <c r="C45" s="1" t="s">
        <v>71</v>
      </c>
    </row>
    <row r="46" spans="2:3" x14ac:dyDescent="0.25">
      <c r="C46" s="1" t="s">
        <v>72</v>
      </c>
    </row>
    <row r="48" spans="2:3" x14ac:dyDescent="0.25">
      <c r="B48">
        <v>9</v>
      </c>
      <c r="C48" s="1" t="s">
        <v>73</v>
      </c>
    </row>
    <row r="49" spans="2:3" x14ac:dyDescent="0.25">
      <c r="C49" s="1" t="s">
        <v>74</v>
      </c>
    </row>
    <row r="50" spans="2:3" x14ac:dyDescent="0.25">
      <c r="C50" s="1" t="s">
        <v>75</v>
      </c>
    </row>
    <row r="51" spans="2:3" x14ac:dyDescent="0.25">
      <c r="C51" s="1" t="s">
        <v>76</v>
      </c>
    </row>
    <row r="53" spans="2:3" x14ac:dyDescent="0.25">
      <c r="B53">
        <v>10</v>
      </c>
      <c r="C53" s="1" t="s">
        <v>77</v>
      </c>
    </row>
    <row r="54" spans="2:3" x14ac:dyDescent="0.25">
      <c r="C54" s="1" t="s">
        <v>78</v>
      </c>
    </row>
    <row r="55" spans="2:3" x14ac:dyDescent="0.25">
      <c r="C55" s="1" t="s">
        <v>79</v>
      </c>
    </row>
    <row r="56" spans="2:3" x14ac:dyDescent="0.25">
      <c r="C56" s="1" t="s">
        <v>80</v>
      </c>
    </row>
    <row r="59" spans="2:3" x14ac:dyDescent="0.25">
      <c r="B59">
        <v>11</v>
      </c>
      <c r="C59" s="1" t="s">
        <v>81</v>
      </c>
    </row>
    <row r="60" spans="2:3" x14ac:dyDescent="0.25">
      <c r="C60" s="1" t="s">
        <v>82</v>
      </c>
    </row>
    <row r="61" spans="2:3" x14ac:dyDescent="0.25">
      <c r="C61" s="1" t="s">
        <v>83</v>
      </c>
    </row>
    <row r="62" spans="2:3" x14ac:dyDescent="0.25">
      <c r="C62" s="1" t="s">
        <v>84</v>
      </c>
    </row>
    <row r="63" spans="2:3" x14ac:dyDescent="0.25">
      <c r="C63" s="1" t="s">
        <v>85</v>
      </c>
    </row>
    <row r="65" spans="2:4" x14ac:dyDescent="0.25">
      <c r="B65">
        <v>12</v>
      </c>
      <c r="C65" s="1" t="s">
        <v>63</v>
      </c>
    </row>
    <row r="66" spans="2:4" x14ac:dyDescent="0.25">
      <c r="C66" s="1" t="s">
        <v>60</v>
      </c>
    </row>
    <row r="67" spans="2:4" x14ac:dyDescent="0.25">
      <c r="C67" s="1" t="s">
        <v>61</v>
      </c>
    </row>
    <row r="68" spans="2:4" x14ac:dyDescent="0.25">
      <c r="C68" s="1" t="s">
        <v>62</v>
      </c>
    </row>
    <row r="69" spans="2:4" x14ac:dyDescent="0.25">
      <c r="C69" s="1" t="s">
        <v>86</v>
      </c>
    </row>
    <row r="71" spans="2:4" x14ac:dyDescent="0.25">
      <c r="B71">
        <v>13</v>
      </c>
      <c r="C71" s="1" t="s">
        <v>98</v>
      </c>
      <c r="D71">
        <v>5</v>
      </c>
    </row>
    <row r="72" spans="2:4" x14ac:dyDescent="0.25">
      <c r="C72" s="1" t="s">
        <v>99</v>
      </c>
      <c r="D72">
        <v>1</v>
      </c>
    </row>
    <row r="73" spans="2:4" x14ac:dyDescent="0.25">
      <c r="C73" s="1" t="s">
        <v>100</v>
      </c>
      <c r="D73">
        <v>3</v>
      </c>
    </row>
    <row r="74" spans="2:4" x14ac:dyDescent="0.25">
      <c r="C74" s="1" t="s">
        <v>101</v>
      </c>
      <c r="D74">
        <v>4</v>
      </c>
    </row>
    <row r="75" spans="2:4" x14ac:dyDescent="0.25">
      <c r="C75" s="1" t="s">
        <v>102</v>
      </c>
      <c r="D75">
        <v>2</v>
      </c>
    </row>
    <row r="77" spans="2:4" x14ac:dyDescent="0.25">
      <c r="B77">
        <v>14</v>
      </c>
      <c r="C77" s="1" t="s">
        <v>104</v>
      </c>
      <c r="D77">
        <v>2</v>
      </c>
    </row>
    <row r="78" spans="2:4" x14ac:dyDescent="0.25">
      <c r="C78" s="1" t="s">
        <v>105</v>
      </c>
      <c r="D78">
        <v>4</v>
      </c>
    </row>
    <row r="80" spans="2:4" x14ac:dyDescent="0.25">
      <c r="B80">
        <v>15</v>
      </c>
      <c r="C80" s="1" t="s">
        <v>114</v>
      </c>
      <c r="D80">
        <v>3</v>
      </c>
    </row>
    <row r="81" spans="3:4" x14ac:dyDescent="0.25">
      <c r="C81" s="1" t="s">
        <v>115</v>
      </c>
      <c r="D81">
        <v>2</v>
      </c>
    </row>
    <row r="82" spans="3:4" x14ac:dyDescent="0.25">
      <c r="C82" s="1" t="s">
        <v>118</v>
      </c>
      <c r="D82">
        <v>1</v>
      </c>
    </row>
    <row r="83" spans="3:4" x14ac:dyDescent="0.25">
      <c r="C83" s="1" t="s">
        <v>116</v>
      </c>
      <c r="D83">
        <v>4</v>
      </c>
    </row>
    <row r="84" spans="3:4" x14ac:dyDescent="0.25">
      <c r="C84" s="1" t="s">
        <v>117</v>
      </c>
      <c r="D84">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Хуулийн этгээд</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Uyanga</dc:creator>
  <cp:keywords/>
  <dc:description/>
  <cp:lastModifiedBy>Uyanga Amartuvshin</cp:lastModifiedBy>
  <cp:revision/>
  <cp:lastPrinted>2026-01-02T04:07:17Z</cp:lastPrinted>
  <dcterms:created xsi:type="dcterms:W3CDTF">2024-06-26T06:29:44Z</dcterms:created>
  <dcterms:modified xsi:type="dcterms:W3CDTF">2026-01-02T07:19:41Z</dcterms:modified>
  <cp:category/>
  <cp:contentStatus/>
</cp:coreProperties>
</file>