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rcmongolia-my.sharepoint.com/personal/uyanga_a_frc_mn/Documents/Desktop/Asuulga/2025/"/>
    </mc:Choice>
  </mc:AlternateContent>
  <xr:revisionPtr revIDLastSave="280" documentId="8_{75D0D103-E67A-4B5B-A03E-23DD1F7D4835}" xr6:coauthVersionLast="47" xr6:coauthVersionMax="47" xr10:uidLastSave="{A7D36481-8E28-45EA-A5A2-564F8169F240}"/>
  <workbookProtection workbookAlgorithmName="SHA-512" workbookHashValue="N2gSCh1g2itG4L9MY5xCJWgh7k+S1NcyhI8cdLuCy/eETyyp4/Irl2ukvIaORq3v5b3cF8fmK0Xnp2x19qUrAQ==" workbookSaltValue="hJYvTaGy3BinzIN4ts9yQQ==" workbookSpinCount="100000" lockStructure="1"/>
  <bookViews>
    <workbookView xWindow="-120" yWindow="-120" windowWidth="29040" windowHeight="15840" xr2:uid="{6334E45A-BA94-4FEC-9C11-9296DBDDFBB1}"/>
  </bookViews>
  <sheets>
    <sheet name="Хувь хүн" sheetId="2" r:id="rId1"/>
    <sheet name="Sheet1"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K20" i="2" s="1"/>
  <c r="K41" i="2"/>
  <c r="K40" i="2"/>
  <c r="K45" i="2"/>
  <c r="J35" i="2"/>
  <c r="K32" i="2"/>
  <c r="K31" i="2"/>
  <c r="K30" i="2"/>
  <c r="K47" i="2" l="1"/>
  <c r="K44" i="2"/>
  <c r="K43" i="2"/>
  <c r="K17" i="2" l="1"/>
  <c r="K22" i="2" l="1"/>
  <c r="K37" i="2"/>
  <c r="E48" i="2"/>
  <c r="K38" i="2"/>
  <c r="K35" i="2"/>
  <c r="J33" i="2"/>
  <c r="K33" i="2" s="1"/>
  <c r="K27" i="2"/>
  <c r="K24" i="2"/>
  <c r="K23" i="2"/>
  <c r="K21" i="2"/>
  <c r="K16" i="2"/>
  <c r="J18" i="2"/>
  <c r="K18" i="2" s="1"/>
  <c r="E14" i="3" l="1"/>
  <c r="E13" i="3"/>
  <c r="E12" i="3"/>
  <c r="E11" i="3"/>
  <c r="E10" i="3"/>
  <c r="E9" i="3"/>
  <c r="E8" i="3"/>
  <c r="E6" i="3"/>
  <c r="E5" i="3"/>
  <c r="E7" i="3"/>
  <c r="E15" i="3" l="1"/>
  <c r="K15" i="2" s="1"/>
  <c r="D1" i="2" s="1"/>
  <c r="E6" i="2"/>
  <c r="E16" i="2"/>
  <c r="E17" i="2"/>
  <c r="E18" i="2"/>
  <c r="E19" i="2"/>
  <c r="E21" i="2"/>
  <c r="E22" i="2"/>
  <c r="E23" i="2"/>
  <c r="E24" i="2"/>
  <c r="E25" i="2"/>
  <c r="E27" i="2"/>
  <c r="E30" i="2"/>
  <c r="E31" i="2"/>
  <c r="E32" i="2"/>
  <c r="E33" i="2"/>
  <c r="E34" i="2"/>
  <c r="E35" i="2"/>
  <c r="E36" i="2"/>
  <c r="E37" i="2"/>
  <c r="E38" i="2"/>
  <c r="E43" i="2"/>
  <c r="E44" i="2"/>
  <c r="E47" i="2"/>
  <c r="E14" i="2"/>
  <c r="E7" i="2"/>
  <c r="E8" i="2"/>
  <c r="E9" i="2"/>
  <c r="E10" i="2"/>
  <c r="E11" i="2"/>
  <c r="E12" i="2"/>
</calcChain>
</file>

<file path=xl/sharedStrings.xml><?xml version="1.0" encoding="utf-8"?>
<sst xmlns="http://schemas.openxmlformats.org/spreadsheetml/2006/main" count="105" uniqueCount="99">
  <si>
    <t>Салбартай эсэх</t>
  </si>
  <si>
    <t>Тийм бол салбарын тоо</t>
  </si>
  <si>
    <t xml:space="preserve">Хаяг байршил </t>
  </si>
  <si>
    <t>Холбоо барих утасны дугаар</t>
  </si>
  <si>
    <t>Цахим шуудан</t>
  </si>
  <si>
    <t>II. ҮЙЛ АЖИЛЛАГААНЫ ЦАР ХҮРЭЭ, ХАРИЛЦАГЧ</t>
  </si>
  <si>
    <t>Үйл ажиллагаа эрхэлж буй хугацаа (жил)</t>
  </si>
  <si>
    <t>Барьцааны эд зүйлийн гарал үүслийн талаар тодруулга авдаг эсэх</t>
  </si>
  <si>
    <t xml:space="preserve">              Нэг удаагийн шинжтэй үйлчлүүлсэн харилцагчдын тоо</t>
  </si>
  <si>
    <t>Харилцагчийн албан ёсны бичиг баримтыг (цахим үнэмлэх г.м) шалгадаг эсэх</t>
  </si>
  <si>
    <t>Хэрэв тийм бол харилцагч бичиг баримтаа шалгуулахаас татгалзсан тохиолдолд ямар арга хэмжээ авдаг вэ?</t>
  </si>
  <si>
    <t>Тийм бол мэдээлсэн хэргийн тоо</t>
  </si>
  <si>
    <t>I.       ЕРӨНХИЙ МЭДЭЭЛЭЛ</t>
  </si>
  <si>
    <t>III. ГҮЙЛГЭЭ БОЛОН БЭЛЭН МӨНГӨНИЙ ЭРГЭЛТ</t>
  </si>
  <si>
    <t>Үйл ажиллагаатай холбоотойгоор гадаад улс руу гүйлгээ хийх шаардлага үүсдэг эсэх</t>
  </si>
  <si>
    <t>Тийм бол жилд дунджаар шилжүүлдэг гадаад гүйлгээний дүн (төгрөгөөр)</t>
  </si>
  <si>
    <t>V. МУТСТ ЧИГЛЭЛЭЭРХ МЭДЛЭГ, СУРГАЛТ</t>
  </si>
  <si>
    <t>Мөнгө угаах болон терроризмыг санхүүжүүлэхтэй тэмцэх чиглэлээр мэргэшүүлэх эсвэл анхан шатны ойлголт өгөх сургалтад хамрагдаж байсан эсэх</t>
  </si>
  <si>
    <t>Хамрагдаж байсан бол сургалтын нэр болон зохион байгуулсан байгууллагын нэрийг бичнэ үү.</t>
  </si>
  <si>
    <t>Харилцагч хэн нэгнийг төлөөлөн үйлчилгээ авч буй эсэхийг тодруулах, шалгах тогтолцоо байдаг уу? (Маягтаар эсвэл Амаар асууж тодруулдаг эсэхийг тодорхой бичнэ үү)</t>
  </si>
  <si>
    <t>Огноо:</t>
  </si>
  <si>
    <t>Тийм</t>
  </si>
  <si>
    <t>Үгүй</t>
  </si>
  <si>
    <t>Алт мөнгөн эдлэл</t>
  </si>
  <si>
    <t>Цахилгаан хэрэгсэл</t>
  </si>
  <si>
    <t>Тавилга, эд хогшил</t>
  </si>
  <si>
    <t>Тээврийн хэрэгсэл</t>
  </si>
  <si>
    <t>Орлого</t>
  </si>
  <si>
    <t>Эзэмших эрх</t>
  </si>
  <si>
    <t>Тоног төхөөрөмж</t>
  </si>
  <si>
    <t>Бараа, материал</t>
  </si>
  <si>
    <t>Утасны дугаар</t>
  </si>
  <si>
    <t>Бусад</t>
  </si>
  <si>
    <t>Зарим тохиолдолд</t>
  </si>
  <si>
    <t>Зарим тохиолдолд л үйлчилгээ үзүүлдэг</t>
  </si>
  <si>
    <t>Үйлчилгээ үзүүлдэггүй</t>
  </si>
  <si>
    <t>Бичиг баримтаа шалгуулахаас татгалзсан тохиолдол гарч байгаагүй.</t>
  </si>
  <si>
    <t>Асуулга, маягт зэргээр тодруулдаг</t>
  </si>
  <si>
    <t>Амаар асууж, тодруулдаг</t>
  </si>
  <si>
    <t>Амаар асууж, төлөөлүүлж буй этгээдтэй утсаар холбогдон баталгаажуулдаг</t>
  </si>
  <si>
    <t>Асууж, тодруулдаггүй</t>
  </si>
  <si>
    <t>Гуравдагч этгээдийг төлөөлөн гэрээ байгуулах боломжгүй</t>
  </si>
  <si>
    <t>Тийм тохиолдол гарч байгаагүй</t>
  </si>
  <si>
    <t>Зээлийн гэрээ байгуулах, зээл олгох, гэрээг сунгах зэрэг үйлчилгээг цахим хэлбэрээр (утсаар, вэбсайт, аппликейшн г.м) хийх боломжтой эсэх</t>
  </si>
  <si>
    <t>Нэг этгээдэд олгох зээлийн дээд дүн (төгрөгөөр)</t>
  </si>
  <si>
    <t>Дунджаар нэг этгээдэд олгосон зээлийн хэмжээ (төгрөгөөр)</t>
  </si>
  <si>
    <t>Үүнээс: Бэлнээр олгосон зээл (төгрөгөөр)</t>
  </si>
  <si>
    <t>Нэг этгээдэд нэг өдөрт 20.0 сая төгрөгөөс дээш дүнтэй бэлэн мөнгөний гүйлгээ хийдэг эсэх (зээл олголт, эргэн төлөлт)</t>
  </si>
  <si>
    <t>Хангалттай</t>
  </si>
  <si>
    <t>Дунд зэрэг</t>
  </si>
  <si>
    <t>Хангалтгүй</t>
  </si>
  <si>
    <t>Маш сайн</t>
  </si>
  <si>
    <t>Хэрэгжүүлдэггүй</t>
  </si>
  <si>
    <t>Ажилтан томилсон, мөн ажлын чиг үүргийг тодорхойлсон.</t>
  </si>
  <si>
    <t>Ажилтан томилсон боловч ажлын чиг үүргийг тодорхойлоогүй.</t>
  </si>
  <si>
    <t>Ажилтан томилсон боловч чиг үүргээ идэвхтэй хэрэгжүүлдэггүй</t>
  </si>
  <si>
    <t>Ажилтан томилоогүй</t>
  </si>
  <si>
    <t>Тогтмол хяналт тавьдаг</t>
  </si>
  <si>
    <t>Хяналт тавьдаг боловч тогтсон хугацаа байхгүй</t>
  </si>
  <si>
    <t>Зөвхөн шаардлагатай гэж үзсэн тохиолдолд хяналт тавьдаг</t>
  </si>
  <si>
    <t>Хяналт тавьдаггүй</t>
  </si>
  <si>
    <t>Тогтмол шинэчилдэг</t>
  </si>
  <si>
    <t>Хууль тогтоомжид өөрчлөлт орсон тохиолдолд л шинэчилдэг</t>
  </si>
  <si>
    <t>Цөөн тохиолдолд шинэчилдэг</t>
  </si>
  <si>
    <t>Шинэчилдэггүй</t>
  </si>
  <si>
    <t>Сургалтад хамрагдаж байгаагүй.</t>
  </si>
  <si>
    <t>Тогтмол буюу 1-3 сар тутамд зохион байгуулдаг.</t>
  </si>
  <si>
    <t>Хагас жил тутамд зохион байгуулдаг.</t>
  </si>
  <si>
    <t>Жилдээ нэг удаа зохион байгуулдаг.</t>
  </si>
  <si>
    <t>Тодорхой давтамжгүй ч шаардлагатай тохиолдолд зохион байгуулдаг.</t>
  </si>
  <si>
    <t>Энэ чиглэлээр сургалт зохион байгуулдаггүй.</t>
  </si>
  <si>
    <t>Огт мэдэхгүй</t>
  </si>
  <si>
    <t>Үүнээс:   
              Байнгын тогтвортой үйлчлүүлдэг харилцагчдын тоо</t>
  </si>
  <si>
    <t>Зээлийн барьцаанд хүлээн авах эд зүйлсийн жагсаалт (Бүх таарах хариултын урдах цонхыг тэмдэглэнэ үү.)</t>
  </si>
  <si>
    <t>Овог, нэр</t>
  </si>
  <si>
    <t>Регистрийн дугаар</t>
  </si>
  <si>
    <t>Мөнгө угаах болон терроризмыг санхүүжүүлэхтэй тэмцэх тухай хуулийн мэдээлэлтэй эсэх</t>
  </si>
  <si>
    <t>IV. ДОТООД ХЯНАЛТ</t>
  </si>
  <si>
    <t>Тус хуулийн хэрэгжилтийг хангаж ажиллаж буй эсэхдээ хяналт тавьдаг уу?</t>
  </si>
  <si>
    <t>Сүүлийн 1 жилийн хугацаанд сургалтад хамрагдсан.</t>
  </si>
  <si>
    <t>Сүүлийн 2-3 жилийн хугацаанд сургалтад хамрагдсан.</t>
  </si>
  <si>
    <t>Тайлант онд үйлчилгээ үзүүлсэн нийт харилцагчийн тоо</t>
  </si>
  <si>
    <t>Харилцагчийг таньж мэдэхдээ анкет эсвэл асуулга бөглүүлж авдаг эсэх</t>
  </si>
  <si>
    <t>Ямарч арга хэмжэээ авдаггүй. Үйлчилгээгээ үзүүлдэг</t>
  </si>
  <si>
    <t>Тайлант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t>
  </si>
  <si>
    <t xml:space="preserve">Тийм бол тайлант онд цахим хэлбэрээр үзүүлсэн үйлчилгээний тоо </t>
  </si>
  <si>
    <t xml:space="preserve"> Оршин суугч бус (гадаад) харилцагчдын тоо</t>
  </si>
  <si>
    <t>Тайлант онд олгосон нийт зээлийн дүн (төгрөгөөр)</t>
  </si>
  <si>
    <t xml:space="preserve">               Дансаар буюу бэлэн бусаар олгосон зээл (төгрөгөөр)</t>
  </si>
  <si>
    <t>Тайлант онд бэлнээр хүлээн авсан эргэн төлөлтийн дүн (төгрөгөөр)</t>
  </si>
  <si>
    <t>Тайлант онд бэлэн бусаар хүлээн авсан эргэн төлөлтийн дүн (төгрөгөөр)</t>
  </si>
  <si>
    <t>Харилцагч нь Монгол улсын эсвэл гадаад улсын улс төрд нөлөө бүхий этгээд эсэх, эсвэл улс төрд нөлөө бүхий этгээдийн хамаарал бүхий этгээд эсэхийг тодорхойлох, өндөр эрсдэлтэй харилцагч гэж үзэх талаар мэдээлэл, ойлголтын түвшнээ үнэлнэ үү.</t>
  </si>
  <si>
    <t>Сэжигтэй гүйлгээ/үйлдлийг илрүүлэх аргачлал, чадвартай юу?</t>
  </si>
  <si>
    <t>Аргачлалтай, сайн мэднэ</t>
  </si>
  <si>
    <t>Аргачлалгүй боловч илрүүлж чадна</t>
  </si>
  <si>
    <t>Өөрийн туршлага, ур чадвараар илрүүлдэг</t>
  </si>
  <si>
    <t>Сэжигтэй гүйлгээний талаар сайн мэдэхгүй</t>
  </si>
  <si>
    <t>Санхүүгийн мэдээллийн албаны ГоАМЛ цахим порталд бүртгүүлсэн эсэх</t>
  </si>
  <si>
    <t xml:space="preserve"> МӨНГӨН ЗЭЭЛИЙН ҮЙЛЧИЛГЭЭ ҮЗҮҮЛЭГЧ ИРГЭНИЙ ЭРСДЭЛИЙН ҮНЭЛГЭЭНИЙ АСУУЛГА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</si>
</sst>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2"/>
      <color theme="1"/>
      <name val="Times New Roman"/>
      <family val="1"/>
    </font>
    <font>
      <sz val="11"/>
      <color theme="1"/>
      <name val="Times New Roman"/>
      <family val="1"/>
    </font>
    <font>
      <b/>
      <sz val="11"/>
      <color rgb="FFFFFFFF"/>
      <name val="Times New Roman"/>
      <family val="1"/>
    </font>
    <font>
      <sz val="11"/>
      <color theme="1"/>
      <name val="Calibri"/>
      <family val="2"/>
      <scheme val="minor"/>
    </font>
    <font>
      <sz val="11"/>
      <color rgb="FFFF0000"/>
      <name val="Times New Roman"/>
      <family val="1"/>
    </font>
    <font>
      <sz val="8"/>
      <color rgb="FF000000"/>
      <name val="Segoe UI"/>
      <family val="2"/>
    </font>
    <font>
      <sz val="11"/>
      <color theme="2" tint="-0.249977111117893"/>
      <name val="Times New Roman"/>
      <family val="1"/>
    </font>
    <font>
      <sz val="11"/>
      <name val="Times New Roman"/>
      <family val="1"/>
    </font>
  </fonts>
  <fills count="3">
    <fill>
      <patternFill patternType="none"/>
    </fill>
    <fill>
      <patternFill patternType="gray125"/>
    </fill>
    <fill>
      <patternFill patternType="solid">
        <fgColor theme="8"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4" fillId="0" borderId="0" applyFont="0" applyFill="0" applyBorder="0" applyAlignment="0" applyProtection="0"/>
  </cellStyleXfs>
  <cellXfs count="27">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2" fontId="7" fillId="0" borderId="0" xfId="0" applyNumberFormat="1" applyFont="1" applyAlignment="1">
      <alignment horizontal="center" vertical="center"/>
    </xf>
    <xf numFmtId="0" fontId="2" fillId="0" borderId="0" xfId="0" applyFont="1" applyAlignment="1">
      <alignment vertical="center"/>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5" fillId="0" borderId="0" xfId="0" applyFont="1" applyAlignment="1">
      <alignment vertical="center"/>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2" borderId="1" xfId="0" applyFont="1" applyFill="1" applyBorder="1" applyAlignment="1">
      <alignment horizontal="center" vertical="top" wrapText="1"/>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1!$D$5" lockText="1" noThreeD="1"/>
</file>

<file path=xl/ctrlProps/ctrlProp10.xml><?xml version="1.0" encoding="utf-8"?>
<formControlPr xmlns="http://schemas.microsoft.com/office/spreadsheetml/2009/9/main" objectType="CheckBox" fmlaLink="Sheet1!$D$14" lockText="1" noThreeD="1"/>
</file>

<file path=xl/ctrlProps/ctrlProp2.xml><?xml version="1.0" encoding="utf-8"?>
<formControlPr xmlns="http://schemas.microsoft.com/office/spreadsheetml/2009/9/main" objectType="CheckBox" fmlaLink="Sheet1!$D$6" lockText="1" noThreeD="1"/>
</file>

<file path=xl/ctrlProps/ctrlProp3.xml><?xml version="1.0" encoding="utf-8"?>
<formControlPr xmlns="http://schemas.microsoft.com/office/spreadsheetml/2009/9/main" objectType="CheckBox" fmlaLink="Sheet1!$D$7" lockText="1" noThreeD="1"/>
</file>

<file path=xl/ctrlProps/ctrlProp4.xml><?xml version="1.0" encoding="utf-8"?>
<formControlPr xmlns="http://schemas.microsoft.com/office/spreadsheetml/2009/9/main" objectType="CheckBox" fmlaLink="Sheet1!$D$8" lockText="1" noThreeD="1"/>
</file>

<file path=xl/ctrlProps/ctrlProp5.xml><?xml version="1.0" encoding="utf-8"?>
<formControlPr xmlns="http://schemas.microsoft.com/office/spreadsheetml/2009/9/main" objectType="CheckBox" fmlaLink="Sheet1!$D$9" lockText="1" noThreeD="1"/>
</file>

<file path=xl/ctrlProps/ctrlProp6.xml><?xml version="1.0" encoding="utf-8"?>
<formControlPr xmlns="http://schemas.microsoft.com/office/spreadsheetml/2009/9/main" objectType="CheckBox" fmlaLink="Sheet1!$D$10" lockText="1" noThreeD="1"/>
</file>

<file path=xl/ctrlProps/ctrlProp7.xml><?xml version="1.0" encoding="utf-8"?>
<formControlPr xmlns="http://schemas.microsoft.com/office/spreadsheetml/2009/9/main" objectType="CheckBox" fmlaLink="Sheet1!$D$11" lockText="1" noThreeD="1"/>
</file>

<file path=xl/ctrlProps/ctrlProp8.xml><?xml version="1.0" encoding="utf-8"?>
<formControlPr xmlns="http://schemas.microsoft.com/office/spreadsheetml/2009/9/main" objectType="CheckBox" fmlaLink="Sheet1!$D$12" lockText="1" noThreeD="1"/>
</file>

<file path=xl/ctrlProps/ctrlProp9.xml><?xml version="1.0" encoding="utf-8"?>
<formControlPr xmlns="http://schemas.microsoft.com/office/spreadsheetml/2009/9/main" objectType="CheckBox" fmlaLink="Sheet1!$D$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14</xdr:row>
          <xdr:rowOff>133350</xdr:rowOff>
        </xdr:from>
        <xdr:to>
          <xdr:col>3</xdr:col>
          <xdr:colOff>2143125</xdr:colOff>
          <xdr:row>14</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Алт, үнэт эдлэл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381000</xdr:rowOff>
        </xdr:from>
        <xdr:to>
          <xdr:col>3</xdr:col>
          <xdr:colOff>2362200</xdr:colOff>
          <xdr:row>14</xdr:row>
          <xdr:rowOff>600075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Цахилгаан хэрэгсэл (Зурагт, Компьютер г.м)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628650</xdr:rowOff>
        </xdr:from>
        <xdr:to>
          <xdr:col>3</xdr:col>
          <xdr:colOff>2381250</xdr:colOff>
          <xdr:row>14</xdr:row>
          <xdr:rowOff>838200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Тавилга, эд хогшил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895350</xdr:rowOff>
        </xdr:from>
        <xdr:to>
          <xdr:col>3</xdr:col>
          <xdr:colOff>2257425</xdr:colOff>
          <xdr:row>14</xdr:row>
          <xdr:rowOff>1095375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Тээврийн хэрэгсэл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1152525</xdr:rowOff>
        </xdr:from>
        <xdr:to>
          <xdr:col>3</xdr:col>
          <xdr:colOff>2381250</xdr:colOff>
          <xdr:row>14</xdr:row>
          <xdr:rowOff>1362075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Орлого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1390650</xdr:rowOff>
        </xdr:from>
        <xdr:to>
          <xdr:col>3</xdr:col>
          <xdr:colOff>2381250</xdr:colOff>
          <xdr:row>14</xdr:row>
          <xdr:rowOff>1600200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Эзэмших эрх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1628775</xdr:rowOff>
        </xdr:from>
        <xdr:to>
          <xdr:col>3</xdr:col>
          <xdr:colOff>2362200</xdr:colOff>
          <xdr:row>14</xdr:row>
          <xdr:rowOff>1838325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Тоног төхөөрөмж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1876425</xdr:rowOff>
        </xdr:from>
        <xdr:to>
          <xdr:col>3</xdr:col>
          <xdr:colOff>2352675</xdr:colOff>
          <xdr:row>14</xdr:row>
          <xdr:rowOff>2076450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Бараа, материал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2105025</xdr:rowOff>
        </xdr:from>
        <xdr:to>
          <xdr:col>3</xdr:col>
          <xdr:colOff>2371725</xdr:colOff>
          <xdr:row>14</xdr:row>
          <xdr:rowOff>2314575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Утасны дугаар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2362200</xdr:rowOff>
        </xdr:from>
        <xdr:to>
          <xdr:col>3</xdr:col>
          <xdr:colOff>2143125</xdr:colOff>
          <xdr:row>14</xdr:row>
          <xdr:rowOff>2571750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Бусад</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10E4-039F-4CF1-AC60-E2FCCD4E087C}">
  <dimension ref="B1:K48"/>
  <sheetViews>
    <sheetView showGridLines="0" tabSelected="1" view="pageBreakPreview" zoomScale="115" zoomScaleNormal="85" zoomScaleSheetLayoutView="115" workbookViewId="0">
      <selection activeCell="D8" sqref="D8:D12"/>
    </sheetView>
  </sheetViews>
  <sheetFormatPr defaultColWidth="9.140625" defaultRowHeight="15" x14ac:dyDescent="0.25"/>
  <cols>
    <col min="1" max="1" width="3" style="1" customWidth="1"/>
    <col min="2" max="2" width="6.7109375" style="1" customWidth="1"/>
    <col min="3" max="3" width="64.28515625" style="8" customWidth="1"/>
    <col min="4" max="4" width="37" style="5" customWidth="1"/>
    <col min="5" max="5" width="14.42578125" style="8" customWidth="1"/>
    <col min="6" max="9" width="6.140625" style="1" hidden="1" customWidth="1"/>
    <col min="10" max="10" width="11.5703125" style="1" hidden="1" customWidth="1"/>
    <col min="11" max="11" width="13.42578125" style="5" hidden="1" customWidth="1"/>
    <col min="12" max="65" width="9.140625" style="1" customWidth="1"/>
    <col min="66" max="16384" width="9.140625" style="1"/>
  </cols>
  <sheetData>
    <row r="1" spans="2:11" x14ac:dyDescent="0.25">
      <c r="D1" s="7">
        <f>+AVERAGE(K15:K48)</f>
        <v>3</v>
      </c>
    </row>
    <row r="2" spans="2:11" ht="15" customHeight="1" x14ac:dyDescent="0.25">
      <c r="B2" s="26" t="s">
        <v>98</v>
      </c>
      <c r="C2" s="26"/>
      <c r="D2" s="26"/>
    </row>
    <row r="3" spans="2:11" x14ac:dyDescent="0.25">
      <c r="D3" s="5" t="s">
        <v>20</v>
      </c>
    </row>
    <row r="5" spans="2:11" x14ac:dyDescent="0.25">
      <c r="B5" s="25" t="s">
        <v>12</v>
      </c>
      <c r="C5" s="25"/>
      <c r="D5" s="25"/>
    </row>
    <row r="6" spans="2:11" x14ac:dyDescent="0.25">
      <c r="B6" s="2">
        <v>1</v>
      </c>
      <c r="C6" s="18" t="s">
        <v>74</v>
      </c>
      <c r="D6" s="14"/>
      <c r="E6" s="17" t="str">
        <f>IF(D6="","Утга бөглөх","")</f>
        <v>Утга бөглөх</v>
      </c>
    </row>
    <row r="7" spans="2:11" x14ac:dyDescent="0.25">
      <c r="B7" s="2">
        <v>2</v>
      </c>
      <c r="C7" s="18" t="s">
        <v>75</v>
      </c>
      <c r="D7" s="14"/>
      <c r="E7" s="17" t="str">
        <f t="shared" ref="E7:E47" si="0">IF(D7="","Утга бөглөх","")</f>
        <v>Утга бөглөх</v>
      </c>
    </row>
    <row r="8" spans="2:11" x14ac:dyDescent="0.25">
      <c r="B8" s="2">
        <v>3</v>
      </c>
      <c r="C8" s="19" t="s">
        <v>0</v>
      </c>
      <c r="D8" s="14"/>
      <c r="E8" s="17" t="str">
        <f t="shared" si="0"/>
        <v>Утга бөглөх</v>
      </c>
    </row>
    <row r="9" spans="2:11" x14ac:dyDescent="0.25">
      <c r="B9" s="2">
        <v>4</v>
      </c>
      <c r="C9" s="18" t="s">
        <v>1</v>
      </c>
      <c r="D9" s="14"/>
      <c r="E9" s="17" t="str">
        <f t="shared" si="0"/>
        <v>Утга бөглөх</v>
      </c>
    </row>
    <row r="10" spans="2:11" x14ac:dyDescent="0.25">
      <c r="B10" s="2">
        <v>5</v>
      </c>
      <c r="C10" s="18" t="s">
        <v>2</v>
      </c>
      <c r="D10" s="14"/>
      <c r="E10" s="17" t="str">
        <f t="shared" si="0"/>
        <v>Утга бөглөх</v>
      </c>
    </row>
    <row r="11" spans="2:11" x14ac:dyDescent="0.25">
      <c r="B11" s="2">
        <v>6</v>
      </c>
      <c r="C11" s="18" t="s">
        <v>3</v>
      </c>
      <c r="D11" s="14"/>
      <c r="E11" s="17" t="str">
        <f t="shared" si="0"/>
        <v>Утга бөглөх</v>
      </c>
    </row>
    <row r="12" spans="2:11" x14ac:dyDescent="0.25">
      <c r="B12" s="2">
        <v>7</v>
      </c>
      <c r="C12" s="18" t="s">
        <v>4</v>
      </c>
      <c r="D12" s="14"/>
      <c r="E12" s="17" t="str">
        <f t="shared" si="0"/>
        <v>Утга бөглөх</v>
      </c>
    </row>
    <row r="13" spans="2:11" x14ac:dyDescent="0.25">
      <c r="B13" s="25" t="s">
        <v>5</v>
      </c>
      <c r="C13" s="25"/>
      <c r="D13" s="25"/>
    </row>
    <row r="14" spans="2:11" x14ac:dyDescent="0.25">
      <c r="B14" s="2">
        <v>8</v>
      </c>
      <c r="C14" s="18" t="s">
        <v>6</v>
      </c>
      <c r="D14" s="14"/>
      <c r="E14" s="17" t="str">
        <f t="shared" si="0"/>
        <v>Утга бөглөх</v>
      </c>
    </row>
    <row r="15" spans="2:11" ht="212.25" customHeight="1" x14ac:dyDescent="0.25">
      <c r="B15" s="2">
        <v>9</v>
      </c>
      <c r="C15" s="18" t="s">
        <v>73</v>
      </c>
      <c r="D15" s="2"/>
      <c r="E15" s="17"/>
      <c r="K15" s="5">
        <f>+Sheet1!E15</f>
        <v>3</v>
      </c>
    </row>
    <row r="16" spans="2:11" ht="17.25" customHeight="1" x14ac:dyDescent="0.25">
      <c r="B16" s="2">
        <v>10</v>
      </c>
      <c r="C16" s="18" t="s">
        <v>7</v>
      </c>
      <c r="D16" s="10"/>
      <c r="E16" s="17" t="str">
        <f t="shared" si="0"/>
        <v>Утга бөглөх</v>
      </c>
      <c r="K16" s="5">
        <f>IF(D16=Sheet1!$C$16,2,IF(D16=Sheet1!$C$18,3,IF(D16=Sheet1!$C$17,5,3)))</f>
        <v>3</v>
      </c>
    </row>
    <row r="17" spans="2:11" x14ac:dyDescent="0.25">
      <c r="B17" s="2">
        <v>11</v>
      </c>
      <c r="C17" s="18" t="s">
        <v>81</v>
      </c>
      <c r="D17" s="10"/>
      <c r="E17" s="17" t="str">
        <f t="shared" si="0"/>
        <v>Утга бөглөх</v>
      </c>
      <c r="K17" s="5">
        <f>IF(AND(D17&gt;=0,D17&lt;=50),1,IF(AND(D17&gt;=51,D17&lt;=150),2,IF(AND(D17&gt;=151,D17&lt;=300),3,IF(AND(D17&gt;=301,D17&lt;=1000),4,IF(D17&gt;=1001,5)))))</f>
        <v>1</v>
      </c>
    </row>
    <row r="18" spans="2:11" ht="30" x14ac:dyDescent="0.25">
      <c r="B18" s="2">
        <v>12</v>
      </c>
      <c r="C18" s="18" t="s">
        <v>72</v>
      </c>
      <c r="D18" s="10"/>
      <c r="E18" s="17" t="str">
        <f t="shared" si="0"/>
        <v>Утга бөглөх</v>
      </c>
      <c r="J18" s="8" t="e">
        <f>+D18/D17</f>
        <v>#DIV/0!</v>
      </c>
      <c r="K18" s="5">
        <f>IFERROR(IF(J18&gt;0.7,1,IF(AND(J18&gt;0.5,J18&lt;=0.7),2,IF(AND(J18&gt;0.4,J18&lt;=0.5),3,IF(AND(J18&gt;0.2,J18&lt;=0.4),4,IF(AND(J18&lt;=0.2),5))))),3)</f>
        <v>3</v>
      </c>
    </row>
    <row r="19" spans="2:11" x14ac:dyDescent="0.25">
      <c r="B19" s="2">
        <v>13</v>
      </c>
      <c r="C19" s="18" t="s">
        <v>8</v>
      </c>
      <c r="D19" s="10"/>
      <c r="E19" s="17" t="str">
        <f t="shared" si="0"/>
        <v>Утга бөглөх</v>
      </c>
    </row>
    <row r="20" spans="2:11" x14ac:dyDescent="0.25">
      <c r="B20" s="2">
        <v>14</v>
      </c>
      <c r="C20" s="18" t="s">
        <v>86</v>
      </c>
      <c r="D20" s="10"/>
      <c r="E20" s="17"/>
      <c r="J20" s="8" t="e">
        <f>+D20/D17</f>
        <v>#DIV/0!</v>
      </c>
      <c r="K20" s="5">
        <f>IFERROR(IF(J20&gt;0.3,5,IF(AND(J20&gt;0.1,J20&lt;=0.3),4,IF(AND(J20&gt;0.05,J20&lt;=0.1),3,IF(AND(J20&lt;=0.05),2)))),3)</f>
        <v>3</v>
      </c>
    </row>
    <row r="21" spans="2:11" ht="30" x14ac:dyDescent="0.25">
      <c r="B21" s="2">
        <v>15</v>
      </c>
      <c r="C21" s="18" t="s">
        <v>82</v>
      </c>
      <c r="D21" s="10"/>
      <c r="E21" s="17" t="str">
        <f>IF(D21="","Утга бөглөх","")</f>
        <v>Утга бөглөх</v>
      </c>
      <c r="K21" s="5">
        <f>IF(D21=Sheet1!$C$16,2,IF(D21=Sheet1!$C$18,3,IF(D21=Sheet1!$C$17,5,4)))</f>
        <v>4</v>
      </c>
    </row>
    <row r="22" spans="2:11" ht="30" x14ac:dyDescent="0.25">
      <c r="B22" s="2">
        <v>16</v>
      </c>
      <c r="C22" s="18" t="s">
        <v>9</v>
      </c>
      <c r="D22" s="10"/>
      <c r="E22" s="17" t="str">
        <f>IF(D22="","Утга бөглөх","")</f>
        <v>Утга бөглөх</v>
      </c>
      <c r="K22" s="5">
        <f>IF(D22=Sheet1!$C$16,2,IF(D22=Sheet1!$C$18,3,IF(D22=Sheet1!$C$17,5,4)))</f>
        <v>4</v>
      </c>
    </row>
    <row r="23" spans="2:11" ht="30" x14ac:dyDescent="0.25">
      <c r="B23" s="2">
        <v>17</v>
      </c>
      <c r="C23" s="18" t="s">
        <v>10</v>
      </c>
      <c r="D23" s="10"/>
      <c r="E23" s="17" t="str">
        <f t="shared" si="0"/>
        <v>Утга бөглөх</v>
      </c>
      <c r="K23" s="5">
        <f>IF(D23=Sheet1!$C$22,1,IF(D23=Sheet1!$C$23,2,IF(D23=Sheet1!$C$21,4,IF(D23=Sheet1!$C$20,5,3))))</f>
        <v>3</v>
      </c>
    </row>
    <row r="24" spans="2:11" ht="45" x14ac:dyDescent="0.25">
      <c r="B24" s="2">
        <v>18</v>
      </c>
      <c r="C24" s="18" t="s">
        <v>19</v>
      </c>
      <c r="D24" s="10"/>
      <c r="E24" s="17" t="str">
        <f t="shared" si="0"/>
        <v>Утга бөглөх</v>
      </c>
      <c r="K24" s="5">
        <f>IF(D24=Sheet1!$C$29,1,IF(D24=Sheet1!$C$26,2,IF(D24=Sheet1!$C$28,2,IF(D24=Sheet1!$C$27,3,IF(D24=Sheet1!$C$30,4,IF(D24=Sheet1!$C$25,5,3))))))</f>
        <v>3</v>
      </c>
    </row>
    <row r="25" spans="2:11" ht="45" x14ac:dyDescent="0.25">
      <c r="B25" s="2">
        <v>19</v>
      </c>
      <c r="C25" s="18" t="s">
        <v>84</v>
      </c>
      <c r="D25" s="10"/>
      <c r="E25" s="17" t="str">
        <f t="shared" si="0"/>
        <v>Утга бөглөх</v>
      </c>
    </row>
    <row r="26" spans="2:11" x14ac:dyDescent="0.25">
      <c r="B26" s="2">
        <v>20</v>
      </c>
      <c r="C26" s="18" t="s">
        <v>11</v>
      </c>
      <c r="D26" s="10"/>
      <c r="E26" s="17"/>
    </row>
    <row r="27" spans="2:11" ht="45" x14ac:dyDescent="0.25">
      <c r="B27" s="2">
        <v>21</v>
      </c>
      <c r="C27" s="18" t="s">
        <v>43</v>
      </c>
      <c r="D27" s="10"/>
      <c r="E27" s="17" t="str">
        <f t="shared" si="0"/>
        <v>Утга бөглөх</v>
      </c>
      <c r="K27" s="5">
        <f>IF(D27=Sheet1!$C$2,4,IF(D27=Sheet1!$C$3,2,3))</f>
        <v>3</v>
      </c>
    </row>
    <row r="28" spans="2:11" x14ac:dyDescent="0.25">
      <c r="B28" s="2">
        <v>22</v>
      </c>
      <c r="C28" s="18" t="s">
        <v>85</v>
      </c>
      <c r="D28" s="10"/>
      <c r="E28" s="17"/>
    </row>
    <row r="29" spans="2:11" x14ac:dyDescent="0.25">
      <c r="B29" s="25" t="s">
        <v>13</v>
      </c>
      <c r="C29" s="25"/>
      <c r="D29" s="25"/>
      <c r="E29" s="17"/>
    </row>
    <row r="30" spans="2:11" x14ac:dyDescent="0.25">
      <c r="B30" s="2">
        <v>23</v>
      </c>
      <c r="C30" s="18" t="s">
        <v>44</v>
      </c>
      <c r="D30" s="12"/>
      <c r="E30" s="17" t="str">
        <f>IF(D30="","Утга бөглөх","")</f>
        <v>Утга бөглөх</v>
      </c>
      <c r="K30" s="5">
        <f>IF(AND(D30&gt;0,D30&lt;=1000000),1,IF(AND(D30&gt;=1000001,D30&lt;=10000000),2,IF(AND(D30&gt;=10000001,D30&lt;=30000000),3,IF(AND(D30&gt;=30000001,D30&lt;=100000000),4,IF(D30&gt;=100000001,5,3)))))</f>
        <v>3</v>
      </c>
    </row>
    <row r="31" spans="2:11" x14ac:dyDescent="0.25">
      <c r="B31" s="2">
        <v>24</v>
      </c>
      <c r="C31" s="20" t="s">
        <v>45</v>
      </c>
      <c r="D31" s="12"/>
      <c r="E31" s="17" t="str">
        <f t="shared" si="0"/>
        <v>Утга бөглөх</v>
      </c>
      <c r="K31" s="5">
        <f>IF(AND(D31&gt;0,D31&lt;=3000000),1,IF(AND(D31&gt;=3000001,D31&lt;=5000000),2,IF(AND(D31&gt;=5000001,D31&lt;=10000000),3,IF(AND(D31&gt;=10000001,D31&lt;=20000000),4,IF(AND(D31&gt;=20000001),5,3)))))</f>
        <v>3</v>
      </c>
    </row>
    <row r="32" spans="2:11" x14ac:dyDescent="0.25">
      <c r="B32" s="2">
        <v>25</v>
      </c>
      <c r="C32" s="9" t="s">
        <v>87</v>
      </c>
      <c r="D32" s="12"/>
      <c r="E32" s="17" t="str">
        <f t="shared" si="0"/>
        <v>Утга бөглөх</v>
      </c>
      <c r="K32" s="5">
        <f>IF(AND(D32&gt;0,D32&lt;=20000000),1,IF(AND(D32&gt;=20000001,D32&lt;=50000000),2,IF(AND(D32&gt;=50000001,D32&lt;=100000000),3,IF(AND(D32&gt;=100000001,D32&lt;=200000000),4,IF(AND(D32&gt;=200000001),5,3)))))</f>
        <v>3</v>
      </c>
    </row>
    <row r="33" spans="2:11" x14ac:dyDescent="0.25">
      <c r="B33" s="2">
        <v>26</v>
      </c>
      <c r="C33" s="21" t="s">
        <v>46</v>
      </c>
      <c r="D33" s="12"/>
      <c r="E33" s="17" t="str">
        <f t="shared" si="0"/>
        <v>Утга бөглөх</v>
      </c>
      <c r="J33" s="1" t="e">
        <f>+D33/D32</f>
        <v>#DIV/0!</v>
      </c>
      <c r="K33" s="5">
        <f>IFERROR(IF(J33&gt;0.7,5,IF(AND(J33&gt;0.6,J33&lt;=0.7),4,IF(AND(J33&gt;0.4,J33&lt;=0.6),3,IF(AND(J33&gt;0.2,J33&lt;=0.4),2,IF(J33&lt;=0.2,1))))),3)</f>
        <v>3</v>
      </c>
    </row>
    <row r="34" spans="2:11" x14ac:dyDescent="0.25">
      <c r="B34" s="2">
        <v>27</v>
      </c>
      <c r="C34" s="9" t="s">
        <v>88</v>
      </c>
      <c r="D34" s="12"/>
      <c r="E34" s="17" t="str">
        <f t="shared" si="0"/>
        <v>Утга бөглөх</v>
      </c>
    </row>
    <row r="35" spans="2:11" x14ac:dyDescent="0.25">
      <c r="B35" s="2">
        <v>28</v>
      </c>
      <c r="C35" s="9" t="s">
        <v>89</v>
      </c>
      <c r="D35" s="12"/>
      <c r="E35" s="17" t="str">
        <f t="shared" si="0"/>
        <v>Утга бөглөх</v>
      </c>
      <c r="J35" s="1" t="e">
        <f>+D35/(D35+D36)</f>
        <v>#DIV/0!</v>
      </c>
      <c r="K35" s="5">
        <f>IFERROR(IF(J35&gt;0.7,5,IF(AND(J35&gt;0.6,J35&lt;=0.7),4,IF(AND(J35&gt;0.4,J35&lt;=0.6),3,IF(AND(J35&gt;0.2,J35&lt;=0.4),2,IF(J35&lt;=0.2,1))))),3)</f>
        <v>3</v>
      </c>
    </row>
    <row r="36" spans="2:11" ht="24" customHeight="1" x14ac:dyDescent="0.25">
      <c r="B36" s="2">
        <v>29</v>
      </c>
      <c r="C36" s="9" t="s">
        <v>90</v>
      </c>
      <c r="D36" s="12"/>
      <c r="E36" s="17" t="str">
        <f t="shared" si="0"/>
        <v>Утга бөглөх</v>
      </c>
    </row>
    <row r="37" spans="2:11" ht="30" x14ac:dyDescent="0.25">
      <c r="B37" s="2">
        <v>30</v>
      </c>
      <c r="C37" s="9" t="s">
        <v>47</v>
      </c>
      <c r="D37" s="12"/>
      <c r="E37" s="17" t="str">
        <f t="shared" si="0"/>
        <v>Утга бөглөх</v>
      </c>
      <c r="K37" s="5">
        <f>IF(D37=Sheet1!$C$2,4,IF(D37=Sheet1!$C$3,2,3))</f>
        <v>3</v>
      </c>
    </row>
    <row r="38" spans="2:11" ht="30" x14ac:dyDescent="0.25">
      <c r="B38" s="2">
        <v>31</v>
      </c>
      <c r="C38" s="22" t="s">
        <v>14</v>
      </c>
      <c r="D38" s="13"/>
      <c r="E38" s="17" t="str">
        <f t="shared" si="0"/>
        <v>Утга бөглөх</v>
      </c>
      <c r="K38" s="5">
        <f>IF(D38=Sheet1!$C$2,4,IF(D38=Sheet1!$C$3,2,3))</f>
        <v>3</v>
      </c>
    </row>
    <row r="39" spans="2:11" ht="30" x14ac:dyDescent="0.25">
      <c r="B39" s="2">
        <v>32</v>
      </c>
      <c r="C39" s="18" t="s">
        <v>15</v>
      </c>
      <c r="D39" s="10"/>
      <c r="E39" s="17"/>
    </row>
    <row r="40" spans="2:11" x14ac:dyDescent="0.25">
      <c r="B40" s="2">
        <v>33</v>
      </c>
      <c r="C40" s="18" t="s">
        <v>92</v>
      </c>
      <c r="D40" s="10"/>
      <c r="E40" s="17"/>
      <c r="K40" s="5">
        <f>IF(D40=Sheet1!$C$71,1,IF(D40=Sheet1!$C$72,2,IF(D40=Sheet1!$C$73,4,IF(D40=Sheet1!$C$74,5,3))))</f>
        <v>3</v>
      </c>
    </row>
    <row r="41" spans="2:11" ht="30" x14ac:dyDescent="0.25">
      <c r="B41" s="2">
        <v>34</v>
      </c>
      <c r="C41" s="16" t="s">
        <v>97</v>
      </c>
      <c r="D41" s="10"/>
      <c r="E41" s="17"/>
      <c r="K41" s="5">
        <f>IF(D41=Sheet1!$C$2,2,IF(D41=Sheet1!$C$3,4,3))</f>
        <v>3</v>
      </c>
    </row>
    <row r="42" spans="2:11" x14ac:dyDescent="0.25">
      <c r="B42" s="25" t="s">
        <v>77</v>
      </c>
      <c r="C42" s="25"/>
      <c r="D42" s="25"/>
      <c r="E42" s="17"/>
    </row>
    <row r="43" spans="2:11" ht="30" x14ac:dyDescent="0.25">
      <c r="B43" s="2">
        <v>35</v>
      </c>
      <c r="C43" s="9" t="s">
        <v>76</v>
      </c>
      <c r="D43" s="11"/>
      <c r="E43" s="17" t="str">
        <f t="shared" si="0"/>
        <v>Утга бөглөх</v>
      </c>
      <c r="K43" s="5">
        <f>IF(D43=Sheet1!$C$65,1,IF(D43=Sheet1!$C$66,2,IF(D43=Sheet1!$C$67,3,IF(D43=Sheet1!$C$68,4,IF(D43=Sheet1!$C$69,5,3)))))</f>
        <v>3</v>
      </c>
    </row>
    <row r="44" spans="2:11" ht="30" x14ac:dyDescent="0.25">
      <c r="B44" s="2">
        <v>36</v>
      </c>
      <c r="C44" s="9" t="s">
        <v>78</v>
      </c>
      <c r="D44" s="11"/>
      <c r="E44" s="17" t="str">
        <f t="shared" si="0"/>
        <v>Утга бөглөх</v>
      </c>
      <c r="K44" s="5">
        <f>IF(D44=Sheet1!$C$2,2,IF(D44=Sheet1!$C$3,4,3))</f>
        <v>3</v>
      </c>
    </row>
    <row r="45" spans="2:11" ht="60" x14ac:dyDescent="0.25">
      <c r="B45" s="2">
        <v>37</v>
      </c>
      <c r="C45" s="15" t="s">
        <v>91</v>
      </c>
      <c r="D45" s="11"/>
      <c r="E45" s="17"/>
      <c r="K45" s="5">
        <f>IF(D45=Sheet1!$C$65,1,IF(D45=Sheet1!$C$66,2,IF(D45=Sheet1!$C$67,3,IF(D45=Sheet1!$C$68,4,IF(D45=Sheet1!$C$69,5,3)))))</f>
        <v>3</v>
      </c>
    </row>
    <row r="46" spans="2:11" x14ac:dyDescent="0.25">
      <c r="B46" s="25" t="s">
        <v>16</v>
      </c>
      <c r="C46" s="25"/>
      <c r="D46" s="25"/>
      <c r="E46" s="17"/>
    </row>
    <row r="47" spans="2:11" ht="45" x14ac:dyDescent="0.25">
      <c r="B47" s="3">
        <v>38</v>
      </c>
      <c r="C47" s="23" t="s">
        <v>17</v>
      </c>
      <c r="D47" s="10"/>
      <c r="E47" s="17" t="str">
        <f t="shared" si="0"/>
        <v>Утга бөглөх</v>
      </c>
      <c r="K47" s="5">
        <f>IF(D47=Sheet1!C53,1,IF(D47=Sheet1!C54,2,IF(D47=Sheet1!C55,4,3)))</f>
        <v>3</v>
      </c>
    </row>
    <row r="48" spans="2:11" ht="30" x14ac:dyDescent="0.25">
      <c r="B48" s="4">
        <v>40</v>
      </c>
      <c r="C48" s="24" t="s">
        <v>18</v>
      </c>
      <c r="D48" s="10"/>
      <c r="E48" s="17" t="str">
        <f>IF(D48="","Утга бөглөх","")</f>
        <v>Утга бөглөх</v>
      </c>
    </row>
  </sheetData>
  <sheetProtection algorithmName="SHA-512" hashValue="kaP2USsV6p2JnyuTDX9KUq3nRoC3WgWIjzl+8VMa+3PysgjZwI7BD5hKOSZRY+Coi3aJDOtD6vkiXN6twwFKxw==" saltValue="PM+5iQDxX4bdvTdxZX2QuQ==" spinCount="100000" sheet="1" objects="1" scenarios="1"/>
  <protectedRanges>
    <protectedRange sqref="B46:D48 B42:D44 D45 B3:D31 D41 C32:D40 B32:B41 B45" name="Range1"/>
    <protectedRange sqref="C45" name="Range1_1"/>
    <protectedRange sqref="C41" name="Range1_2"/>
  </protectedRanges>
  <mergeCells count="6">
    <mergeCell ref="B46:D46"/>
    <mergeCell ref="B5:D5"/>
    <mergeCell ref="B13:D13"/>
    <mergeCell ref="B29:D29"/>
    <mergeCell ref="B2:D2"/>
    <mergeCell ref="B42:D42"/>
  </mergeCells>
  <dataValidations count="2">
    <dataValidation type="whole" showInputMessage="1" showErrorMessage="1" errorTitle="АНХААР!" error="Зөвхөн тоон утга бөглөнө үү!" sqref="D26 D28 D17:D20 D30:D36" xr:uid="{009A4011-C0DF-488D-8490-5AE530DDFC08}">
      <formula1>0</formula1>
      <formula2>1000000000000000</formula2>
    </dataValidation>
    <dataValidation allowBlank="1" showInputMessage="1" showErrorMessage="1" error="Зөвхөн сонгоно уу!" sqref="D48" xr:uid="{CDBF7C6F-613E-418B-AB4C-4FBBAC72BB60}"/>
  </dataValidations>
  <pageMargins left="0.7" right="0.7" top="0.75" bottom="0.75" header="0.3" footer="0.3"/>
  <pageSetup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133350</xdr:colOff>
                    <xdr:row>14</xdr:row>
                    <xdr:rowOff>133350</xdr:rowOff>
                  </from>
                  <to>
                    <xdr:col>3</xdr:col>
                    <xdr:colOff>2143125</xdr:colOff>
                    <xdr:row>14</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123825</xdr:colOff>
                    <xdr:row>14</xdr:row>
                    <xdr:rowOff>381000</xdr:rowOff>
                  </from>
                  <to>
                    <xdr:col>3</xdr:col>
                    <xdr:colOff>2362200</xdr:colOff>
                    <xdr:row>14</xdr:row>
                    <xdr:rowOff>600075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123825</xdr:colOff>
                    <xdr:row>14</xdr:row>
                    <xdr:rowOff>628650</xdr:rowOff>
                  </from>
                  <to>
                    <xdr:col>3</xdr:col>
                    <xdr:colOff>2381250</xdr:colOff>
                    <xdr:row>14</xdr:row>
                    <xdr:rowOff>838200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114300</xdr:colOff>
                    <xdr:row>14</xdr:row>
                    <xdr:rowOff>895350</xdr:rowOff>
                  </from>
                  <to>
                    <xdr:col>3</xdr:col>
                    <xdr:colOff>2257425</xdr:colOff>
                    <xdr:row>14</xdr:row>
                    <xdr:rowOff>1095375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104775</xdr:colOff>
                    <xdr:row>14</xdr:row>
                    <xdr:rowOff>1152525</xdr:rowOff>
                  </from>
                  <to>
                    <xdr:col>3</xdr:col>
                    <xdr:colOff>2381250</xdr:colOff>
                    <xdr:row>14</xdr:row>
                    <xdr:rowOff>1362075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95250</xdr:colOff>
                    <xdr:row>14</xdr:row>
                    <xdr:rowOff>1390650</xdr:rowOff>
                  </from>
                  <to>
                    <xdr:col>3</xdr:col>
                    <xdr:colOff>2381250</xdr:colOff>
                    <xdr:row>14</xdr:row>
                    <xdr:rowOff>1600200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95250</xdr:colOff>
                    <xdr:row>14</xdr:row>
                    <xdr:rowOff>1628775</xdr:rowOff>
                  </from>
                  <to>
                    <xdr:col>3</xdr:col>
                    <xdr:colOff>2362200</xdr:colOff>
                    <xdr:row>14</xdr:row>
                    <xdr:rowOff>1838325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104775</xdr:colOff>
                    <xdr:row>14</xdr:row>
                    <xdr:rowOff>1876425</xdr:rowOff>
                  </from>
                  <to>
                    <xdr:col>3</xdr:col>
                    <xdr:colOff>2352675</xdr:colOff>
                    <xdr:row>14</xdr:row>
                    <xdr:rowOff>2076450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95250</xdr:colOff>
                    <xdr:row>14</xdr:row>
                    <xdr:rowOff>2105025</xdr:rowOff>
                  </from>
                  <to>
                    <xdr:col>3</xdr:col>
                    <xdr:colOff>2371725</xdr:colOff>
                    <xdr:row>14</xdr:row>
                    <xdr:rowOff>2314575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104775</xdr:colOff>
                    <xdr:row>14</xdr:row>
                    <xdr:rowOff>2362200</xdr:rowOff>
                  </from>
                  <to>
                    <xdr:col>3</xdr:col>
                    <xdr:colOff>2143125</xdr:colOff>
                    <xdr:row>14</xdr:row>
                    <xdr:rowOff>2571750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error="Зөвхөн сонгоно уу." xr:uid="{53B9F51E-A85C-415B-80CC-38572E3DA57F}">
          <x14:formula1>
            <xm:f>Sheet1!$C$2:$C$3</xm:f>
          </x14:formula1>
          <xm:sqref>D8</xm:sqref>
        </x14:dataValidation>
        <x14:dataValidation type="list" allowBlank="1" showInputMessage="1" showErrorMessage="1" error="Зөвхөн сонгоно уу!" xr:uid="{8FCEBB93-E79C-4573-9E1F-F4B779DDA70A}">
          <x14:formula1>
            <xm:f>Sheet1!$C$16:$C$18</xm:f>
          </x14:formula1>
          <xm:sqref>D16 D21:D22</xm:sqref>
        </x14:dataValidation>
        <x14:dataValidation type="list" allowBlank="1" showInputMessage="1" showErrorMessage="1" error="Зөвхөн сонгоно уу!" xr:uid="{528602A5-0B00-4A6A-BFED-EB00399BDAE9}">
          <x14:formula1>
            <xm:f>Sheet1!$C$20:$C$23</xm:f>
          </x14:formula1>
          <xm:sqref>D23</xm:sqref>
        </x14:dataValidation>
        <x14:dataValidation type="list" allowBlank="1" showInputMessage="1" showErrorMessage="1" error="Зөвхөн сонгоно уу!" xr:uid="{FADF05CC-6C53-4510-8A4C-F71E896AA6B8}">
          <x14:formula1>
            <xm:f>Sheet1!$C$25:$C$30</xm:f>
          </x14:formula1>
          <xm:sqref>D24</xm:sqref>
        </x14:dataValidation>
        <x14:dataValidation type="list" allowBlank="1" showInputMessage="1" showErrorMessage="1" error="Зөвхөн сонгоно уу!" xr:uid="{8BA3FBA6-77F8-4E28-BFE7-2E4B53F88F4D}">
          <x14:formula1>
            <xm:f>Sheet1!$C$2:$C$3</xm:f>
          </x14:formula1>
          <xm:sqref>D25 D37:D38 D44</xm:sqref>
        </x14:dataValidation>
        <x14:dataValidation type="list" allowBlank="1" showInputMessage="1" showErrorMessage="1" error="Зөвхөн сонгоно уу!" xr:uid="{B5864213-F9ED-4C68-A25A-D3B715D7E1D2}">
          <x14:formula1>
            <xm:f>Sheet1!$C$65:$C$69</xm:f>
          </x14:formula1>
          <xm:sqref>D43 D45</xm:sqref>
        </x14:dataValidation>
        <x14:dataValidation type="list" allowBlank="1" showInputMessage="1" showErrorMessage="1" xr:uid="{7C0C1115-46E2-4C13-8A0B-C384A066B0F7}">
          <x14:formula1>
            <xm:f>Sheet1!$C$2:$C$3</xm:f>
          </x14:formula1>
          <xm:sqref>D27 D41</xm:sqref>
        </x14:dataValidation>
        <x14:dataValidation type="list" allowBlank="1" showInputMessage="1" showErrorMessage="1" error="Зөвхөн сонгоно уу!" xr:uid="{C7A71230-3D9A-4B85-994D-EC7A0771494E}">
          <x14:formula1>
            <xm:f>Sheet1!$C$53:$C$55</xm:f>
          </x14:formula1>
          <xm:sqref>D47</xm:sqref>
        </x14:dataValidation>
        <x14:dataValidation type="list" allowBlank="1" showInputMessage="1" showErrorMessage="1" xr:uid="{E94AE385-24DB-4079-B978-CA0E7ED13D78}">
          <x14:formula1>
            <xm:f>Sheet1!$C$71:$C$74</xm:f>
          </x14:formula1>
          <xm:sqref>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5E98-1970-46E5-9D90-947106820EE0}">
  <dimension ref="B2:E74"/>
  <sheetViews>
    <sheetView workbookViewId="0">
      <selection activeCell="C74" sqref="C74"/>
    </sheetView>
  </sheetViews>
  <sheetFormatPr defaultRowHeight="15" x14ac:dyDescent="0.25"/>
  <cols>
    <col min="2" max="2" width="8" customWidth="1"/>
    <col min="3" max="3" width="32.140625" style="1" customWidth="1"/>
    <col min="5" max="5" width="9.140625" style="6"/>
  </cols>
  <sheetData>
    <row r="2" spans="2:5" x14ac:dyDescent="0.25">
      <c r="B2">
        <v>1</v>
      </c>
      <c r="C2" s="1" t="s">
        <v>21</v>
      </c>
    </row>
    <row r="3" spans="2:5" x14ac:dyDescent="0.25">
      <c r="C3" s="1" t="s">
        <v>22</v>
      </c>
    </row>
    <row r="5" spans="2:5" x14ac:dyDescent="0.25">
      <c r="B5">
        <v>2</v>
      </c>
      <c r="C5" s="1" t="s">
        <v>23</v>
      </c>
      <c r="D5" t="b">
        <v>0</v>
      </c>
      <c r="E5" s="6" t="str">
        <f>+IF(D5=TRUE,4,"")</f>
        <v/>
      </c>
    </row>
    <row r="6" spans="2:5" x14ac:dyDescent="0.25">
      <c r="C6" s="1" t="s">
        <v>24</v>
      </c>
      <c r="D6" t="b">
        <v>0</v>
      </c>
      <c r="E6" s="6" t="str">
        <f>+IF(D6=TRUE,3,"")</f>
        <v/>
      </c>
    </row>
    <row r="7" spans="2:5" x14ac:dyDescent="0.25">
      <c r="C7" s="1" t="s">
        <v>25</v>
      </c>
      <c r="D7" t="b">
        <v>0</v>
      </c>
      <c r="E7" s="6" t="str">
        <f>+IF(D7=TRUE,3,"")</f>
        <v/>
      </c>
    </row>
    <row r="8" spans="2:5" x14ac:dyDescent="0.25">
      <c r="C8" s="1" t="s">
        <v>26</v>
      </c>
      <c r="D8" t="b">
        <v>0</v>
      </c>
      <c r="E8" s="6" t="str">
        <f>+IF(D8=TRUE,2,"")</f>
        <v/>
      </c>
    </row>
    <row r="9" spans="2:5" x14ac:dyDescent="0.25">
      <c r="C9" s="1" t="s">
        <v>27</v>
      </c>
      <c r="D9" t="b">
        <v>0</v>
      </c>
      <c r="E9" s="6" t="str">
        <f>+IF(D9=TRUE,3,"")</f>
        <v/>
      </c>
    </row>
    <row r="10" spans="2:5" x14ac:dyDescent="0.25">
      <c r="C10" s="1" t="s">
        <v>28</v>
      </c>
      <c r="D10" t="b">
        <v>0</v>
      </c>
      <c r="E10" s="6" t="str">
        <f>+IF(D10=TRUE,2,"")</f>
        <v/>
      </c>
    </row>
    <row r="11" spans="2:5" x14ac:dyDescent="0.25">
      <c r="C11" s="1" t="s">
        <v>29</v>
      </c>
      <c r="D11" t="b">
        <v>0</v>
      </c>
      <c r="E11" s="6" t="str">
        <f>+IF(D11=TRUE,3,"")</f>
        <v/>
      </c>
    </row>
    <row r="12" spans="2:5" x14ac:dyDescent="0.25">
      <c r="C12" s="1" t="s">
        <v>30</v>
      </c>
      <c r="D12" t="b">
        <v>0</v>
      </c>
      <c r="E12" s="6" t="str">
        <f>+IF(D12=TRUE,3,"")</f>
        <v/>
      </c>
    </row>
    <row r="13" spans="2:5" x14ac:dyDescent="0.25">
      <c r="C13" s="1" t="s">
        <v>31</v>
      </c>
      <c r="D13" t="b">
        <v>0</v>
      </c>
      <c r="E13" s="6" t="str">
        <f>+IF(D13=TRUE,2,"")</f>
        <v/>
      </c>
    </row>
    <row r="14" spans="2:5" x14ac:dyDescent="0.25">
      <c r="C14" s="1" t="s">
        <v>32</v>
      </c>
      <c r="D14" t="b">
        <v>0</v>
      </c>
      <c r="E14" s="6" t="str">
        <f>+IF(D14=TRUE,3,"")</f>
        <v/>
      </c>
    </row>
    <row r="15" spans="2:5" x14ac:dyDescent="0.25">
      <c r="E15" s="6">
        <f>IFERROR(AVERAGE(E5:E14),3)</f>
        <v>3</v>
      </c>
    </row>
    <row r="16" spans="2:5" x14ac:dyDescent="0.25">
      <c r="B16">
        <v>3</v>
      </c>
      <c r="C16" s="1" t="s">
        <v>21</v>
      </c>
    </row>
    <row r="17" spans="2:4" x14ac:dyDescent="0.25">
      <c r="C17" s="1" t="s">
        <v>22</v>
      </c>
    </row>
    <row r="18" spans="2:4" x14ac:dyDescent="0.25">
      <c r="C18" s="1" t="s">
        <v>33</v>
      </c>
    </row>
    <row r="20" spans="2:4" x14ac:dyDescent="0.25">
      <c r="B20">
        <v>4</v>
      </c>
      <c r="C20" s="1" t="s">
        <v>83</v>
      </c>
    </row>
    <row r="21" spans="2:4" x14ac:dyDescent="0.25">
      <c r="C21" s="1" t="s">
        <v>34</v>
      </c>
    </row>
    <row r="22" spans="2:4" x14ac:dyDescent="0.25">
      <c r="C22" s="1" t="s">
        <v>35</v>
      </c>
    </row>
    <row r="23" spans="2:4" x14ac:dyDescent="0.25">
      <c r="C23" s="1" t="s">
        <v>36</v>
      </c>
    </row>
    <row r="25" spans="2:4" x14ac:dyDescent="0.25">
      <c r="B25">
        <v>5</v>
      </c>
      <c r="C25" s="1" t="s">
        <v>40</v>
      </c>
      <c r="D25">
        <v>5</v>
      </c>
    </row>
    <row r="26" spans="2:4" x14ac:dyDescent="0.25">
      <c r="C26" s="1" t="s">
        <v>37</v>
      </c>
      <c r="D26">
        <v>2</v>
      </c>
    </row>
    <row r="27" spans="2:4" x14ac:dyDescent="0.25">
      <c r="C27" s="1" t="s">
        <v>38</v>
      </c>
      <c r="D27">
        <v>3</v>
      </c>
    </row>
    <row r="28" spans="2:4" x14ac:dyDescent="0.25">
      <c r="C28" s="1" t="s">
        <v>39</v>
      </c>
      <c r="D28">
        <v>2</v>
      </c>
    </row>
    <row r="29" spans="2:4" x14ac:dyDescent="0.25">
      <c r="C29" s="1" t="s">
        <v>41</v>
      </c>
      <c r="D29">
        <v>1</v>
      </c>
    </row>
    <row r="30" spans="2:4" x14ac:dyDescent="0.25">
      <c r="C30" s="1" t="s">
        <v>42</v>
      </c>
      <c r="D30">
        <v>4</v>
      </c>
    </row>
    <row r="32" spans="2:4" x14ac:dyDescent="0.25">
      <c r="B32">
        <v>6</v>
      </c>
      <c r="C32" s="1" t="s">
        <v>53</v>
      </c>
    </row>
    <row r="33" spans="2:3" x14ac:dyDescent="0.25">
      <c r="C33" s="1" t="s">
        <v>54</v>
      </c>
    </row>
    <row r="34" spans="2:3" x14ac:dyDescent="0.25">
      <c r="C34" s="1" t="s">
        <v>55</v>
      </c>
    </row>
    <row r="35" spans="2:3" x14ac:dyDescent="0.25">
      <c r="C35" s="1" t="s">
        <v>56</v>
      </c>
    </row>
    <row r="37" spans="2:3" x14ac:dyDescent="0.25">
      <c r="B37">
        <v>7</v>
      </c>
      <c r="C37" s="1" t="s">
        <v>51</v>
      </c>
    </row>
    <row r="38" spans="2:3" x14ac:dyDescent="0.25">
      <c r="C38" s="1" t="s">
        <v>48</v>
      </c>
    </row>
    <row r="39" spans="2:3" x14ac:dyDescent="0.25">
      <c r="C39" s="1" t="s">
        <v>49</v>
      </c>
    </row>
    <row r="40" spans="2:3" x14ac:dyDescent="0.25">
      <c r="C40" s="1" t="s">
        <v>50</v>
      </c>
    </row>
    <row r="41" spans="2:3" x14ac:dyDescent="0.25">
      <c r="C41" s="1" t="s">
        <v>52</v>
      </c>
    </row>
    <row r="43" spans="2:3" x14ac:dyDescent="0.25">
      <c r="B43">
        <v>8</v>
      </c>
      <c r="C43" s="1" t="s">
        <v>57</v>
      </c>
    </row>
    <row r="44" spans="2:3" x14ac:dyDescent="0.25">
      <c r="C44" s="1" t="s">
        <v>58</v>
      </c>
    </row>
    <row r="45" spans="2:3" x14ac:dyDescent="0.25">
      <c r="C45" s="1" t="s">
        <v>59</v>
      </c>
    </row>
    <row r="46" spans="2:3" x14ac:dyDescent="0.25">
      <c r="C46" s="1" t="s">
        <v>60</v>
      </c>
    </row>
    <row r="48" spans="2:3" x14ac:dyDescent="0.25">
      <c r="B48">
        <v>9</v>
      </c>
      <c r="C48" s="1" t="s">
        <v>61</v>
      </c>
    </row>
    <row r="49" spans="2:3" x14ac:dyDescent="0.25">
      <c r="C49" s="1" t="s">
        <v>62</v>
      </c>
    </row>
    <row r="50" spans="2:3" x14ac:dyDescent="0.25">
      <c r="C50" s="1" t="s">
        <v>63</v>
      </c>
    </row>
    <row r="51" spans="2:3" x14ac:dyDescent="0.25">
      <c r="C51" s="1" t="s">
        <v>64</v>
      </c>
    </row>
    <row r="53" spans="2:3" x14ac:dyDescent="0.25">
      <c r="B53">
        <v>10</v>
      </c>
      <c r="C53" s="1" t="s">
        <v>79</v>
      </c>
    </row>
    <row r="54" spans="2:3" x14ac:dyDescent="0.25">
      <c r="C54" s="1" t="s">
        <v>80</v>
      </c>
    </row>
    <row r="55" spans="2:3" x14ac:dyDescent="0.25">
      <c r="C55" s="1" t="s">
        <v>65</v>
      </c>
    </row>
    <row r="59" spans="2:3" x14ac:dyDescent="0.25">
      <c r="B59">
        <v>11</v>
      </c>
      <c r="C59" s="1" t="s">
        <v>66</v>
      </c>
    </row>
    <row r="60" spans="2:3" x14ac:dyDescent="0.25">
      <c r="C60" s="1" t="s">
        <v>67</v>
      </c>
    </row>
    <row r="61" spans="2:3" x14ac:dyDescent="0.25">
      <c r="C61" s="1" t="s">
        <v>68</v>
      </c>
    </row>
    <row r="62" spans="2:3" x14ac:dyDescent="0.25">
      <c r="C62" s="1" t="s">
        <v>69</v>
      </c>
    </row>
    <row r="63" spans="2:3" x14ac:dyDescent="0.25">
      <c r="C63" s="1" t="s">
        <v>70</v>
      </c>
    </row>
    <row r="65" spans="2:3" x14ac:dyDescent="0.25">
      <c r="B65">
        <v>12</v>
      </c>
      <c r="C65" s="1" t="s">
        <v>51</v>
      </c>
    </row>
    <row r="66" spans="2:3" x14ac:dyDescent="0.25">
      <c r="C66" s="1" t="s">
        <v>48</v>
      </c>
    </row>
    <row r="67" spans="2:3" x14ac:dyDescent="0.25">
      <c r="C67" s="1" t="s">
        <v>49</v>
      </c>
    </row>
    <row r="68" spans="2:3" x14ac:dyDescent="0.25">
      <c r="C68" s="1" t="s">
        <v>50</v>
      </c>
    </row>
    <row r="69" spans="2:3" x14ac:dyDescent="0.25">
      <c r="C69" s="1" t="s">
        <v>71</v>
      </c>
    </row>
    <row r="71" spans="2:3" x14ac:dyDescent="0.25">
      <c r="B71">
        <v>13</v>
      </c>
      <c r="C71" s="1" t="s">
        <v>93</v>
      </c>
    </row>
    <row r="72" spans="2:3" x14ac:dyDescent="0.25">
      <c r="C72" s="1" t="s">
        <v>94</v>
      </c>
    </row>
    <row r="73" spans="2:3" x14ac:dyDescent="0.25">
      <c r="C73" s="1" t="s">
        <v>95</v>
      </c>
    </row>
    <row r="74" spans="2:3" x14ac:dyDescent="0.25">
      <c r="C74"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Хувь хүн</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Uyanga</dc:creator>
  <cp:keywords/>
  <dc:description/>
  <cp:lastModifiedBy>Uyanga Amartuvshin</cp:lastModifiedBy>
  <cp:revision/>
  <dcterms:created xsi:type="dcterms:W3CDTF">2024-06-26T06:29:44Z</dcterms:created>
  <dcterms:modified xsi:type="dcterms:W3CDTF">2026-01-02T07:17:03Z</dcterms:modified>
  <cp:category/>
  <cp:contentStatus/>
</cp:coreProperties>
</file>