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Uyanga\Downloads\"/>
    </mc:Choice>
  </mc:AlternateContent>
  <xr:revisionPtr revIDLastSave="0" documentId="13_ncr:1_{D5324F3D-1888-4276-8824-953604BB51FA}" xr6:coauthVersionLast="47" xr6:coauthVersionMax="47" xr10:uidLastSave="{00000000-0000-0000-0000-000000000000}"/>
  <workbookProtection workbookAlgorithmName="SHA-512" workbookHashValue="Wr660IEgzInMjp2skq/WxurwA3YMEsWdRrvYYDL+ccm9Gvoefq2P24vvTPqpA268NiVl5k4nO+HVLPTHFDmcBg==" workbookSaltValue="OJ2a2VFdoHdoaVx0Isvp/g==" workbookSpinCount="100000" lockStructure="1"/>
  <bookViews>
    <workbookView xWindow="-120" yWindow="-120" windowWidth="29040" windowHeight="15720" activeTab="1" xr2:uid="{00000000-000D-0000-FFFF-FFFF00000000}"/>
  </bookViews>
  <sheets>
    <sheet name="Instruction" sheetId="2" r:id="rId1"/>
    <sheet name="Асуулга" sheetId="1" r:id="rId2"/>
    <sheet name="Үнэлгээ" sheetId="4"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1" l="1"/>
  <c r="F7" i="1"/>
  <c r="I25" i="1"/>
  <c r="I24" i="1"/>
  <c r="I26" i="1"/>
  <c r="I23" i="1"/>
  <c r="I22" i="1"/>
  <c r="F11" i="1" l="1"/>
  <c r="F10" i="1"/>
  <c r="G4" i="1" l="1"/>
  <c r="F26" i="1"/>
  <c r="F25" i="1"/>
  <c r="F24" i="1"/>
  <c r="F23" i="1"/>
  <c r="I42" i="1"/>
  <c r="I43" i="1"/>
  <c r="G113" i="1" l="1"/>
  <c r="G108" i="1"/>
  <c r="G106" i="1"/>
  <c r="G105" i="1"/>
  <c r="I18" i="1"/>
  <c r="I77" i="1"/>
  <c r="I76" i="1"/>
  <c r="I75" i="1"/>
  <c r="F12" i="1" l="1"/>
  <c r="I19" i="1"/>
  <c r="I17" i="1"/>
  <c r="I90" i="1" l="1"/>
  <c r="I89" i="1"/>
  <c r="I88" i="1"/>
  <c r="I87" i="1"/>
  <c r="I86" i="1"/>
  <c r="I102" i="1"/>
  <c r="I101" i="1"/>
  <c r="I100" i="1"/>
  <c r="I99" i="1"/>
  <c r="I98" i="1"/>
  <c r="I97" i="1"/>
  <c r="I96" i="1"/>
  <c r="I95" i="1"/>
  <c r="I94" i="1"/>
  <c r="I93" i="1"/>
  <c r="I92" i="1"/>
  <c r="I80" i="1"/>
  <c r="I78" i="1"/>
  <c r="I74" i="1"/>
  <c r="I72" i="1"/>
  <c r="I71" i="1"/>
  <c r="I70" i="1"/>
  <c r="I69" i="1"/>
  <c r="I68" i="1"/>
  <c r="I67" i="1"/>
  <c r="I66" i="1"/>
  <c r="I64" i="1"/>
  <c r="I62" i="1"/>
  <c r="I55" i="1"/>
  <c r="I53" i="1"/>
  <c r="I52" i="1"/>
  <c r="I51" i="1"/>
  <c r="I50" i="1"/>
  <c r="I49" i="1"/>
  <c r="I48" i="1"/>
  <c r="I47" i="1"/>
  <c r="I46" i="1"/>
  <c r="I45" i="1"/>
  <c r="I44" i="1"/>
  <c r="I41" i="1"/>
  <c r="I40" i="1"/>
  <c r="I39" i="1"/>
  <c r="I38" i="1"/>
  <c r="D33" i="4" l="1"/>
  <c r="I29" i="1" l="1"/>
  <c r="D25" i="4" s="1"/>
  <c r="I28" i="1"/>
  <c r="D24" i="4" s="1"/>
  <c r="D16" i="4"/>
  <c r="D15" i="4"/>
  <c r="D14" i="4"/>
  <c r="D13" i="4"/>
  <c r="D12" i="4"/>
  <c r="G50" i="1" l="1"/>
  <c r="G51" i="1"/>
  <c r="G52" i="1"/>
  <c r="G53" i="1"/>
  <c r="F9" i="1"/>
  <c r="F8" i="1"/>
  <c r="F6" i="1"/>
  <c r="D7" i="4" l="1"/>
  <c r="G90" i="1" l="1"/>
  <c r="G89" i="1"/>
  <c r="G88" i="1"/>
  <c r="G87" i="1"/>
  <c r="G86" i="1"/>
  <c r="G80" i="1"/>
  <c r="F29" i="1"/>
  <c r="F28" i="1"/>
  <c r="F24" i="4"/>
  <c r="D23" i="4" s="1"/>
  <c r="F32" i="1" l="1"/>
  <c r="F31" i="1"/>
  <c r="F22" i="1"/>
  <c r="F19" i="1"/>
  <c r="F18" i="1"/>
  <c r="F17" i="1" l="1"/>
  <c r="V17" i="4" l="1"/>
  <c r="V16" i="4"/>
  <c r="O25" i="4"/>
  <c r="O26" i="4"/>
  <c r="O27" i="4"/>
  <c r="O28" i="4"/>
  <c r="O29" i="4"/>
  <c r="O31" i="4"/>
  <c r="O24" i="4"/>
  <c r="P17" i="4"/>
  <c r="O20" i="4"/>
  <c r="O18" i="4"/>
  <c r="B3" i="4" l="1"/>
  <c r="I32" i="1" l="1"/>
  <c r="I31" i="1"/>
  <c r="D9" i="4"/>
  <c r="D8" i="4"/>
  <c r="F7" i="4" s="1"/>
  <c r="D6" i="4" l="1"/>
  <c r="F12" i="4"/>
  <c r="D11" i="4" s="1"/>
  <c r="G94" i="1"/>
  <c r="G95" i="1"/>
  <c r="G96" i="1"/>
  <c r="G97" i="1"/>
  <c r="G98" i="1"/>
  <c r="G99" i="1"/>
  <c r="G100" i="1"/>
  <c r="G101" i="1"/>
  <c r="G102" i="1"/>
  <c r="G92" i="1"/>
  <c r="I84" i="1"/>
  <c r="I83" i="1"/>
  <c r="G78" i="1"/>
  <c r="I82" i="1"/>
  <c r="I81" i="1"/>
  <c r="N18" i="4" l="1"/>
  <c r="D37" i="4"/>
  <c r="N28" i="4" s="1"/>
  <c r="G7" i="4"/>
  <c r="N16" i="4"/>
  <c r="U16" i="4" s="1"/>
  <c r="D39" i="4"/>
  <c r="N31" i="4" s="1"/>
  <c r="D38" i="4"/>
  <c r="N29" i="4" s="1"/>
  <c r="N20" i="4"/>
  <c r="G24" i="4"/>
  <c r="G12" i="4"/>
  <c r="G74" i="1"/>
  <c r="G72" i="1"/>
  <c r="G71" i="1"/>
  <c r="G70" i="1"/>
  <c r="G69" i="1"/>
  <c r="G68" i="1"/>
  <c r="G67" i="1"/>
  <c r="G66" i="1"/>
  <c r="D10" i="4" l="1"/>
  <c r="N17" i="4" s="1"/>
  <c r="D36" i="4"/>
  <c r="N27" i="4" s="1"/>
  <c r="D35" i="4"/>
  <c r="N26" i="4" s="1"/>
  <c r="I63" i="1"/>
  <c r="I61" i="1"/>
  <c r="I60" i="1"/>
  <c r="I58" i="1"/>
  <c r="I59" i="1"/>
  <c r="I57" i="1"/>
  <c r="I56" i="1"/>
  <c r="G62" i="1"/>
  <c r="G64" i="1"/>
  <c r="G55" i="1"/>
  <c r="G39" i="1"/>
  <c r="G40" i="1"/>
  <c r="G41" i="1"/>
  <c r="G42" i="1"/>
  <c r="G43" i="1"/>
  <c r="G44" i="1"/>
  <c r="G45" i="1"/>
  <c r="G46" i="1"/>
  <c r="G47" i="1"/>
  <c r="G48" i="1"/>
  <c r="G49" i="1"/>
  <c r="G38" i="1"/>
  <c r="D34" i="4" l="1"/>
  <c r="N25" i="4" s="1"/>
  <c r="F33" i="4" l="1"/>
  <c r="N24" i="4"/>
  <c r="G33" i="4" l="1"/>
  <c r="N23" i="4"/>
  <c r="Q17" i="4" s="1"/>
  <c r="U17" i="4" s="1"/>
  <c r="Q33" i="4" l="1"/>
  <c r="Q40" i="4" l="1"/>
</calcChain>
</file>

<file path=xl/sharedStrings.xml><?xml version="1.0" encoding="utf-8"?>
<sst xmlns="http://schemas.openxmlformats.org/spreadsheetml/2006/main" count="490" uniqueCount="463">
  <si>
    <t>Дотоодын хуулийн этгээд</t>
  </si>
  <si>
    <t>Цахимаар</t>
  </si>
  <si>
    <t>Асуулга</t>
  </si>
  <si>
    <t>Хариулт</t>
  </si>
  <si>
    <t>Уг дүрэм, журмыг ямар давтамжтайгаар шинэчилдэг вэ?</t>
  </si>
  <si>
    <t>Танай байгууллага МУТС-тэй тэмцэх зорилготой дүрэм, журамтай юу?</t>
  </si>
  <si>
    <t>I. Корпорацийн засаглал болон ТУЗ-ийн үүрэг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</si>
  <si>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</si>
  <si>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МУТС-тэй тэмцэх хөтөлбөр хэрэгжүүлдэг үү?</t>
  </si>
  <si>
    <t>Танай байгууллагын төлөөлөн удирдах зөвлөл гишүүдээсээ МУТС-тэй тэмцэх асуудал хариуцсан хүн томилсон уу?</t>
  </si>
  <si>
    <t>Танай байгууллага МУТСТ хөтөлбөрийн тайланг төлөөлөн удирдах зөвлөлдөө танилцуулдаг уу?</t>
  </si>
  <si>
    <t>МУТСТ хөтөлбөрт төлөөлөн удирдах зөвлөл хэрхэн оролцон ажилладаг вэ? ТУЗ-с авч ажилладаг арга хэмжээний талаар ерөнхий мэдээлэл өгнө үү.</t>
  </si>
  <si>
    <t>Төлөөлөн удирдах зөвлөл МУТС-тэй тэмцэх асуудлаар дотоод аудиттай хамтран ажилладаг уу?</t>
  </si>
  <si>
    <t>Танай байгууллага ёс зүйн дүрэм боловсруулж ажилладаг уу? Уг дүрэмд МУТСТ-тэй холбоотой асуудал тусгагдсан уу?</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</si>
  <si>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</si>
  <si>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Төлөөлөн удирдах зөвлөл, удирдлагууд нь уг системийн үйл ажиллагаа, үр дүнтэй танилцдаг уу?</t>
  </si>
  <si>
    <t xml:space="preserve">МУТС-тэй тэмцэх өөрийн дүрэм, журамтай </t>
  </si>
  <si>
    <t xml:space="preserve">МУТС-тэй тэмцэх дүрэм, журам батлах шатандаа явж байгаа </t>
  </si>
  <si>
    <t>МУТС-тэй тэмцэх дүрэм, журам баталж байгаагүй</t>
  </si>
  <si>
    <t>МУТСТ тухай хуулийг дагаж мөрддөг</t>
  </si>
  <si>
    <t>МУТС-тэй холбоотой асуудлыг дүрэмгүй боловч шийдвэрлэдэг</t>
  </si>
  <si>
    <t>Жил бүр шинэчилдэг</t>
  </si>
  <si>
    <t>Улирал бүр шинэчилдэг</t>
  </si>
  <si>
    <t>Хуульд өөрчлөлт орсон, шинэчлэх шаардлага үүссэн бол</t>
  </si>
  <si>
    <t>Журамд тусгагдаагүй ү/а-г зохицуулах шаардлага үүссэн</t>
  </si>
  <si>
    <t xml:space="preserve">МУТС-тэй тэмцэх хөтөлбөр хэрэгжүүлдэг </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</si>
  <si>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</si>
  <si>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</si>
  <si>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</si>
  <si>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</si>
  <si>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Шаардлагуудыг оруулсан, нэгж байдаггүй, хяналт тавьдаг</t>
  </si>
  <si>
    <t xml:space="preserve">Шаардлагуудыг оруулсан, нэгж байдаггүй, хяналт тавигддаггүй </t>
  </si>
  <si>
    <t xml:space="preserve">Шаардлагуудыг оруулсан, нэгжээс хяналт тавин ажилладаг </t>
  </si>
  <si>
    <t>Шаардлагуудыг оруулаагүй, нэгжээс хяналт тавин ажилладаг</t>
  </si>
  <si>
    <t xml:space="preserve">Шаардлагуудыг оруулаагүй, нэгж байдаггүй, хяналт тавигддаггүй </t>
  </si>
  <si>
    <t xml:space="preserve">МУТС-тэй тэмцэх асуудал хариуцсан нэгж томилсон </t>
  </si>
  <si>
    <t>МУТС-тэй тэмцэх асуудал хариуцсан хүн томилсон</t>
  </si>
  <si>
    <t>Дотоод аудит хариуцдаг</t>
  </si>
  <si>
    <t xml:space="preserve">Шаардлагатай тохиолдолд л хүн томилон ажиллуулдаг </t>
  </si>
  <si>
    <t>Нэгж, эсхүл хүн томилоогүй</t>
  </si>
  <si>
    <t xml:space="preserve">ТУЗ-д огт танилцуулдаггүй </t>
  </si>
  <si>
    <r>
      <t xml:space="preserve">ТУЗ-с шаардлагатай гэж үзсэн тохиолдолд л танилцуулдаг </t>
    </r>
    <r>
      <rPr>
        <b/>
        <sz val="12"/>
        <color theme="1"/>
        <rFont val="Times New Roman"/>
        <family val="1"/>
      </rPr>
      <t/>
    </r>
  </si>
  <si>
    <t>Хөтөлбөрийн бүхий л үе шатанд ТУЗ оролцдог</t>
  </si>
  <si>
    <t>Нэгж, албан тушаалтан байдаг, ТУЗ-с хяналт тавьдаг</t>
  </si>
  <si>
    <t>Мэдээллийн системд (МС) байгууллагын хэрэглэгчдийн мэдээллийн сан нэгддэг үү?</t>
  </si>
  <si>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</si>
  <si>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</si>
  <si>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 xml:space="preserve">Дээрх дүрэм, журмыг салбаруудаараа адил хэрэгжүүлдэг үү? </t>
  </si>
  <si>
    <t xml:space="preserve">Харилцагчийг таних дүрэм, журмыг боловсруулахдаа МУТСТ тухай хуульд нийцүүлсэн үү? </t>
  </si>
  <si>
    <t xml:space="preserve">Танай байгууллага ямар төрлийн харилцагчидтай хамтран ажиллахаас татгалздаг вэ? </t>
  </si>
  <si>
    <t>II. Дүрэм, журам: Хэрэглэгчийг таних</t>
  </si>
  <si>
    <t>Дүрэм, журмыг батлах шатандаа явж байгаа.</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</si>
  <si>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</si>
  <si>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Тогтмол.</t>
  </si>
  <si>
    <t>Ихэвчлэн.</t>
  </si>
  <si>
    <t>Шинэчлэх шаардлагатай үед.</t>
  </si>
  <si>
    <t>Шинэчилдэггүй.</t>
  </si>
  <si>
    <t>Байгууллагад өөрсдийн баримталдаг журамтай.</t>
  </si>
  <si>
    <t>Дүрэм журам байхгүй, МУТСТ тухай хуулийг дагаж мөрддөг.</t>
  </si>
  <si>
    <t>Дүрэм журам байхгүй, албан тушаалтан шийдвэрлэдэг.</t>
  </si>
  <si>
    <t>Байхгүй.</t>
  </si>
  <si>
    <t>Мэйлээр бүх ажилчидруу явуулдаг.</t>
  </si>
  <si>
    <t>Бүх ажилчдын хурал зохион байгуулж танилцуулдаг.</t>
  </si>
  <si>
    <t>Зөвхөн шинэчилсэн хүн мэддэг, бусад ажилчид шаардлагатай үед хардаг.</t>
  </si>
  <si>
    <t>Шинэчилдэггүй</t>
  </si>
  <si>
    <t>Бүх салбар болон төв оффисдоо ижилхэн хэрэгжүүлдэг.</t>
  </si>
  <si>
    <t>Хүн их үйлчлүүлдэг салбартаа хэрэгжүүлдэг.</t>
  </si>
  <si>
    <t>Зөвхөн төвд байршилтай салбартаа л хэрэгжүүлдэг.</t>
  </si>
  <si>
    <t>Зарим салбартаа хэрэгжүүлдэг.</t>
  </si>
  <si>
    <t>Салбарууддаа ерөөсөө хэрэгжүүлдэггүй.</t>
  </si>
  <si>
    <t xml:space="preserve">(8-9) этгээдийг тусгасан </t>
  </si>
  <si>
    <t xml:space="preserve">(6-7) этгээдийг тусгасан </t>
  </si>
  <si>
    <t>(3-5) этгээдийг тусгасан</t>
  </si>
  <si>
    <t>(1-2) этгээдийг тусгасан</t>
  </si>
  <si>
    <t>Ямар ч этгээдийг тусгаагүй.</t>
  </si>
  <si>
    <t>Харилцагчийг таних дүрэм, журмыг хэрэгжүүлдэггүй.</t>
  </si>
  <si>
    <t>Нийцүүлж бэлдээгүй.</t>
  </si>
  <si>
    <t>Зарим заалтыг нь тусгасан.</t>
  </si>
  <si>
    <t>Ихэнх заалтыг нь тусгасан.</t>
  </si>
  <si>
    <t>МУТСТ тухай хуультай нийцүүлсэн.</t>
  </si>
  <si>
    <t xml:space="preserve">Эдгээрийн аль ч шаардлагыг тусгаагүй </t>
  </si>
  <si>
    <t>(2-3) шаардлагыг тусгасан</t>
  </si>
  <si>
    <t>(5-4) шаардлагыг тусгасан</t>
  </si>
  <si>
    <t xml:space="preserve">(6) шаардлагыг бүгдийг нь тусгасан </t>
  </si>
  <si>
    <t xml:space="preserve">(3) мэдээллийг бүгдийг нь авдаг </t>
  </si>
  <si>
    <t xml:space="preserve">(2) мэдээллийг нь л авдаг </t>
  </si>
  <si>
    <t>Эдгээрийс өөр мэдээлэл авдаг</t>
  </si>
  <si>
    <t xml:space="preserve">Ямар ч мэдээл авдаггүй </t>
  </si>
  <si>
    <t xml:space="preserve">(5) шаардлагыг бүгдийг нь тусгасан </t>
  </si>
  <si>
    <t xml:space="preserve">(4) шаардлагыг тусгасан </t>
  </si>
  <si>
    <t xml:space="preserve">(3-2) шаардлагыг тусгасан </t>
  </si>
  <si>
    <t>(1) л шаардлагыг тусгасан</t>
  </si>
  <si>
    <t xml:space="preserve">Эдгээрийн аль ч шаардлагыг тусгаагүй буюу ямар ч шаардлага тавьдаггүй </t>
  </si>
  <si>
    <t xml:space="preserve">МУТСТ тухай хуульд заасан эрсдэл өндөртэй харилцагч </t>
  </si>
  <si>
    <t xml:space="preserve">Өөрсдийн үзэмжээр эрсдэл өндөртэй гэж үзсэн харилцагч </t>
  </si>
  <si>
    <t xml:space="preserve">Эрсдэл өндөртэй гэж үнэлэгдсэн </t>
  </si>
  <si>
    <t xml:space="preserve">Мөнгөний гарал үүсэл нь тодорхойгүй өндөр дүнтэй гүйлгээ хийхээр ирсэн </t>
  </si>
  <si>
    <t>(4-5) мэдээллийг авдаг.</t>
  </si>
  <si>
    <t>(7-6) мэдээллийг заавал авдаг.</t>
  </si>
  <si>
    <t xml:space="preserve">Эдгээрийн аль ч мэдээллийг авдаггүй. </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</si>
  <si>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</si>
  <si>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</si>
  <si>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</si>
  <si>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</si>
  <si>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</si>
  <si>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Төлөөлөн удирдах зөвлөл болон дээд удирдлагад МУТС үйл ажиллагааны эрсдэлийн талаар мэдээлдэг үү? Хэрхэн мэдээлдэг вэ?</t>
  </si>
  <si>
    <t>Нэгжтэй,  МУТС эрсдэлийн асуудлуудыг багахан хэмжээнд оруулдаг.</t>
  </si>
  <si>
    <t>Нэгжтэй,  МУТС эрсдэлийн асуудлуудыг нарийвчилан оруулдаг.</t>
  </si>
  <si>
    <t>Нэгжгүй,  МУТС эрсдэлийн асуудлуудыг оруулдаг.</t>
  </si>
  <si>
    <t>Нэгжтэй,  МУТС эрсдэлийн асуудлуудыг оруулдаггүй.</t>
  </si>
  <si>
    <t>Нэгжгүй,  МУТС эрсдэлийн асуудлуудыг оруулдаггүй.</t>
  </si>
  <si>
    <t>Олон улсын аргачлалын дагуу тогтмол /сар бүр/ хийдэг.</t>
  </si>
  <si>
    <t>Тогтсон аргачлалгүйгээр улирал бүр хийдэг.</t>
  </si>
  <si>
    <t xml:space="preserve">Тогтсон аргачлалгүй, тогмол бус хугацаанд хийдэг. </t>
  </si>
  <si>
    <t>Хийдэггүй/хийж байгаагүй.</t>
  </si>
  <si>
    <t xml:space="preserve"> Тогтмол /сар бүр/ танилцуулдаг.</t>
  </si>
  <si>
    <t>Тогтмол /улирал бүр/ танилцуулдаг.</t>
  </si>
  <si>
    <t xml:space="preserve">Тогтмол /жилд 1 удаа/ танилцуулдаг. </t>
  </si>
  <si>
    <t>Шаардлагатай гэж үзсэн тохиолдолд л танилцуулдаг.</t>
  </si>
  <si>
    <t>Огт танилцуулдаггүй.</t>
  </si>
  <si>
    <t>Нэгж хариуцдаг, ТУЗ-с хяналт тавьдаг.</t>
  </si>
  <si>
    <t>Нэгж хариуцдаг, ТУЗ-с арга хэмжээ авдаггүй.</t>
  </si>
  <si>
    <t>Бүхий л асуудлаар дотоод аудиттай хамтран ажилладаг.</t>
  </si>
  <si>
    <t>ТУЗ оролцох шаардлагатай гэж үзсэн тохиолдолд.</t>
  </si>
  <si>
    <t>Хамтран ажилладаггүй.</t>
  </si>
  <si>
    <t>Ёс зүйн дүрэмтэй, тусгах шаардлаггүй гэж үзсэн.</t>
  </si>
  <si>
    <t>Ёс зүйн дүрэм боловсруулаагүй.</t>
  </si>
  <si>
    <t>Системтэй, сэжигтэй гүйлгээг илрүүлдэг.</t>
  </si>
  <si>
    <t>Системгүй боловч сэжигтэй гүйлгээг илрүүлдэг.</t>
  </si>
  <si>
    <t>Системтэй боловч сэжигтэй гүйлгээг илрүүлдэггүй, нэмэхээр ажиллаж байгаа.</t>
  </si>
  <si>
    <t>Системтэй боловч сэжигтэй гүйлгээг илрүүлэх үзүүлэлтгүй.</t>
  </si>
  <si>
    <t>Хэрэглэгчдийн мэдээллийн сан нь мэдээллийн системд нэгддэг.</t>
  </si>
  <si>
    <t>Хэрэглэгчдийн мэдээллийн сантай боловч мэдээллийн системд нэгддэггүй.</t>
  </si>
  <si>
    <t>Хэрэглэгчийн мэдээллүүдийг авдаг боловч нэгдсэн мэдээллийн сан үүсгээгүй учир мэдээллийн системд нэгддэггүй.</t>
  </si>
  <si>
    <t>Хэрэглэгчдээс зөвхөн ерөнхий мэдээлэл авдаг, мэдээллийн сан үүсгээгүй учир мэдээллийн системд нэгддэггүй.</t>
  </si>
  <si>
    <t>Хэрэглэгчийн мэдээллийг авдаггүй учир мэдээллийн сан үүсгээгүй.</t>
  </si>
  <si>
    <t>Тогтмол /сар бүр/ танилцдаг.</t>
  </si>
  <si>
    <t>Тогтмол /улирал бүр/ танилцдаг.</t>
  </si>
  <si>
    <t>Тогтмол /жилд 1 удаа/ танилцдаг.</t>
  </si>
  <si>
    <t>Шаардлагатай гэж үзсэн тохиолдолд.</t>
  </si>
  <si>
    <t>МУТС эрсдэлийн системтэй, олон улсын ангилалтай.</t>
  </si>
  <si>
    <t>МУТС эрсдэлийн системтэй, ангилж тооцдог.</t>
  </si>
  <si>
    <t>МУТС эрсдэлийн системтэй ч ангилал байхгүй.</t>
  </si>
  <si>
    <t>МУТС эрсдэлийн системгүй ч гар аргаар тооцдог.</t>
  </si>
  <si>
    <t>Өндөр эрсдэлтэй  бүтээгдэхүүн болон Өндөр эрсдэлтэй хэрэглэгчдийг ангилдаг уу? Хэрхэн ангилдаг вэ?</t>
  </si>
  <si>
    <t>Ангилсан, олон улсын аргачлалаар.</t>
  </si>
  <si>
    <t>Ангилсан, өөрсдийн аргачлалаар.</t>
  </si>
  <si>
    <t>Зөвхөн хэрэглэгчдийг нас, хүйс, боловсрол зэргээр ангилдаг.</t>
  </si>
  <si>
    <t>Бүтээгдэхүүнээ ангилсан, харилцагчдийг ангилаагүй.</t>
  </si>
  <si>
    <t>Тийм. Эрсдэлийг маш нарийвчлан харгалзан үздэг.</t>
  </si>
  <si>
    <t>Бодлого, дүрэм, журам байдаг. Өөрсдийн тогтоосон аргачлалаар эрсдэлийн үнэлгээг хийдэг.</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</si>
  <si>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</si>
  <si>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</si>
  <si>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</si>
  <si>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</si>
  <si>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</si>
  <si>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</si>
  <si>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</si>
  <si>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нэгж хэдэн хүнтэй вэ? Дотоод аудит МУТСТ-тэй холбоотой үйл ажиллагаанд хэр их цаг зарцуулж ажилладаг вэ?</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</si>
  <si>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</si>
  <si>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хяналт тавьдаг.</t>
  </si>
  <si>
    <t>Дотоод аудит байгаа. МУТС-тэй холбоотой асуудал хангалттай хэмжээнд багтсан.</t>
  </si>
  <si>
    <t>Дотоод аудит байгаа. МУТС-тэй холбоотой асуудал шаардлагатай хэмжээнд багтсан.</t>
  </si>
  <si>
    <t>Дотоод аудит байгаа. МУТС-тэй холбоотой асуудал бага хэмжээнд багтсан.</t>
  </si>
  <si>
    <t>Дотоод аудит байгаа хэдий ч  МУТС-тэй холбоотой асуудал багтаагүй.</t>
  </si>
  <si>
    <t>Дотоод аудит байхгүй. Эсвэл 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</si>
  <si>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</si>
  <si>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</si>
  <si>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</si>
  <si>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</si>
  <si>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Үгүй.</t>
  </si>
  <si>
    <t>МУТСТ үйл ажиллагаанд гадаад аудитаар хяналт хийлгэж байсан уу? Хэрэв тийм бол уг хяналт, шалгалтын үр дүнгийн талаар мэдээлэл өгнө үү.</t>
  </si>
  <si>
    <t>IV. Дотоод хяналт ба дотоод, гадаад аудит</t>
  </si>
  <si>
    <t>Тайлан гаргадаггүй.</t>
  </si>
  <si>
    <t>Тайланг зөвхөн шаардсан үед гаргадаг.</t>
  </si>
  <si>
    <t>Тайланг тогтсон хугацаанд гаргадаг хэдий ч тайланг мэдээлж, танилцуулдаггүй.</t>
  </si>
  <si>
    <t>Тайлагнах нь тодорхой хэдий ч тогтсон хугацаа байхгүй.</t>
  </si>
  <si>
    <t>Тайлагнах нь тодорхой, тогтмол тайлагнадаг.</t>
  </si>
  <si>
    <t>3 үүргийг зөв тодорхойлсон, хэрэгжүүлдэг үйл ажиллагааг зохих түвшинд дурдсан.</t>
  </si>
  <si>
    <t>Аль нэг чиг үүргийг зөв тодорхойлсон.</t>
  </si>
  <si>
    <t>VI. Сургалт, хүний нөөц</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</si>
  <si>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</si>
  <si>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</si>
  <si>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</si>
  <si>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 xml:space="preserve">Ажилтнуудад зориулсан МУТС сургалтын хөтөлбөр байдаг уу?  </t>
  </si>
  <si>
    <t>Давтамж бага, сүүлийн 1 жилийн хугацаанд зохион байгуулсан.</t>
  </si>
  <si>
    <t>Давтамж бага, сүүлийн 1 жилээс дээш хугацаанд зохион байгуулаагүй.</t>
  </si>
  <si>
    <t>Шинэ ажилчдад зориулан тогтмол сургалт явуулдаг хэдий ч үйл ажиллагааны чиглэл бүрээр ялгаатай  зохион байгуулдаггүй.</t>
  </si>
  <si>
    <t>Сургалт зохион байгуулдаг хэдий ч үйл ажиллагааны чиглэл, шинэ ажилчдад зориулсан сургалт байдаггүй.</t>
  </si>
  <si>
    <t>Сургалт зохион байгуулдаггүй бол.</t>
  </si>
  <si>
    <t>ТУЗ, удирдлагуудад зориулан тогтмол сургалт явуулдаг, сургалтын мэдээллийг өгсөн.</t>
  </si>
  <si>
    <t>ТУЗ, удирдлагуудад зориулан сургалт зохион байгуулж байсан.</t>
  </si>
  <si>
    <t>ТУЗ-д сургалт зохион байгуулж байгаагүй ч удирдлагууд тогтмол сургалтад хамрагддаг.</t>
  </si>
  <si>
    <t>ТУЗ-д сургалт зохион байгуулж байгаагүй ч, удирдлагуудад сургалт зохион байгуулж байсан.</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</si>
  <si>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</si>
  <si>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</si>
  <si>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Төлөөлөн удирдах зөвлөл болон байгууллагын удирдлагууд МУТСТ үйл ажиллагааны сургалтад хамрагдсан уу? Сургалтын талаар товч мэдээлэл өгнө үү.</t>
  </si>
  <si>
    <t>Өнгөрсөн жилийн МУТСТ үйл ажиллагааны сургалтын төсөв хэд байсан бэ? Энэ жилийн төсөв хэд вэ?</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</si>
  <si>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</si>
  <si>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</si>
  <si>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Сургалтад төсөв хуваарилаагүй, санхүүжилтийг шийдэж чаддаггүй.</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</si>
  <si>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</si>
  <si>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</si>
  <si>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</si>
  <si>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</si>
  <si>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</si>
  <si>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</si>
  <si>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</si>
  <si>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Салбар, охин компаниуд дээр сэжигтэй үйл ажиллагааг хянах, тайлагнах систем ажиллуулдаггүй.</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</si>
  <si>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</si>
  <si>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</si>
  <si>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</si>
  <si>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</si>
  <si>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</si>
  <si>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гадаадын иргэн, хуулийн этгээдийн дансны мэдээлэл, гүйлгээг хянадаг.</t>
  </si>
  <si>
    <t>Зөвхөн өндөр дүнтэй гүйлгээ хийж байгаа харилцагчдын дансны мэдээллийг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</si>
  <si>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</si>
  <si>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Танай байгууллага сэжигтэй үйл ажиллагааг илрүүлж, мэдээлэх дотоод системтэй юу? Хэрэв тийм бол гар ажиллагаатай юу, автоматжуулсан уу?</t>
  </si>
  <si>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</si>
  <si>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хэрэглэгчдийн хувьд ижил байдаг уу?</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</si>
  <si>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</si>
  <si>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</si>
  <si>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</si>
  <si>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</si>
  <si>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</si>
  <si>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</si>
  <si>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</si>
  <si>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Ажилтан бүрээс асуудаг ч хяналтыг цаг тухай бүрд нь тавьж чаддаггүй.</t>
  </si>
  <si>
    <t>Ямар ч хяналт тавьдаггүй. Ямар ч үүрэг оноогоогүй.</t>
  </si>
  <si>
    <t>Хууль болон байгууллагын дотоод дүрэм, журмын дагуу шийтгэл ногдуулдаг.</t>
  </si>
  <si>
    <t>Байгууллагын дотоод дүрэм, журмын дагуу шийтгэл ногдуулдаг.</t>
  </si>
  <si>
    <t>Ямар ч шийтгэл ногдуулдаггүй.</t>
  </si>
  <si>
    <t>Ажлын байрандаа ажилтан бүрийн ширээнд хадгалагддаг.</t>
  </si>
  <si>
    <t>Ажлын байрнаас өөр газар эмх цэгцгүй хадгалдаг.</t>
  </si>
  <si>
    <t>Баримт бичгийг хадгалдаггүй.</t>
  </si>
  <si>
    <t>Тусдаа баримт бичиг хариуцсан ажилтантай тул тухайн ажилтнаас зөвшөөрөл авч гаргуулдаг/хугацаа шаардана/.</t>
  </si>
  <si>
    <t>БҮТЦИЙН ЭРСДЭЛ</t>
  </si>
  <si>
    <t>Байгууллагын хэмжээ /нийт хөрөнгө/</t>
  </si>
  <si>
    <t>Үйл ажиллагаа эрхэлсэн жил</t>
  </si>
  <si>
    <t>БИЗНЕСИЙН ЭРСДЭЛ</t>
  </si>
  <si>
    <t>ХЭРЭГЛЭГЧИЙН ЭРСДЭЛ</t>
  </si>
  <si>
    <t xml:space="preserve">Дотоодын иргэн </t>
  </si>
  <si>
    <t>Хөдөө, орон нутгийн салбар</t>
  </si>
  <si>
    <t>АГУУЛГА</t>
  </si>
  <si>
    <t>№</t>
  </si>
  <si>
    <t>БҮТЭЭГДЭХҮҮН, ҮЙЛЧИЛГЭЭНИЙ ЭРСДЭЛ</t>
  </si>
  <si>
    <t>II. ЧАНАРЫН ҮНЭЛГЭЭ</t>
  </si>
  <si>
    <t>I. ТООН АСУУЛГА</t>
  </si>
  <si>
    <r>
      <t>ДҮН /</t>
    </r>
    <r>
      <rPr>
        <sz val="11"/>
        <color rgb="FF000000"/>
        <rFont val="Times New Roman"/>
        <family val="1"/>
      </rPr>
      <t>төгрөгөөр/</t>
    </r>
  </si>
  <si>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</si>
  <si>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</si>
  <si>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ЭРСДЭЛИЙН ҮНЭЛГЭЭНИЙ АСУУЛГАД ХАРИУЛАХ ЗААВАРЧИЛГАА</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</si>
  <si>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</si>
  <si>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</si>
  <si>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Дүн</t>
  </si>
  <si>
    <t>Жин</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</si>
  <si>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</si>
  <si>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</si>
  <si>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</si>
  <si>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</si>
  <si>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</si>
  <si>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</si>
  <si>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Тайлагнал ба тэмдэглэл</t>
  </si>
  <si>
    <t>ЧАНАРЫН АСУУЛГА</t>
  </si>
  <si>
    <t>Үнэлгээ</t>
  </si>
  <si>
    <t>Risk Scale</t>
  </si>
  <si>
    <t>Scale</t>
  </si>
  <si>
    <t>From</t>
  </si>
  <si>
    <t>To</t>
  </si>
  <si>
    <t>Very low</t>
  </si>
  <si>
    <t>Low</t>
  </si>
  <si>
    <t>Medium</t>
  </si>
  <si>
    <t>High</t>
  </si>
  <si>
    <t>Very high</t>
  </si>
  <si>
    <t>Дүн I</t>
  </si>
  <si>
    <t>Жин II</t>
  </si>
  <si>
    <t>Жин III</t>
  </si>
  <si>
    <t>НИЙТ ОНОО</t>
  </si>
  <si>
    <t>ЭРСДЭЛИЙН ТҮВШИН</t>
  </si>
  <si>
    <t>БҮТЭЭГДЭХҮҮН, ҮЙЛЧИЛГЭЭНИЙ ЭРСДЭЛ /үйлчилгээний гүйлгээний дүн/</t>
  </si>
  <si>
    <t xml:space="preserve">Гадаадын иргэн </t>
  </si>
  <si>
    <t>Гадаадын хуулийн этгээд</t>
  </si>
  <si>
    <t>Улс төрийн хамаарал бүхий этгээд</t>
  </si>
  <si>
    <t>ЗААВАРЧИЛГАА:</t>
  </si>
  <si>
    <r>
      <rPr>
        <b/>
        <sz val="11"/>
        <color theme="1"/>
        <rFont val="Times New Roman"/>
        <family val="1"/>
      </rPr>
      <t>Байгууллагын хэмжээ</t>
    </r>
    <r>
      <rPr>
        <sz val="11"/>
        <color theme="1"/>
        <rFont val="Times New Roman"/>
        <family val="1"/>
      </rPr>
      <t>: Тухайн байгууллагын хэмжээ, үйл ажиллагааны цар хүрээ том байх тусам МУТС эрсдэл нэмэгдэнэ гэсэн таамаглалд үндэслэн эрсдэлийг тооцно.</t>
    </r>
  </si>
  <si>
    <t>ЕРӨНХИЙ АСУУЛГА</t>
  </si>
  <si>
    <t>ХАРИУЛТ</t>
  </si>
  <si>
    <t>Байгууллагын нэр</t>
  </si>
  <si>
    <t>Гүйцэтгэх захиралын нэр</t>
  </si>
  <si>
    <t>Комплаенсын ажилтны нэр</t>
  </si>
  <si>
    <t xml:space="preserve">Комплаенсын ажилтан өөрчлөгдөж байсан эсэх? </t>
  </si>
  <si>
    <t>5а.</t>
  </si>
  <si>
    <t>Хэрэв тийм бол өмнөх комплаенсын ажилтны нэрийг нөхнө үү?</t>
  </si>
  <si>
    <t xml:space="preserve">Танай 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</si>
  <si>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</si>
  <si>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</si>
  <si>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</si>
  <si>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Байхгүй</t>
  </si>
  <si>
    <t>Өмнө нь байсан</t>
  </si>
  <si>
    <t>Мэдэхгүй</t>
  </si>
  <si>
    <t>Байгаа</t>
  </si>
  <si>
    <t>Байдаггүй</t>
  </si>
  <si>
    <t>Байдаг</t>
  </si>
  <si>
    <t>Бүртгүүлсэн</t>
  </si>
  <si>
    <t>Бүртгүүлээгүй</t>
  </si>
  <si>
    <t>ТИЙМ</t>
  </si>
  <si>
    <t>ҮГҮЙ</t>
  </si>
  <si>
    <t>Хөтөлбөрийн бүхий л үе шатанд оролцон ажилладаг.</t>
  </si>
  <si>
    <t>Хяналт тавих шатанд л ТУЗ оролцон ажилладаг.</t>
  </si>
  <si>
    <t>Нэгжтэй, ТУЗ-тэй энэ талаар хамтран ажиллах шаардлагагүй.</t>
  </si>
  <si>
    <t>Дотоод аудит хяналт тавьдаг, ТУЗ хамтран ажилладаггүй.</t>
  </si>
  <si>
    <t>ТУЗ-с арга хэмжээ авч ажилладаггүй.</t>
  </si>
  <si>
    <t>Системгүй, сэжигтэй гүйлгээг илрүүлэх үзүүлэлтгүй.</t>
  </si>
  <si>
    <t>Огт танилцдаггүй.</t>
  </si>
  <si>
    <t>Зарлалын самбарт наачихдаг.</t>
  </si>
  <si>
    <t>(2-3) мэдээллийг авдаг .</t>
  </si>
  <si>
    <t>Зөвхөн удирдлагад танилцуулдаг.</t>
  </si>
  <si>
    <t>1 мэдээллийг л авдаг .</t>
  </si>
  <si>
    <t>Хааяа.</t>
  </si>
  <si>
    <t>Харилцагч бүрт адил үйлчилдэг. Эрсдэлээр нь ангилдаггүй.</t>
  </si>
  <si>
    <t>Бодлого, дүрэм, журам байдаг. Олон улсын тогтоосон аргачлалаар эрсдэлийн үнэлгээг хийдэг.</t>
  </si>
  <si>
    <t>Өөрсдийн гаргасан аргачлалын хүрээнд эрсдэлийг үнэлдэг.</t>
  </si>
  <si>
    <t>Нарийвчлан тооцдоггүй ч эрсдэлийг үнэлдэг.</t>
  </si>
  <si>
    <t>Эрсдэлийг тодорхойлохыг хичээдэг боловч тодорхойлох боломжгүй байдаг.</t>
  </si>
  <si>
    <t>МУТС-тэй холбоотой мэдээлэл хүргүүлэх гэж байгаа. /хэрэгжих шатандаа байгаа/.</t>
  </si>
  <si>
    <t>Тийм ангилал байхгүй.</t>
  </si>
  <si>
    <t>Дотоод аудитын нэгж байгаа. Хангалттай цаг зарцуулдаг .</t>
  </si>
  <si>
    <t>Дотоод аудитын хэлтэс, нэгж байхгүй ч хяналт байгаа.</t>
  </si>
  <si>
    <t>Улиралд 1 удаа.</t>
  </si>
  <si>
    <t>Дотоод аудитын нэгж байгаа. Шаардлагатай цагийг зарцуулдаг.</t>
  </si>
  <si>
    <t>Дотоод аудитын хэлтэс, нэгж байхгүй ч хөтөлбөр, дүрэм журам, бодлого байгаа. Үйл ажиллагааны хяналт байхгүй.</t>
  </si>
  <si>
    <t>Жилд 2 удаа.</t>
  </si>
  <si>
    <t>Дотоод аудитын нэгж байгаа. Энэ талаар анхаарч ажилладаг.</t>
  </si>
  <si>
    <t>Дотоод аудитын хэлтэс, нэгж байгаа, хөтөлбөр, дүрэм журам, бодлого, үйл ажиллагааны хяналт байхгүй .</t>
  </si>
  <si>
    <t>Жилд 1 удаа.</t>
  </si>
  <si>
    <t>Дотоод аудитын нэгж байгаа ч МУТС-тэй холбоотой үйл ажиллагааг шалгадаггүй.</t>
  </si>
  <si>
    <t>Дотоод аудитын хэлтэс, нэгж байхгүй.</t>
  </si>
  <si>
    <t>2 жилд 1 удаа.</t>
  </si>
  <si>
    <t>Огт цаг гаргадаггүй. Дотоод аудитын нэгж байхгүй.</t>
  </si>
  <si>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</si>
  <si>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</si>
  <si>
    <t>2 үүргийг зөв тодорхойлон, эдгээр үүргийн дагуу хэрэгжүүлдэг үйл ажиллагааг зохих түвшинд дурдсан.</t>
  </si>
  <si>
    <t>Тайлангийн үр дүнг бичсэн хэдий МУТСТ-тэй холбоотой хэрэгжүүлсэн үйл ажиллагаа нь үр ашиг багатай, үр дүн муутай байсан.</t>
  </si>
  <si>
    <t>Тайлангийн үр дүнг бичээгүй буюу тайлан гаргадаггүй.</t>
  </si>
  <si>
    <t>Эдгээр үүргүүдийг тодорхойлж чадаагүй.</t>
  </si>
  <si>
    <t>МУТСТ-тэй чиглэлээр сургалтын хөтөлбөртэй.</t>
  </si>
  <si>
    <t>Давтамж өндөр, сүүлийн 1 сарын хугацаанд сургалт зохион байгуулсан.</t>
  </si>
  <si>
    <t>Чиглэл бүрээр сургалтыг зохион байгуулдаг, шинэ ажилчдад зориулсан сургалтыг тухай бүрд нь тогтмол зохион байгуулдаг.</t>
  </si>
  <si>
    <t>МУТСТ-тэй холбоотой сургалтын төсвийг хангалттай  гаргадаг.</t>
  </si>
  <si>
    <t>Сургалтын хөтөлбөртөө МУТС-тэй чиглэлээр сургалтыг оруулсан.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</si>
  <si>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</si>
  <si>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</si>
  <si>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Зарим тохиолдолд үйл ажиллагааны чиглэл болон, шинэ ажилчдад зориулан сургалт явуулдаг.</t>
  </si>
  <si>
    <t>Сургалтыг зохион байгуулах тухай бүр санхүүжилтийг шийддэг.</t>
  </si>
  <si>
    <t>ТУЗ, удирдлагууд сургалтад хамрагдаагүй буюу мэдээлэл өгөөгүй.</t>
  </si>
  <si>
    <t>Сэжигтэй гүйлгээний талаарх мэдээллийг зөвхөн холбогдох нэгж мэддэг бөгөөд цааш задруулахгүй байх үүргийг компанийн дүрэм журамд оруулсан.</t>
  </si>
  <si>
    <t>Харилцагч бүрээр өөр байдаг.</t>
  </si>
  <si>
    <t>Сэжигтэй гүйлгээ хийгдэхээс сэргийлэх зорилгоор харилцагч бүрийн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</si>
  <si>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</si>
  <si>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 xml:space="preserve">Баримт бичгийг цаасан хэлбэрээр нэгдсэн нэг газар аюулгүй хадгалдаг. </t>
  </si>
  <si>
    <t>Байгууллага байгуулагдахаас эхлээд бүх үйлчлүүлсэн харилцагчдын мэдээллийг хайхад ямар ч асуудалгүй хурдан гаргаж чаддаг.</t>
  </si>
  <si>
    <t>Хүсэлт гаргахад хүсэлтийг тухай бүрд нь хурдан шийдвэрлэн гаргаж өгдөг/гаргаж өгөх боломжтой.</t>
  </si>
  <si>
    <t>Сэжигтэй гүйлгээний талаарх мэдээллийг холбогдох нэгжээс гадна байгууллагын ажилчдад мэдэгддэг бөгөөд цааш задруулахгүй байх үүрэгтэй.</t>
  </si>
  <si>
    <t>Баримт бичгийг бүртгэж, ажилтан бүр тусдаа хадгалдаг.</t>
  </si>
  <si>
    <t>Цахим хэлбэрээр нэгдсэн файл үүсгэн вирус халдаахгүйгээр хадгалдаг.</t>
  </si>
  <si>
    <t xml:space="preserve">Хүсэлтийг шийдвэрлэхэд ажлын 3 өдөр шаарддаг. </t>
  </si>
  <si>
    <t>Зөвхөн өндөр дүнтэй гүйлгээ их явагддаг салбар, охин компанид хянах, тайлагнах системтэй.</t>
  </si>
  <si>
    <t>Байгууллагын ажилчид сэжигтэй гүйлгээний талаарх мэдээллийг цааш задруулахгүй байх үүрэгтэй боловч үүнийг хянах боломжгүй байдаг.</t>
  </si>
  <si>
    <t>Сэжигтэй гүйлгээ илэрсэн тохиолдолд уг гүйлгээг даруй зогсоогоод баримтыг баримтжуулан авч үлддэг. /Санхүү мэдээллийн албанд мэдээлдэггүй/</t>
  </si>
  <si>
    <t>Байгууллага дотор бусад үйл ажиллагааг авч хэрэгжүүлдэг. /мэдээллийн самбар, тусдаа систем г.м/</t>
  </si>
  <si>
    <t>Дүрэм, журмаар зохицуулдаггүй ч асуудал гаргасан ажилтнуудад ТУЗ-с шийтгэл ногдуулдаг.</t>
  </si>
  <si>
    <t>Баримт бичгийг хадгалдаг учир бүртгэх шаардлагагүй гэж үздэг.</t>
  </si>
  <si>
    <t>Хүсэлтийг шийдвэрлэхэд ажлын 5 өдөр шаарддаг.</t>
  </si>
  <si>
    <t>Зөвхөн төв оффист сэжигтэй гүйлгээг хянах, тайлагнах систем ажиллуулдаг.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</si>
  <si>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</si>
  <si>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</si>
  <si>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Дүрэм, журамдаа тусгахаар ажиллаж байгаа.</t>
  </si>
  <si>
    <t>Баримт бичгийг бүртгэдэг боловч хадгалдаггүй.</t>
  </si>
  <si>
    <t>Ажилчин бүрд мэдээлэл хадгалагддаг тул тухайн ажилтантай холбогдож мэдээллийг олдог. /хэн ямар файл хариуцан хадгалсан нь тодорхойгүй байдаг/</t>
  </si>
  <si>
    <t>Хүсэлтийг шийдвэрлэн гаргах өгөх боломжтой ч ажлын 5 өдрөөс илүү их хугацаа шаарддаг.</t>
  </si>
  <si>
    <t>Сэжигтэй гүйлгээний талаарх мэдээллийг задруулахаас урьдчилан сэргийлэх тал дээр ямар нэгэн арга хэмжээ авдаггүй.</t>
  </si>
  <si>
    <t>Харилцагчдын дансны мэдээлэл, гүйлгээг хянадаггүй.</t>
  </si>
  <si>
    <t>Сэжигтэй гүйлгээг тодорхойлох боломжгүй байдаг тул арга хэмжээ авдаггүй.</t>
  </si>
  <si>
    <t>Баримт бичгийг хадгалж, бүртгэдэггүй.</t>
  </si>
  <si>
    <t>Харилцагчийн мэдээллийг гаргаж өгөх ямар ч боломжгүй. Харилцагчийн мэдээллийн сан үүсгээгүй.</t>
  </si>
  <si>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виртуал хөрөнгийн үйлчилгээ үзүүлэгчийн салбарын төрөлх эрсдэлийг харгалзан үнэлнэ.</t>
    </r>
  </si>
  <si>
    <r>
      <rPr>
        <b/>
        <sz val="11"/>
        <color theme="1"/>
        <rFont val="Times New Roman"/>
        <family val="1"/>
      </rPr>
      <t>Бүтээгдэхүүн, үйлчилгээний эрсдэл:</t>
    </r>
    <r>
      <rPr>
        <sz val="11"/>
        <color theme="1"/>
        <rFont val="Times New Roman"/>
        <family val="1"/>
      </rPr>
      <t xml:space="preserve"> Уг эрсдэлийг тооцохдоо виртуал хөрөнгийн шилжүүлгийн дүн, арилжаалж буй виртуал хөрөнгийн төрөл, хэмжээ зэрэгт үндэслэн үнэлнэ.</t>
    </r>
  </si>
  <si>
    <r>
      <t>ВИРТУАЛ ХӨРӨНГИЙН ҮЙЛЧИЛГЭЭ ҮЗҮҮЛЭГЧИЙН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</si>
  <si>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r>
      <t xml:space="preserve">Үйл ажиллагааны чиглэл                                                                                                             </t>
    </r>
    <r>
      <rPr>
        <b/>
        <sz val="10"/>
        <color theme="1"/>
        <rFont val="Times New Roman"/>
        <family val="1"/>
      </rPr>
      <t>1) Виртуал хөрөнгө, албан ёсны мөнгөн тэмдэгт хооронд арилжих
2) Нэг болон олон төрлийн виртуал хөрөнгийг хооронд арилжих                                                                                                    3) Виртуал хөрөнгийг шилжүүлэх                                                                                                4) Виртуал хөрөнгө, түүнд хамаарах хэрэгслийг хадгалах, удирдамж                                                                                            5) Виртуал хөрөнгийг нийтэд санал болгох, худалдахтай холбоотой үйл ажиллагааг зохион байгуулах, санхүүгийн үйл ажиллагаанд оролцох болон үйлчилгээ үзүүлэх</t>
    </r>
  </si>
  <si>
    <t>Гадаад улсын виртуал хөрөнгийн нийт арилжсэн дүн</t>
  </si>
  <si>
    <t xml:space="preserve">Дотоодын виртуал хөрөнгийн нийт арилжсан дүн </t>
  </si>
  <si>
    <t>Шинэ виртуал хөрөнгө нэвтрүүлэх, бүртгэх тохиолдолд МУТС эрсдэлийг хэрхэн үнэлдэг вэ? 
Үүнтэй холбоотой бодлого, дүрэм, журам байдаг уу? Эрсдэлийн үнэлгээг хэрхэн гүйцэтгэдэг вэ?</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</si>
  <si>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компанигүй бол бөглөхгүй/</t>
    </r>
  </si>
  <si>
    <t>Байгууллагын хяналтыг хариуцаж буй ажилтан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</si>
  <si>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хагас жилд ийм асуудал гарсан уу?</t>
  </si>
  <si>
    <t>VII. Тайлагнал ба тэмдэглэл</t>
  </si>
  <si>
    <r>
      <rPr>
        <sz val="7"/>
        <color theme="0"/>
        <rFont val="Times New Roman"/>
        <family val="1"/>
      </rPr>
      <t xml:space="preserve"> </t>
    </r>
    <r>
      <rPr>
        <sz val="12"/>
        <color theme="0"/>
        <rFont val="Times New Roman"/>
        <family val="1"/>
      </rPr>
      <t>Ёс зүйн дүрэмтэй, тусган ажилладаг.</t>
    </r>
  </si>
  <si>
    <r>
      <rPr>
        <sz val="7"/>
        <color theme="0"/>
        <rFont val="Times New Roman"/>
        <family val="1"/>
      </rPr>
      <t xml:space="preserve"> </t>
    </r>
    <r>
      <rPr>
        <sz val="12"/>
        <color theme="0"/>
        <rFont val="Times New Roman"/>
        <family val="1"/>
      </rPr>
      <t>Ёс зүйн дүрэмтэй, тусгахаар бэлтгэсэн.</t>
    </r>
  </si>
  <si>
    <r>
      <rPr>
        <sz val="7"/>
        <color theme="0"/>
        <rFont val="Times New Roman"/>
        <family val="1"/>
      </rPr>
      <t xml:space="preserve"> </t>
    </r>
    <r>
      <rPr>
        <sz val="12"/>
        <color theme="0"/>
        <rFont val="Times New Roman"/>
        <family val="1"/>
      </rPr>
      <t>Ёс зүйн дүрэмтэй, тусгаагүй.</t>
    </r>
  </si>
  <si>
    <r>
      <rPr>
        <sz val="11"/>
        <color theme="0"/>
        <rFont val="Times New Roman"/>
        <family val="1"/>
      </rPr>
      <t xml:space="preserve">(1) </t>
    </r>
    <r>
      <rPr>
        <sz val="11"/>
        <color theme="0"/>
        <rFont val="Calibri"/>
        <family val="2"/>
        <scheme val="minor"/>
      </rPr>
      <t>мэдээллийг нь авдаг</t>
    </r>
  </si>
  <si>
    <r>
      <rPr>
        <sz val="7"/>
        <color theme="0"/>
        <rFont val="Times New Roman"/>
        <family val="1"/>
      </rPr>
      <t xml:space="preserve"> </t>
    </r>
    <r>
      <rPr>
        <sz val="11"/>
        <color theme="0"/>
        <rFont val="Calibri"/>
        <family val="2"/>
        <scheme val="minor"/>
      </rPr>
      <t xml:space="preserve">1 шаардлагыг тусгасан </t>
    </r>
  </si>
  <si>
    <t>6 сар хүртэлх</t>
  </si>
  <si>
    <t>6 сар - 1 жил</t>
  </si>
  <si>
    <t>1 жил - 2 жил</t>
  </si>
  <si>
    <t>2 жил - 5 жил</t>
  </si>
  <si>
    <t>5-аас дээш жил</t>
  </si>
  <si>
    <t>Тогтмол ашигладаг албан имэйл хаяг</t>
  </si>
  <si>
    <r>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 /</t>
    </r>
    <r>
      <rPr>
        <sz val="11"/>
        <color rgb="FFFF0000"/>
        <rFont val="Times New Roman"/>
        <family val="1"/>
      </rPr>
      <t>энэ асуултад байхгүй гэж хариулсан бол 2-4 асуултуудад хариулах шаардлагагүй/</t>
    </r>
  </si>
  <si>
    <t>Байгууллага дотроо баримт бичгийг бүртгэж хадгалан, нэгдсэн мэдээллийн сан үүсгэдэг.</t>
  </si>
  <si>
    <t>Архиваас шүүн харах шаардлага гардаг. /хугацаа их шаардана/</t>
  </si>
  <si>
    <t xml:space="preserve">Үйл ажиллагааны чиглэл                          </t>
  </si>
  <si>
    <t>Бүгд</t>
  </si>
  <si>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</si>
  <si>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байгууллагын үүсгэн байгуулагч, хувьцаа эзэмшигчийн бүрэлдэхүүнд ашгийн бус байгууллага байдаг эсэх</t>
  </si>
  <si>
    <r>
      <t>Танай байгууллагын удирдах албан тушаалтан, үүсгэн байгуулагч эсхүл хувьцаа эзэмшигч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</si>
  <si>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t>Ашгийн бус байгууллагын гишүүнлчэлийн талаар мэдээлэл, тайлбар дэлгэрэнгүй оруулна уу</t>
  </si>
  <si>
    <r>
      <t>Танай байгууллагаас ашгийн бус байгууллага санхүүгийн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</si>
  <si>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санхүүгийн үйлчилгээ авсан/авдаг вэ? 
/Ж.ш зээлийн үйлчилгээ, мөнгөн гуйвуулгын үйлчилгээ, даатгалын үйлчилгээ, үнэт цаас худалдан авах гэх мэт/</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</si>
  <si>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</si>
  <si>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</si>
  <si>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r>
      <rPr>
        <b/>
        <i/>
        <sz val="11"/>
        <color rgb="FFFF0000"/>
        <rFont val="Times New Roman"/>
        <family val="1"/>
      </rPr>
      <t>ЗААВАЛ БӨГЛӨХ</t>
    </r>
    <r>
      <rPr>
        <i/>
        <sz val="11"/>
        <color theme="1"/>
        <rFont val="Times New Roman"/>
        <family val="1"/>
      </rPr>
      <t xml:space="preserve">: VIII. Бусад (Энэхүү бүлэг нь эрдэлийн үнэлгээний оноонд </t>
    </r>
    <r>
      <rPr>
        <b/>
        <i/>
        <sz val="11"/>
        <color theme="1"/>
        <rFont val="Times New Roman"/>
        <family val="1"/>
      </rPr>
      <t>нөлөөлөхгүй</t>
    </r>
    <r>
      <rPr>
        <i/>
        <sz val="11"/>
        <color theme="1"/>
        <rFont val="Times New Roman"/>
        <family val="1"/>
      </rPr>
      <t>)</t>
    </r>
  </si>
  <si>
    <t xml:space="preserve">Тайланг үнэн зөв гаргасан: </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</si>
  <si>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</si>
  <si>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</si>
  <si>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</si>
  <si>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</si>
  <si>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r>
      <rPr>
        <b/>
        <sz val="11"/>
        <color theme="1"/>
        <rFont val="Times New Roman"/>
        <family val="1"/>
      </rPr>
      <t xml:space="preserve">Үйл ажиллагаа эрхэлсэн хугацаа: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</si>
  <si>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t>Комплаенсын ажилтан томилсон тушаалын огноо, дугаар</t>
  </si>
  <si>
    <r>
      <rPr>
        <sz val="7"/>
        <color rgb="FFFF0000"/>
        <rFont val="Times New Roman"/>
        <family val="1"/>
      </rPr>
      <t xml:space="preserve"> </t>
    </r>
    <r>
      <rPr>
        <sz val="12"/>
        <color rgb="FFFF0000"/>
        <rFont val="Times New Roman"/>
        <family val="1"/>
      </rPr>
      <t>МУТС-тэй холбоотой мэдээлэл байхгүй.</t>
    </r>
  </si>
  <si>
    <r>
      <rPr>
        <sz val="7"/>
        <color rgb="FFFF0000"/>
        <rFont val="Times New Roman"/>
        <family val="1"/>
      </rPr>
      <t xml:space="preserve"> </t>
    </r>
    <r>
      <rPr>
        <sz val="12"/>
        <color rgb="FFFF0000"/>
        <rFont val="Times New Roman"/>
        <family val="1"/>
      </rPr>
      <t>Сард 1 удаа бол.</t>
    </r>
  </si>
  <si>
    <r>
      <rPr>
        <sz val="7"/>
        <color rgb="FFFF0000"/>
        <rFont val="Times New Roman"/>
        <family val="1"/>
      </rPr>
      <t xml:space="preserve"> </t>
    </r>
    <r>
      <rPr>
        <sz val="12"/>
        <color rgb="FFFF0000"/>
        <rFont val="Times New Roman"/>
        <family val="1"/>
      </rPr>
      <t>5 жилийн өмнөх мэдээллийг олоход маш хүндрэлтэй. Системд оруулаагүй байдаг.</t>
    </r>
  </si>
  <si>
    <t>Дотоодын иргэний хийсэн нийт арилжааны дүн /өссөн дүнгээр/</t>
  </si>
  <si>
    <t>Дотоодын хуулийн этгээдийн хийсэн нийт арилжааны дүн /өссөн дүнгээр/</t>
  </si>
  <si>
    <t>Гадаадын иргэний хийсэн нийт арилжааны дүн /өссөн дүнгээр/</t>
  </si>
  <si>
    <t>Гадаадын хуулийн этгээдийн хийсэн нийт арилжааны дүн /өссөн дүнгээр/</t>
  </si>
  <si>
    <t>Улс төрийн хамаарал бүхий этгээдийн хийсэн нийт арилжааны дүн /өссөн дүнгээр/</t>
  </si>
  <si>
    <t>Гадаадын виртуал хөрөнгийн нийт арилжсан дүн /өссөн дүнгээр/</t>
  </si>
  <si>
    <t>Дотоодын виртуал хөрөнгийн нийт арилжсан дүн /өссөн дүнгээр/</t>
  </si>
  <si>
    <t xml:space="preserve"> </t>
  </si>
  <si>
    <t>ОООО/СС/ӨӨ</t>
  </si>
  <si>
    <t>Комплаенс ажилтан томилсон МУТСТ мэдээлэл, чиг үүргийг тодорхойлсон.</t>
  </si>
  <si>
    <t>Комплаенс ажилтан томилсон холбогдох мэдээлэл, чиг үүргийг тодорхойлсон.</t>
  </si>
  <si>
    <t>V. Комплаенс</t>
  </si>
  <si>
    <t>Тухайн байгууллага Комплаенс ажилтантай, МУТСТ чиглэлээр ажилладаг .</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</si>
  <si>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</si>
  <si>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</si>
  <si>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t>Комплаенс ажилтны чиг үүргийг тодорхойлсон, төлөвлөгөөг боловсруулан ажилладаг.</t>
  </si>
  <si>
    <t xml:space="preserve">Комплаенс ажилтантай хэдий ч МУТСТ чиглэлээр гүйцэтгэх үүргийг нарийн тодорхойлоогүй </t>
  </si>
  <si>
    <t>Комплаенс ажилтны чиг үүргийг тодорхойлсон,  төлөвлөгөөгүй хэдий ч тодорхой хугацааг Комплаенс ажилтны үүрэгт зарцуулдаг.</t>
  </si>
  <si>
    <t>Комплаенс ажилтангүй хэдий ч МУТСТ чиглэлээр ажиллах Комплаенс ажилтны чиг үүргийг хариуцсан ажилтан байгаа</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</si>
  <si>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</si>
  <si>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 xml:space="preserve">Комплаенс ажилтныг томилоогүй </t>
  </si>
  <si>
    <t>Комплаенс ажилтны хариуцдаг бусад чиг үүргийг тодорхойлоогүй, МУТСТ чиг үүргийн хүрээнд идэвхтэй үйл ажиллагаа явуулдаггүй.</t>
  </si>
  <si>
    <t>Танай байгууллага МУТСТ-тэй холбоотой комплаенс ажилтан томилсон уу? Хэрэв тийм бол нэр, албан тушаал, мэргэжлийн ур чадвар, чиг үүргийг тодорхойлно уу. /Комплаенс ажилтныг томилоогүй тохиолдолд дараах асуулгуудыг бөглөх шаардлагагүй/</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</si>
  <si>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</si>
  <si>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МУТСТ үйл ажиллагааны комплаенсын асуудал хариуцсан ажилтан тайлангаа хэнд, хэр хугацааны давтамжтай мэдээлдэг вэ?</t>
  </si>
  <si>
    <t>МУТС-ийн комплаенсын асуудал хариуцсан ажилтны бэлтгэсэн сүүлийн тайлангийн үр дүнг товч бичнэ үү.</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</si>
  <si>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</si>
  <si>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r>
      <t xml:space="preserve">ХЭРЭГЛЭГЧИЙН ЭРСДЭЛ </t>
    </r>
    <r>
      <rPr>
        <b/>
        <i/>
        <sz val="11"/>
        <color theme="1"/>
        <rFont val="Times New Roman"/>
        <family val="1"/>
      </rPr>
      <t>/арилжааны дүнг хэрэглэгчдийн төрлөөр ангилан оруулна уу/</t>
    </r>
    <r>
      <rPr>
        <i/>
        <sz val="11"/>
        <color theme="1"/>
        <rFont val="Times New Roman"/>
        <family val="1"/>
      </rPr>
      <t xml:space="preserve">    
</t>
    </r>
    <r>
      <rPr>
        <b/>
        <sz val="11"/>
        <color rgb="FFFF0000"/>
        <rFont val="Times New Roman"/>
        <family val="1"/>
      </rPr>
      <t>Зөвхөн тоон утга бичнэ үү.</t>
    </r>
  </si>
  <si>
    <t>Шинэчлэх шаардлага гараагүй</t>
  </si>
  <si>
    <t>Өөрсдийн аргачлалын дагуу тогтмол/жилд 2-6 удаа/ хийдэг.</t>
  </si>
  <si>
    <r>
      <t xml:space="preserve">2023 онд хэдэн ашгийн бус байгууллага танай байгууллагаар үйлчлүүлсэн бэ? </t>
    </r>
    <r>
      <rPr>
        <sz val="11"/>
        <color rgb="FFFF0000"/>
        <rFont val="Times New Roman"/>
        <family val="1"/>
      </rPr>
      <t>/тоон утга оруулна уу/</t>
    </r>
  </si>
  <si>
    <r>
      <t>2023 онд ашгийн бус байгууллагад үзүүлсэн үйлчилгээний нийт үнийн дүнг оруулна уу?</t>
    </r>
    <r>
      <rPr>
        <sz val="11"/>
        <color rgb="FFFF0000"/>
        <rFont val="Times New Roman"/>
        <family val="1"/>
      </rPr>
      <t xml:space="preserve"> /тоон утга оруулна уу/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</si>
</sst>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7"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i/>
      <sz val="11"/>
      <color theme="1"/>
      <name val="Times New Roman"/>
      <family val="1"/>
    </font>
    <font>
      <sz val="11"/>
      <color rgb="FFFF0000"/>
      <name val="Times New Roman"/>
      <family val="1"/>
    </font>
    <font>
      <sz val="11"/>
      <color theme="0"/>
      <name val="Times New Roman"/>
      <family val="1"/>
    </font>
    <font>
      <sz val="12"/>
      <color theme="0"/>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color rgb="FFFF0000"/>
      <name val="Times New Roman"/>
      <family val="1"/>
    </font>
    <font>
      <sz val="7"/>
      <color theme="0"/>
      <name val="Times New Roman"/>
      <family val="1"/>
    </font>
    <font>
      <i/>
      <sz val="11"/>
      <color rgb="FFFF0000"/>
      <name val="Times New Roman"/>
      <family val="1"/>
    </font>
    <font>
      <sz val="11"/>
      <color theme="0"/>
      <name val="Calibri"/>
      <family val="2"/>
      <scheme val="minor"/>
    </font>
    <font>
      <b/>
      <sz val="12"/>
      <color theme="0"/>
      <name val="Times New Roman"/>
      <family val="1"/>
    </font>
    <font>
      <sz val="11"/>
      <color theme="0"/>
      <name val="Wingdings"/>
      <charset val="2"/>
    </font>
    <font>
      <b/>
      <i/>
      <sz val="11"/>
      <color rgb="FFFF0000"/>
      <name val="Times New Roman"/>
      <family val="1"/>
    </font>
    <font>
      <sz val="11"/>
      <color rgb="FFFF0000"/>
      <name val="Calibri"/>
      <family val="2"/>
      <scheme val="minor"/>
    </font>
    <font>
      <sz val="12"/>
      <color rgb="FFFF0000"/>
      <name val="Times New Roman"/>
      <family val="1"/>
    </font>
    <font>
      <sz val="7"/>
      <color rgb="FFFF0000"/>
      <name val="Times New Roman"/>
      <family val="1"/>
    </font>
    <font>
      <sz val="8"/>
      <color rgb="FFFF0000"/>
      <name val="Times New Roman"/>
      <family val="1"/>
    </font>
    <font>
      <sz val="10"/>
      <color rgb="FFFF0000"/>
      <name val="Times New Roman"/>
      <family val="1"/>
    </font>
    <font>
      <sz val="11"/>
      <name val="Times New Roman"/>
      <family val="1"/>
    </font>
    <font>
      <sz val="11"/>
      <color theme="6" tint="0.79998168889431442"/>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10" fillId="0" borderId="0" applyFont="0" applyFill="0" applyBorder="0" applyAlignment="0" applyProtection="0"/>
  </cellStyleXfs>
  <cellXfs count="194">
    <xf numFmtId="0" fontId="0" fillId="0" borderId="0" xfId="0"/>
    <xf numFmtId="0" fontId="5" fillId="0" borderId="0" xfId="0" applyFont="1"/>
    <xf numFmtId="0" fontId="5" fillId="0" borderId="1" xfId="0" applyFont="1" applyBorder="1" applyAlignment="1">
      <alignment horizontal="center" vertical="center"/>
    </xf>
    <xf numFmtId="0" fontId="5" fillId="0" borderId="1" xfId="0" applyFont="1" applyBorder="1"/>
    <xf numFmtId="0" fontId="13" fillId="0" borderId="1" xfId="0" applyFont="1" applyBorder="1" applyAlignment="1">
      <alignment horizontal="center" vertical="center" wrapText="1"/>
    </xf>
    <xf numFmtId="0" fontId="5" fillId="5" borderId="0" xfId="0" applyFont="1" applyFill="1"/>
    <xf numFmtId="0" fontId="17" fillId="0" borderId="1" xfId="0" applyFont="1" applyBorder="1"/>
    <xf numFmtId="9" fontId="5" fillId="0" borderId="1" xfId="0" applyNumberFormat="1" applyFont="1" applyBorder="1" applyAlignment="1">
      <alignment horizontal="center" vertical="center"/>
    </xf>
    <xf numFmtId="43" fontId="19" fillId="11" borderId="1" xfId="1" applyFont="1" applyFill="1" applyBorder="1" applyAlignment="1">
      <alignment horizontal="center" vertical="center" wrapText="1"/>
    </xf>
    <xf numFmtId="0" fontId="17" fillId="0" borderId="1" xfId="0" applyFont="1" applyBorder="1" applyAlignment="1">
      <alignment horizontal="center" vertical="center"/>
    </xf>
    <xf numFmtId="0" fontId="17" fillId="3" borderId="1" xfId="0" applyFont="1" applyFill="1" applyBorder="1" applyAlignment="1">
      <alignment horizontal="center" vertical="center"/>
    </xf>
    <xf numFmtId="9" fontId="17" fillId="3" borderId="1" xfId="0" applyNumberFormat="1" applyFont="1" applyFill="1" applyBorder="1" applyAlignment="1">
      <alignment horizontal="center" vertical="center"/>
    </xf>
    <xf numFmtId="0" fontId="5" fillId="3" borderId="0" xfId="0" applyFont="1" applyFill="1"/>
    <xf numFmtId="0" fontId="17" fillId="2" borderId="1" xfId="0" applyFont="1" applyFill="1" applyBorder="1" applyAlignment="1">
      <alignment horizontal="center" vertical="center"/>
    </xf>
    <xf numFmtId="9" fontId="17" fillId="2" borderId="1" xfId="0" applyNumberFormat="1" applyFont="1" applyFill="1" applyBorder="1" applyAlignment="1">
      <alignment horizontal="center" vertical="center"/>
    </xf>
    <xf numFmtId="0" fontId="17"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17" fillId="3" borderId="4" xfId="0" applyFont="1" applyFill="1" applyBorder="1" applyAlignment="1">
      <alignment horizontal="center" vertical="center"/>
    </xf>
    <xf numFmtId="9" fontId="17" fillId="3" borderId="4"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8" fillId="11" borderId="1" xfId="0" applyFont="1" applyFill="1" applyBorder="1" applyAlignment="1">
      <alignment horizontal="center" vertical="center" wrapText="1"/>
    </xf>
    <xf numFmtId="0" fontId="18"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Border="1"/>
    <xf numFmtId="9" fontId="5" fillId="6" borderId="1" xfId="0" applyNumberFormat="1" applyFont="1" applyFill="1" applyBorder="1" applyAlignment="1">
      <alignment horizontal="center" vertical="center"/>
    </xf>
    <xf numFmtId="0" fontId="11" fillId="4" borderId="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13"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7" fillId="13" borderId="0" xfId="0" applyFont="1" applyFill="1" applyAlignment="1">
      <alignment horizontal="center" vertical="center"/>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horizontal="left" vertical="center" wrapText="1"/>
    </xf>
    <xf numFmtId="0" fontId="5" fillId="13" borderId="1" xfId="0" applyFont="1" applyFill="1" applyBorder="1" applyAlignment="1">
      <alignment horizontal="left" vertical="center" wrapText="1"/>
    </xf>
    <xf numFmtId="0" fontId="5" fillId="13" borderId="1" xfId="0" applyFont="1" applyFill="1" applyBorder="1"/>
    <xf numFmtId="0" fontId="5" fillId="13" borderId="1" xfId="0" applyFont="1" applyFill="1" applyBorder="1" applyAlignment="1">
      <alignment horizontal="left" vertical="top" wrapText="1"/>
    </xf>
    <xf numFmtId="0" fontId="3" fillId="13" borderId="0" xfId="0" applyFont="1" applyFill="1" applyAlignment="1">
      <alignment vertical="center" wrapText="1"/>
    </xf>
    <xf numFmtId="0" fontId="8" fillId="13" borderId="0" xfId="0" applyFont="1" applyFill="1"/>
    <xf numFmtId="0" fontId="5" fillId="13" borderId="4" xfId="0" applyFont="1" applyFill="1" applyBorder="1" applyAlignment="1">
      <alignment horizontal="center" vertical="center"/>
    </xf>
    <xf numFmtId="0" fontId="8" fillId="13" borderId="0" xfId="0" applyFont="1" applyFill="1" applyAlignment="1">
      <alignment horizontal="justify" vertical="center"/>
    </xf>
    <xf numFmtId="0" fontId="7" fillId="13" borderId="1" xfId="0" applyFont="1" applyFill="1" applyBorder="1" applyAlignment="1">
      <alignment horizontal="center" vertical="center"/>
    </xf>
    <xf numFmtId="0" fontId="9" fillId="13" borderId="0" xfId="0" applyFont="1" applyFill="1" applyAlignment="1">
      <alignment horizontal="justify" vertical="center"/>
    </xf>
    <xf numFmtId="0" fontId="1" fillId="13" borderId="0" xfId="0" applyFont="1" applyFill="1" applyAlignment="1">
      <alignment horizontal="center" vertical="center" wrapText="1"/>
    </xf>
    <xf numFmtId="0" fontId="7" fillId="13" borderId="0" xfId="0" applyFont="1" applyFill="1" applyAlignment="1">
      <alignment horizontal="left" vertical="center" wrapText="1"/>
    </xf>
    <xf numFmtId="0" fontId="7" fillId="13" borderId="0" xfId="0" applyFont="1" applyFill="1"/>
    <xf numFmtId="0" fontId="23" fillId="13" borderId="0" xfId="0" applyFont="1" applyFill="1" applyAlignment="1">
      <alignment vertical="center" wrapText="1"/>
    </xf>
    <xf numFmtId="0" fontId="23" fillId="13" borderId="0" xfId="0" applyFont="1" applyFill="1" applyAlignment="1">
      <alignment horizontal="center" vertical="center" wrapText="1"/>
    </xf>
    <xf numFmtId="0" fontId="7" fillId="13" borderId="0" xfId="0" applyFont="1" applyFill="1" applyAlignment="1">
      <alignment vertical="top" wrapText="1"/>
    </xf>
    <xf numFmtId="0" fontId="25" fillId="13" borderId="0" xfId="0" applyFont="1" applyFill="1" applyAlignment="1">
      <alignment horizontal="center" vertical="center"/>
    </xf>
    <xf numFmtId="0" fontId="8" fillId="13" borderId="0" xfId="0" applyFont="1" applyFill="1" applyAlignment="1">
      <alignment horizontal="center" vertical="center"/>
    </xf>
    <xf numFmtId="0" fontId="27" fillId="13" borderId="0" xfId="0" applyFont="1" applyFill="1" applyAlignment="1">
      <alignment vertical="center" wrapText="1"/>
    </xf>
    <xf numFmtId="0" fontId="27" fillId="13" borderId="0" xfId="0" applyFont="1" applyFill="1" applyAlignment="1">
      <alignment horizontal="center" vertical="center" wrapText="1"/>
    </xf>
    <xf numFmtId="0" fontId="8" fillId="13" borderId="0" xfId="0" applyFont="1" applyFill="1" applyAlignment="1">
      <alignment vertical="center"/>
    </xf>
    <xf numFmtId="0" fontId="8" fillId="13" borderId="0" xfId="0" applyFont="1" applyFill="1" applyAlignment="1">
      <alignment horizontal="left" vertical="center"/>
    </xf>
    <xf numFmtId="0" fontId="26" fillId="13" borderId="0" xfId="0" applyFont="1" applyFill="1" applyAlignment="1">
      <alignment horizontal="left" vertical="center"/>
    </xf>
    <xf numFmtId="0" fontId="26" fillId="13" borderId="0" xfId="0" applyFont="1" applyFill="1" applyAlignment="1">
      <alignment horizontal="center" vertical="center"/>
    </xf>
    <xf numFmtId="0" fontId="9" fillId="13" borderId="0" xfId="0" applyFont="1" applyFill="1"/>
    <xf numFmtId="0" fontId="26" fillId="13" borderId="0" xfId="0" applyFont="1" applyFill="1"/>
    <xf numFmtId="0" fontId="26" fillId="13" borderId="0" xfId="0" applyFont="1" applyFill="1" applyAlignment="1">
      <alignment horizontal="justify" vertical="center"/>
    </xf>
    <xf numFmtId="0" fontId="28" fillId="13" borderId="0" xfId="0" applyFont="1" applyFill="1" applyAlignment="1">
      <alignment horizontal="justify" vertical="center"/>
    </xf>
    <xf numFmtId="0" fontId="5" fillId="13" borderId="6" xfId="0" applyFont="1" applyFill="1" applyBorder="1" applyAlignment="1">
      <alignment horizontal="center" vertical="center"/>
    </xf>
    <xf numFmtId="0" fontId="2" fillId="13" borderId="6" xfId="0" applyFont="1" applyFill="1" applyBorder="1" applyAlignment="1">
      <alignment horizontal="left" vertical="center" wrapText="1"/>
    </xf>
    <xf numFmtId="0" fontId="1" fillId="13" borderId="6" xfId="0" applyFont="1" applyFill="1" applyBorder="1" applyAlignment="1">
      <alignment horizontal="center" vertical="center" wrapText="1"/>
    </xf>
    <xf numFmtId="0" fontId="7" fillId="13" borderId="0" xfId="0" applyFont="1" applyFill="1" applyAlignment="1">
      <alignment horizontal="justify" vertical="center"/>
    </xf>
    <xf numFmtId="0" fontId="7" fillId="13" borderId="0" xfId="0" applyFont="1" applyFill="1" applyAlignment="1">
      <alignment vertical="center"/>
    </xf>
    <xf numFmtId="0" fontId="30" fillId="13" borderId="0" xfId="0" applyFont="1" applyFill="1"/>
    <xf numFmtId="0" fontId="30" fillId="13" borderId="0" xfId="0" applyFont="1" applyFill="1" applyAlignment="1">
      <alignment horizontal="justify" vertical="center"/>
    </xf>
    <xf numFmtId="0" fontId="31" fillId="13" borderId="0" xfId="0" applyFont="1" applyFill="1" applyAlignment="1">
      <alignment horizontal="justify" vertical="center"/>
    </xf>
    <xf numFmtId="0" fontId="33" fillId="13" borderId="0" xfId="0" applyFont="1" applyFill="1"/>
    <xf numFmtId="0" fontId="34" fillId="13" borderId="0" xfId="0" applyFont="1" applyFill="1"/>
    <xf numFmtId="0" fontId="31" fillId="13" borderId="0" xfId="0" applyFont="1" applyFill="1" applyAlignment="1">
      <alignment horizontal="left" vertical="center"/>
    </xf>
    <xf numFmtId="0" fontId="33" fillId="13" borderId="0" xfId="0" applyFont="1" applyFill="1" applyAlignment="1">
      <alignment horizontal="justify" vertical="center"/>
    </xf>
    <xf numFmtId="4" fontId="5" fillId="13" borderId="1" xfId="0" applyNumberFormat="1" applyFont="1" applyFill="1" applyBorder="1" applyAlignment="1">
      <alignment horizontal="center" vertical="center" wrapText="1"/>
    </xf>
    <xf numFmtId="0" fontId="35" fillId="13" borderId="0" xfId="0" applyFont="1" applyFill="1"/>
    <xf numFmtId="0" fontId="19" fillId="13" borderId="0" xfId="0" applyFont="1" applyFill="1"/>
    <xf numFmtId="0" fontId="36" fillId="13" borderId="0" xfId="0" applyFont="1" applyFill="1"/>
    <xf numFmtId="0" fontId="5" fillId="5" borderId="0" xfId="0" applyFont="1" applyFill="1" applyAlignment="1">
      <alignment horizontal="left" vertical="center" wrapText="1"/>
    </xf>
    <xf numFmtId="0" fontId="16" fillId="5" borderId="0" xfId="0" applyFont="1" applyFill="1" applyAlignment="1">
      <alignment horizontal="center" vertical="center"/>
    </xf>
    <xf numFmtId="0" fontId="5" fillId="5" borderId="0" xfId="0" applyFont="1" applyFill="1" applyAlignment="1">
      <alignment horizontal="left" vertical="center"/>
    </xf>
    <xf numFmtId="0" fontId="16" fillId="5" borderId="0" xfId="0" applyFont="1" applyFill="1" applyAlignment="1">
      <alignment horizontal="left" vertical="center"/>
    </xf>
    <xf numFmtId="4" fontId="5" fillId="13" borderId="2" xfId="0" applyNumberFormat="1" applyFont="1" applyFill="1" applyBorder="1" applyAlignment="1">
      <alignment horizontal="center" vertical="center" wrapText="1"/>
    </xf>
    <xf numFmtId="4" fontId="5" fillId="13" borderId="3" xfId="0" applyNumberFormat="1" applyFont="1" applyFill="1" applyBorder="1" applyAlignment="1">
      <alignment horizontal="center" vertical="center" wrapText="1"/>
    </xf>
    <xf numFmtId="0" fontId="11" fillId="13" borderId="2" xfId="0" applyFont="1" applyFill="1" applyBorder="1" applyAlignment="1">
      <alignment horizontal="left" vertical="center" wrapText="1"/>
    </xf>
    <xf numFmtId="0" fontId="11" fillId="13" borderId="3" xfId="0" applyFont="1" applyFill="1" applyBorder="1" applyAlignment="1">
      <alignment horizontal="left" vertical="center" wrapText="1"/>
    </xf>
    <xf numFmtId="0" fontId="5" fillId="13" borderId="1" xfId="0" applyFont="1" applyFill="1" applyBorder="1" applyAlignment="1">
      <alignment horizontal="left" vertical="center" wrapText="1"/>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3" fontId="5" fillId="13" borderId="2" xfId="0" applyNumberFormat="1" applyFont="1" applyFill="1" applyBorder="1" applyAlignment="1">
      <alignment horizontal="center" vertical="center" wrapText="1"/>
    </xf>
    <xf numFmtId="3" fontId="5" fillId="13" borderId="3" xfId="0" applyNumberFormat="1" applyFont="1" applyFill="1" applyBorder="1" applyAlignment="1">
      <alignment horizontal="center" vertical="center" wrapText="1"/>
    </xf>
    <xf numFmtId="0" fontId="6"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5" fillId="13" borderId="1" xfId="0" applyFont="1" applyFill="1" applyBorder="1" applyAlignment="1">
      <alignment horizontal="center" vertical="center" wrapText="1"/>
    </xf>
    <xf numFmtId="0" fontId="6" fillId="3" borderId="5" xfId="0" applyFont="1" applyFill="1" applyBorder="1" applyAlignment="1">
      <alignment horizontal="center"/>
    </xf>
    <xf numFmtId="0" fontId="6" fillId="3" borderId="3" xfId="0" applyFont="1" applyFill="1" applyBorder="1" applyAlignment="1">
      <alignment horizontal="center"/>
    </xf>
    <xf numFmtId="0" fontId="5" fillId="3" borderId="2" xfId="0" applyFont="1" applyFill="1" applyBorder="1" applyAlignment="1">
      <alignment horizontal="center" wrapText="1"/>
    </xf>
    <xf numFmtId="0" fontId="5" fillId="3" borderId="5" xfId="0" applyFont="1" applyFill="1" applyBorder="1" applyAlignment="1">
      <alignment horizontal="center" wrapText="1"/>
    </xf>
    <xf numFmtId="0" fontId="5" fillId="3" borderId="3" xfId="0" applyFont="1" applyFill="1" applyBorder="1" applyAlignment="1">
      <alignment horizontal="center" wrapText="1"/>
    </xf>
    <xf numFmtId="0" fontId="6" fillId="3" borderId="2"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6"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1" fillId="13" borderId="0" xfId="0" applyFont="1" applyFill="1" applyAlignment="1">
      <alignment horizontal="center" vertical="center" wrapText="1"/>
    </xf>
    <xf numFmtId="0" fontId="14" fillId="3" borderId="6" xfId="0" applyFont="1" applyFill="1" applyBorder="1" applyAlignment="1">
      <alignment horizontal="center"/>
    </xf>
    <xf numFmtId="0" fontId="5" fillId="3" borderId="6" xfId="0" applyFont="1" applyFill="1" applyBorder="1" applyAlignment="1">
      <alignment horizontal="center"/>
    </xf>
    <xf numFmtId="0" fontId="5" fillId="0" borderId="1" xfId="0" applyFont="1" applyBorder="1" applyAlignment="1">
      <alignment horizontal="center"/>
    </xf>
    <xf numFmtId="0" fontId="6" fillId="13" borderId="2" xfId="0" applyFont="1" applyFill="1" applyBorder="1" applyAlignment="1">
      <alignment horizontal="center" wrapText="1"/>
    </xf>
    <xf numFmtId="0" fontId="6" fillId="13" borderId="5" xfId="0" applyFont="1" applyFill="1" applyBorder="1" applyAlignment="1">
      <alignment horizontal="center" wrapText="1"/>
    </xf>
    <xf numFmtId="0" fontId="6" fillId="13" borderId="3" xfId="0" applyFont="1" applyFill="1" applyBorder="1" applyAlignment="1">
      <alignment horizontal="center" wrapText="1"/>
    </xf>
    <xf numFmtId="0" fontId="6" fillId="13" borderId="1" xfId="0" applyFont="1" applyFill="1" applyBorder="1" applyAlignment="1">
      <alignment horizontal="left"/>
    </xf>
    <xf numFmtId="0" fontId="15" fillId="13" borderId="2" xfId="0" applyFont="1" applyFill="1" applyBorder="1" applyAlignment="1">
      <alignment horizontal="left" vertical="center" wrapText="1"/>
    </xf>
    <xf numFmtId="0" fontId="15" fillId="13" borderId="3" xfId="0" applyFont="1" applyFill="1" applyBorder="1" applyAlignment="1">
      <alignment horizontal="left"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6" fillId="3" borderId="1" xfId="0" applyFont="1" applyFill="1" applyBorder="1" applyAlignment="1">
      <alignment horizontal="center"/>
    </xf>
    <xf numFmtId="0" fontId="1" fillId="13" borderId="3" xfId="0" applyFont="1" applyFill="1" applyBorder="1" applyAlignment="1">
      <alignment horizontal="left" vertical="center" wrapText="1"/>
    </xf>
    <xf numFmtId="0" fontId="3" fillId="13" borderId="2"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14" fillId="3" borderId="6" xfId="0" applyFont="1" applyFill="1" applyBorder="1" applyAlignment="1">
      <alignment horizontal="center" vertical="center"/>
    </xf>
    <xf numFmtId="0" fontId="6" fillId="3" borderId="6" xfId="0" applyFont="1" applyFill="1" applyBorder="1" applyAlignment="1">
      <alignment horizontal="center" vertical="center"/>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3" fillId="13" borderId="1" xfId="0" applyFont="1" applyFill="1" applyBorder="1" applyAlignment="1">
      <alignment horizontal="center" vertical="center" wrapText="1"/>
    </xf>
    <xf numFmtId="0" fontId="5" fillId="13" borderId="4" xfId="0" applyFont="1" applyFill="1" applyBorder="1" applyAlignment="1">
      <alignment horizontal="left" vertical="center"/>
    </xf>
    <xf numFmtId="0" fontId="5" fillId="13" borderId="1" xfId="0" applyFont="1" applyFill="1" applyBorder="1" applyAlignment="1">
      <alignment horizontal="center" vertical="center"/>
    </xf>
    <xf numFmtId="0" fontId="17" fillId="12" borderId="1" xfId="0" applyFont="1" applyFill="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20" fillId="0" borderId="10"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1" xfId="0" applyFont="1" applyBorder="1" applyAlignment="1">
      <alignment horizontal="center" vertical="center"/>
    </xf>
    <xf numFmtId="0" fontId="20" fillId="0" borderId="6" xfId="0" applyFont="1" applyBorder="1" applyAlignment="1">
      <alignment horizontal="center" vertical="center"/>
    </xf>
    <xf numFmtId="0" fontId="20" fillId="0" borderId="12" xfId="0" applyFont="1" applyBorder="1" applyAlignment="1">
      <alignment horizontal="center" vertical="center"/>
    </xf>
    <xf numFmtId="9" fontId="5" fillId="10" borderId="8" xfId="0" applyNumberFormat="1" applyFont="1" applyFill="1" applyBorder="1" applyAlignment="1">
      <alignment horizontal="right" vertical="center"/>
    </xf>
    <xf numFmtId="9" fontId="5" fillId="10" borderId="4" xfId="0" applyNumberFormat="1" applyFont="1" applyFill="1" applyBorder="1" applyAlignment="1">
      <alignment horizontal="right" vertical="center"/>
    </xf>
    <xf numFmtId="0" fontId="5" fillId="0" borderId="8"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0" fillId="0" borderId="1" xfId="0" applyFont="1" applyBorder="1" applyAlignment="1">
      <alignment horizontal="right" vertical="center"/>
    </xf>
    <xf numFmtId="0" fontId="21" fillId="0" borderId="1" xfId="0" applyFont="1" applyBorder="1" applyAlignment="1">
      <alignment horizontal="right"/>
    </xf>
    <xf numFmtId="0" fontId="17" fillId="0" borderId="1" xfId="0" applyFont="1" applyBorder="1" applyAlignment="1">
      <alignment horizontal="left"/>
    </xf>
    <xf numFmtId="0" fontId="20"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17" fillId="0" borderId="1" xfId="0" applyFont="1" applyBorder="1" applyAlignment="1">
      <alignment horizontal="left" vertical="center"/>
    </xf>
    <xf numFmtId="0" fontId="22" fillId="0" borderId="1" xfId="0" applyFont="1" applyBorder="1" applyAlignment="1">
      <alignment horizontal="right"/>
    </xf>
    <xf numFmtId="0" fontId="5" fillId="0" borderId="8" xfId="0" applyFont="1" applyBorder="1" applyAlignment="1">
      <alignment horizontal="right" vertical="center"/>
    </xf>
    <xf numFmtId="0" fontId="5" fillId="0" borderId="4" xfId="0" applyFont="1" applyBorder="1" applyAlignment="1">
      <alignment horizontal="right" vertical="center"/>
    </xf>
    <xf numFmtId="0" fontId="5" fillId="0" borderId="1" xfId="0" applyFont="1" applyBorder="1" applyAlignment="1">
      <alignment horizontal="center" vertical="center"/>
    </xf>
    <xf numFmtId="9" fontId="17" fillId="9" borderId="1" xfId="0" applyNumberFormat="1" applyFont="1" applyFill="1" applyBorder="1" applyAlignment="1">
      <alignment horizontal="center" vertical="center"/>
    </xf>
    <xf numFmtId="0" fontId="17" fillId="9" borderId="1" xfId="0" applyFont="1" applyFill="1" applyBorder="1" applyAlignment="1">
      <alignment horizontal="center" vertical="center"/>
    </xf>
    <xf numFmtId="9" fontId="17" fillId="8" borderId="1" xfId="0" applyNumberFormat="1" applyFont="1" applyFill="1" applyBorder="1" applyAlignment="1">
      <alignment horizontal="center" vertical="center"/>
    </xf>
    <xf numFmtId="0" fontId="17" fillId="8" borderId="1" xfId="0" applyFont="1" applyFill="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8" fillId="11" borderId="1" xfId="0" applyFont="1" applyFill="1" applyBorder="1" applyAlignment="1">
      <alignment horizontal="center" vertical="center" wrapText="1"/>
    </xf>
    <xf numFmtId="0" fontId="21" fillId="0" borderId="10"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2" xfId="0" applyFont="1" applyBorder="1" applyAlignment="1">
      <alignment horizontal="center" vertical="center" wrapText="1"/>
    </xf>
    <xf numFmtId="0" fontId="11" fillId="4" borderId="1" xfId="0" applyFont="1" applyFill="1" applyBorder="1" applyAlignment="1">
      <alignment horizontal="left" vertical="center"/>
    </xf>
    <xf numFmtId="0" fontId="5" fillId="3" borderId="2" xfId="0" applyFont="1" applyFill="1" applyBorder="1" applyAlignment="1">
      <alignment horizontal="center"/>
    </xf>
    <xf numFmtId="0" fontId="11" fillId="4" borderId="1"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3" xfId="0" applyFont="1" applyFill="1" applyBorder="1" applyAlignment="1">
      <alignment horizontal="left" vertical="center" wrapText="1"/>
    </xf>
    <xf numFmtId="0" fontId="6" fillId="2" borderId="1" xfId="0" applyFont="1" applyFill="1" applyBorder="1" applyAlignment="1">
      <alignment horizontal="left"/>
    </xf>
    <xf numFmtId="0" fontId="3" fillId="0" borderId="1" xfId="0" applyFont="1" applyBorder="1" applyAlignment="1">
      <alignment horizontal="center" vertical="center" wrapText="1"/>
    </xf>
    <xf numFmtId="0" fontId="5" fillId="3" borderId="11" xfId="0" applyFont="1" applyFill="1" applyBorder="1" applyAlignment="1">
      <alignment horizontal="center"/>
    </xf>
    <xf numFmtId="0" fontId="5" fillId="3" borderId="12" xfId="0" applyFont="1" applyFill="1" applyBorder="1" applyAlignment="1">
      <alignment horizontal="center"/>
    </xf>
    <xf numFmtId="0" fontId="6" fillId="2" borderId="1" xfId="0" applyFont="1" applyFill="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workbookViewId="0">
      <selection activeCell="C12" sqref="C12"/>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5"/>
      <c r="B1" s="82" t="s">
        <v>251</v>
      </c>
      <c r="C1" s="82"/>
      <c r="D1" s="82"/>
      <c r="E1" s="82"/>
      <c r="F1" s="82"/>
      <c r="G1" s="82"/>
      <c r="H1" s="82"/>
      <c r="I1" s="82"/>
      <c r="J1" s="82"/>
      <c r="K1" s="82"/>
      <c r="L1" s="82"/>
    </row>
    <row r="2" spans="1:12" x14ac:dyDescent="0.25">
      <c r="A2" s="5"/>
      <c r="B2" s="83" t="s">
        <v>249</v>
      </c>
      <c r="C2" s="83"/>
      <c r="D2" s="83"/>
      <c r="E2" s="83"/>
      <c r="F2" s="83"/>
      <c r="G2" s="83"/>
      <c r="H2" s="83"/>
      <c r="I2" s="83"/>
      <c r="J2" s="83"/>
      <c r="K2" s="83"/>
      <c r="L2" s="83"/>
    </row>
    <row r="3" spans="1:12" ht="126" customHeight="1" x14ac:dyDescent="0.25">
      <c r="A3" s="81" t="s">
        <v>250</v>
      </c>
      <c r="B3" s="81"/>
      <c r="C3" s="81"/>
      <c r="D3" s="81"/>
      <c r="E3" s="81"/>
      <c r="F3" s="81"/>
      <c r="G3" s="81"/>
      <c r="H3" s="81"/>
      <c r="I3" s="81"/>
      <c r="J3" s="81"/>
      <c r="K3" s="81"/>
      <c r="L3" s="81"/>
    </row>
    <row r="4" spans="1:12" ht="30" customHeight="1" x14ac:dyDescent="0.25">
      <c r="A4" s="5"/>
      <c r="B4" s="81" t="s">
        <v>252</v>
      </c>
      <c r="C4" s="81"/>
      <c r="D4" s="81"/>
      <c r="E4" s="81"/>
      <c r="F4" s="81"/>
      <c r="G4" s="81"/>
      <c r="H4" s="81"/>
      <c r="I4" s="81"/>
      <c r="J4" s="81"/>
      <c r="K4" s="81"/>
      <c r="L4" s="81"/>
    </row>
    <row r="5" spans="1:12" ht="14.45" customHeight="1" x14ac:dyDescent="0.25">
      <c r="A5" s="5"/>
      <c r="B5" s="81" t="s">
        <v>253</v>
      </c>
      <c r="C5" s="81"/>
      <c r="D5" s="81"/>
      <c r="E5" s="81"/>
      <c r="F5" s="81"/>
      <c r="G5" s="81"/>
      <c r="H5" s="81"/>
      <c r="I5" s="81"/>
      <c r="J5" s="81"/>
      <c r="K5" s="81"/>
      <c r="L5" s="81"/>
    </row>
    <row r="6" spans="1:12" ht="14.45" customHeight="1" x14ac:dyDescent="0.25">
      <c r="A6" s="5"/>
      <c r="B6" s="81"/>
      <c r="C6" s="81"/>
      <c r="D6" s="81"/>
      <c r="E6" s="81"/>
      <c r="F6" s="81"/>
      <c r="G6" s="81"/>
      <c r="H6" s="81"/>
      <c r="I6" s="81"/>
      <c r="J6" s="81"/>
      <c r="K6" s="81"/>
      <c r="L6" s="81"/>
    </row>
    <row r="7" spans="1:12" ht="14.45" customHeight="1" x14ac:dyDescent="0.25">
      <c r="A7" s="84" t="s">
        <v>283</v>
      </c>
      <c r="B7" s="84"/>
      <c r="C7" s="84"/>
      <c r="D7" s="84"/>
      <c r="E7" s="84"/>
      <c r="F7" s="84"/>
      <c r="G7" s="84"/>
      <c r="H7" s="84"/>
      <c r="I7" s="84"/>
      <c r="J7" s="84"/>
      <c r="K7" s="84"/>
      <c r="L7" s="84"/>
    </row>
    <row r="8" spans="1:12" ht="39" customHeight="1" x14ac:dyDescent="0.25">
      <c r="A8" s="81" t="s">
        <v>284</v>
      </c>
      <c r="B8" s="81"/>
      <c r="C8" s="81"/>
      <c r="D8" s="81"/>
      <c r="E8" s="81"/>
      <c r="F8" s="81"/>
      <c r="G8" s="81"/>
      <c r="H8" s="81"/>
      <c r="I8" s="81"/>
      <c r="J8" s="81"/>
      <c r="K8" s="81"/>
      <c r="L8" s="81"/>
    </row>
    <row r="9" spans="1:12" ht="34.15" customHeight="1" x14ac:dyDescent="0.25">
      <c r="A9" s="81" t="s">
        <v>426</v>
      </c>
      <c r="B9" s="81"/>
      <c r="C9" s="81"/>
      <c r="D9" s="81"/>
      <c r="E9" s="81"/>
      <c r="F9" s="81"/>
      <c r="G9" s="81"/>
      <c r="H9" s="81"/>
      <c r="I9" s="81"/>
      <c r="J9" s="81"/>
      <c r="K9" s="81"/>
      <c r="L9" s="81"/>
    </row>
    <row r="10" spans="1:12" ht="40.9" customHeight="1" x14ac:dyDescent="0.25">
      <c r="A10" s="81" t="s">
        <v>385</v>
      </c>
      <c r="B10" s="81"/>
      <c r="C10" s="81"/>
      <c r="D10" s="81"/>
      <c r="E10" s="81"/>
      <c r="F10" s="81"/>
      <c r="G10" s="81"/>
      <c r="H10" s="81"/>
      <c r="I10" s="81"/>
      <c r="J10" s="81"/>
      <c r="K10" s="81"/>
      <c r="L10" s="81"/>
    </row>
    <row r="11" spans="1:12" ht="44.45" customHeight="1" x14ac:dyDescent="0.25">
      <c r="A11" s="81" t="s">
        <v>386</v>
      </c>
      <c r="B11" s="81"/>
      <c r="C11" s="81"/>
      <c r="D11" s="81"/>
      <c r="E11" s="81"/>
      <c r="F11" s="81"/>
      <c r="G11" s="81"/>
      <c r="H11" s="81"/>
      <c r="I11" s="81"/>
      <c r="J11" s="81"/>
      <c r="K11" s="81"/>
      <c r="L11" s="81"/>
    </row>
  </sheetData>
  <mergeCells count="11">
    <mergeCell ref="A11:L11"/>
    <mergeCell ref="B6:L6"/>
    <mergeCell ref="B1:L1"/>
    <mergeCell ref="B2:L2"/>
    <mergeCell ref="A3:L3"/>
    <mergeCell ref="B4:L4"/>
    <mergeCell ref="B5:L5"/>
    <mergeCell ref="A7:L7"/>
    <mergeCell ref="A8:L8"/>
    <mergeCell ref="A9:L9"/>
    <mergeCell ref="A10:L10"/>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J115"/>
  <sheetViews>
    <sheetView tabSelected="1" zoomScale="110" zoomScaleNormal="110" workbookViewId="0">
      <selection activeCell="G2" sqref="G2"/>
    </sheetView>
  </sheetViews>
  <sheetFormatPr defaultColWidth="0" defaultRowHeight="15" x14ac:dyDescent="0.25"/>
  <cols>
    <col min="1" max="1" width="4.42578125" style="35" customWidth="1"/>
    <col min="2" max="2" width="4" style="35" customWidth="1"/>
    <col min="3" max="3" width="30.85546875" style="35" customWidth="1"/>
    <col min="4" max="4" width="30.7109375" style="35" customWidth="1"/>
    <col min="5" max="5" width="28.28515625" style="37" customWidth="1"/>
    <col min="6" max="6" width="13" style="48" customWidth="1"/>
    <col min="7" max="7" width="15.42578125" style="49" customWidth="1"/>
    <col min="8" max="8" width="10.7109375" style="42" hidden="1" customWidth="1"/>
    <col min="9" max="9" width="10.7109375" style="54" hidden="1" customWidth="1"/>
    <col min="10" max="12" width="10.7109375" style="42" hidden="1" customWidth="1"/>
    <col min="13" max="13" width="10.7109375" style="54" hidden="1" customWidth="1"/>
    <col min="14" max="29" width="10.7109375" style="42" hidden="1" customWidth="1"/>
    <col min="30" max="40" width="10.7109375" style="49" hidden="1" customWidth="1"/>
    <col min="41" max="44" width="10.7109375" style="73" hidden="1" customWidth="1"/>
    <col min="45" max="114" width="10.7109375" style="49" hidden="1" customWidth="1"/>
    <col min="115" max="16384" width="10.7109375" style="42" hidden="1"/>
  </cols>
  <sheetData>
    <row r="1" spans="2:71" x14ac:dyDescent="0.25">
      <c r="G1" s="80">
        <f>Үнэлгээ!Q33</f>
        <v>2.92</v>
      </c>
    </row>
    <row r="2" spans="2:71" ht="20.45" customHeight="1" x14ac:dyDescent="0.25">
      <c r="C2" s="36"/>
      <c r="D2" s="36"/>
      <c r="E2" s="36"/>
    </row>
    <row r="3" spans="2:71" ht="92.45" customHeight="1" x14ac:dyDescent="0.25">
      <c r="C3" s="112" t="s">
        <v>387</v>
      </c>
      <c r="D3" s="112"/>
      <c r="E3" s="112"/>
      <c r="F3" s="112"/>
      <c r="G3" s="50"/>
      <c r="H3" s="55"/>
      <c r="I3" s="56"/>
      <c r="J3" s="55"/>
      <c r="K3" s="55"/>
      <c r="L3" s="55"/>
    </row>
    <row r="4" spans="2:71" ht="28.5" customHeight="1" x14ac:dyDescent="0.25">
      <c r="B4" s="130" t="s">
        <v>285</v>
      </c>
      <c r="C4" s="131"/>
      <c r="D4" s="131"/>
      <c r="E4" s="131"/>
      <c r="F4" s="47" t="s">
        <v>439</v>
      </c>
      <c r="G4" s="69" t="str">
        <f>IF(F4="ОООО/СС/ӨӨ","Огноо бөглөх","")</f>
        <v>Огноо бөглөх</v>
      </c>
      <c r="H4" s="55"/>
      <c r="I4" s="56"/>
      <c r="J4" s="55"/>
      <c r="K4" s="55"/>
      <c r="L4" s="55"/>
    </row>
    <row r="5" spans="2:71" ht="32.25" customHeight="1" x14ac:dyDescent="0.25">
      <c r="B5" s="30" t="s">
        <v>244</v>
      </c>
      <c r="C5" s="128" t="s">
        <v>243</v>
      </c>
      <c r="D5" s="129"/>
      <c r="E5" s="31" t="s">
        <v>286</v>
      </c>
      <c r="F5" s="51"/>
      <c r="G5" s="50"/>
      <c r="H5" s="55"/>
      <c r="I5" s="56"/>
      <c r="J5" s="55"/>
      <c r="K5" s="55"/>
      <c r="L5" s="55"/>
      <c r="BS5" s="49" t="s">
        <v>305</v>
      </c>
    </row>
    <row r="6" spans="2:71" ht="26.25" customHeight="1" x14ac:dyDescent="0.25">
      <c r="B6" s="32">
        <v>1</v>
      </c>
      <c r="C6" s="122" t="s">
        <v>287</v>
      </c>
      <c r="D6" s="127"/>
      <c r="E6" s="33"/>
      <c r="F6" s="34" t="str">
        <f>+IF(E6&gt;0,"","Утга нөхөх")</f>
        <v>Утга нөхөх</v>
      </c>
      <c r="G6" s="50"/>
      <c r="H6" s="55"/>
      <c r="I6" s="56"/>
      <c r="J6" s="55"/>
      <c r="K6" s="55"/>
      <c r="L6" s="55"/>
      <c r="BS6" s="49" t="s">
        <v>306</v>
      </c>
    </row>
    <row r="7" spans="2:71" ht="23.25" customHeight="1" x14ac:dyDescent="0.25">
      <c r="B7" s="32">
        <v>2</v>
      </c>
      <c r="C7" s="122" t="s">
        <v>288</v>
      </c>
      <c r="D7" s="127"/>
      <c r="E7" s="33"/>
      <c r="F7" s="34" t="str">
        <f>+IF(E7&gt;0,"","Утга нөхөх")</f>
        <v>Утга нөхөх</v>
      </c>
      <c r="G7" s="50"/>
      <c r="H7" s="55"/>
      <c r="I7" s="56"/>
      <c r="J7" s="55"/>
      <c r="K7" s="55"/>
      <c r="L7" s="55"/>
    </row>
    <row r="8" spans="2:71" ht="27.75" customHeight="1" x14ac:dyDescent="0.25">
      <c r="B8" s="32">
        <v>3</v>
      </c>
      <c r="C8" s="122" t="s">
        <v>289</v>
      </c>
      <c r="D8" s="123"/>
      <c r="E8" s="33"/>
      <c r="F8" s="34" t="str">
        <f t="shared" ref="F8:F12" si="0">+IF(E8&gt;0,"","Утга нөхөх")</f>
        <v>Утга нөхөх</v>
      </c>
      <c r="G8" s="50"/>
      <c r="H8" s="55"/>
      <c r="I8" s="56"/>
      <c r="J8" s="55"/>
      <c r="K8" s="55"/>
      <c r="L8" s="55"/>
    </row>
    <row r="9" spans="2:71" ht="27.75" customHeight="1" x14ac:dyDescent="0.25">
      <c r="B9" s="32">
        <v>4</v>
      </c>
      <c r="C9" s="122" t="s">
        <v>427</v>
      </c>
      <c r="D9" s="123"/>
      <c r="E9" s="33"/>
      <c r="F9" s="34" t="str">
        <f t="shared" si="0"/>
        <v>Утга нөхөх</v>
      </c>
      <c r="G9" s="50"/>
      <c r="H9" s="55"/>
      <c r="I9" s="56"/>
      <c r="J9" s="55"/>
      <c r="K9" s="55"/>
      <c r="L9" s="55"/>
    </row>
    <row r="10" spans="2:71" ht="26.25" customHeight="1" x14ac:dyDescent="0.25">
      <c r="B10" s="32">
        <v>5</v>
      </c>
      <c r="C10" s="122" t="s">
        <v>290</v>
      </c>
      <c r="D10" s="123"/>
      <c r="E10" s="33"/>
      <c r="F10" s="34" t="str">
        <f>+IF(E11&gt;0,"","Утга нөхөх")</f>
        <v>Утга нөхөх</v>
      </c>
      <c r="G10" s="50"/>
      <c r="H10" s="55"/>
      <c r="I10" s="56"/>
      <c r="J10" s="55"/>
      <c r="K10" s="55"/>
      <c r="L10" s="55"/>
    </row>
    <row r="11" spans="2:71" ht="28.5" customHeight="1" x14ac:dyDescent="0.25">
      <c r="B11" s="32" t="s">
        <v>291</v>
      </c>
      <c r="C11" s="122" t="s">
        <v>292</v>
      </c>
      <c r="D11" s="123"/>
      <c r="E11" s="33"/>
      <c r="F11" s="34" t="str">
        <f>+IF(E11&gt;0,"","Утга нөхөх")</f>
        <v>Утга нөхөх</v>
      </c>
      <c r="G11" s="50"/>
      <c r="H11" s="55"/>
      <c r="I11" s="56"/>
      <c r="J11" s="55"/>
      <c r="K11" s="55"/>
      <c r="L11" s="55"/>
    </row>
    <row r="12" spans="2:71" ht="28.5" customHeight="1" x14ac:dyDescent="0.25">
      <c r="B12" s="32">
        <v>6</v>
      </c>
      <c r="C12" s="122" t="s">
        <v>406</v>
      </c>
      <c r="D12" s="123"/>
      <c r="E12" s="33"/>
      <c r="F12" s="34" t="str">
        <f t="shared" si="0"/>
        <v>Утга нөхөх</v>
      </c>
      <c r="G12" s="50"/>
      <c r="H12" s="55"/>
      <c r="I12" s="56"/>
      <c r="J12" s="55"/>
      <c r="K12" s="55"/>
      <c r="L12" s="55"/>
    </row>
    <row r="13" spans="2:71" ht="28.5" customHeight="1" x14ac:dyDescent="0.25">
      <c r="B13" s="65"/>
      <c r="C13" s="66"/>
      <c r="D13" s="66"/>
      <c r="E13" s="67"/>
      <c r="F13" s="34"/>
      <c r="G13" s="50"/>
      <c r="H13" s="55"/>
      <c r="I13" s="56"/>
      <c r="J13" s="55"/>
      <c r="K13" s="55"/>
      <c r="L13" s="55"/>
    </row>
    <row r="14" spans="2:71" x14ac:dyDescent="0.25">
      <c r="B14" s="113" t="s">
        <v>247</v>
      </c>
      <c r="C14" s="114"/>
      <c r="D14" s="114"/>
      <c r="E14" s="114"/>
    </row>
    <row r="15" spans="2:71" ht="18" customHeight="1" x14ac:dyDescent="0.25">
      <c r="B15" s="30" t="s">
        <v>244</v>
      </c>
      <c r="C15" s="134" t="s">
        <v>243</v>
      </c>
      <c r="D15" s="134"/>
      <c r="E15" s="31" t="s">
        <v>248</v>
      </c>
    </row>
    <row r="16" spans="2:71" ht="14.45" customHeight="1" x14ac:dyDescent="0.25">
      <c r="B16" s="115" t="s">
        <v>236</v>
      </c>
      <c r="C16" s="115"/>
      <c r="D16" s="115"/>
      <c r="E16" s="115"/>
    </row>
    <row r="17" spans="2:63" ht="32.450000000000003" customHeight="1" x14ac:dyDescent="0.25">
      <c r="B17" s="32">
        <v>1</v>
      </c>
      <c r="C17" s="87" t="s">
        <v>237</v>
      </c>
      <c r="D17" s="88"/>
      <c r="E17" s="77"/>
      <c r="F17" s="34" t="str">
        <f>+IF(E17&gt;0,"","Утга нөхөх")</f>
        <v>Утга нөхөх</v>
      </c>
      <c r="I17" s="54">
        <f>IF(AND(E17&gt;=1,E17&lt;=800000000),1, IF(AND(E17&gt;=800000001,E17&lt;=1000000000),2, IF(AND(E17&gt;=1000000001, E17&lt;=2500000000),3, IF(AND(E17&gt;=2500000001,E17&lt;=5000000000),4, IF(AND(E17&gt;5000000001),5,4)))))</f>
        <v>4</v>
      </c>
      <c r="BJ17" s="49">
        <v>1</v>
      </c>
      <c r="BK17" s="74" t="s">
        <v>405</v>
      </c>
    </row>
    <row r="18" spans="2:63" ht="112.5" customHeight="1" x14ac:dyDescent="0.25">
      <c r="B18" s="32">
        <v>2</v>
      </c>
      <c r="C18" s="87" t="s">
        <v>388</v>
      </c>
      <c r="D18" s="88"/>
      <c r="E18" s="38"/>
      <c r="F18" s="34" t="str">
        <f>+IF(E18&gt;0,"","Утга нөхөх")</f>
        <v>Утга нөхөх</v>
      </c>
      <c r="I18" s="54">
        <f>IF(E18=$BJ$17,1,IF(E18=$BJ$18,2,IF(E18=$BJ$19,3,IF(E18=$BJ$20,4,IF(E18=$BJ$21,5,IF(E18=$BJ$22,5,4))))))</f>
        <v>4</v>
      </c>
      <c r="BJ18" s="49">
        <v>2</v>
      </c>
      <c r="BK18" s="74" t="s">
        <v>404</v>
      </c>
    </row>
    <row r="19" spans="2:63" x14ac:dyDescent="0.25">
      <c r="B19" s="32">
        <v>3</v>
      </c>
      <c r="C19" s="87" t="s">
        <v>238</v>
      </c>
      <c r="D19" s="88"/>
      <c r="E19" s="38"/>
      <c r="F19" s="34" t="str">
        <f>+IF(E19&gt;0,"","Утга нөхөх")</f>
        <v>Утга нөхөх</v>
      </c>
      <c r="I19" s="54">
        <f>IF(E19=$BK$17,1,IF(E19=$BK$18,2,IF(E19=$BK$19,3,IF(E19=$BK$20,4,IF(E19=$BK$21,5,4)))))</f>
        <v>4</v>
      </c>
      <c r="BJ19" s="49">
        <v>3</v>
      </c>
      <c r="BK19" s="74" t="s">
        <v>403</v>
      </c>
    </row>
    <row r="20" spans="2:63" ht="14.45" customHeight="1" x14ac:dyDescent="0.25">
      <c r="B20" s="115" t="s">
        <v>239</v>
      </c>
      <c r="C20" s="115"/>
      <c r="D20" s="115"/>
      <c r="E20" s="115"/>
      <c r="BJ20" s="49">
        <v>4</v>
      </c>
      <c r="BK20" s="74" t="s">
        <v>402</v>
      </c>
    </row>
    <row r="21" spans="2:63" ht="29.25" customHeight="1" x14ac:dyDescent="0.25">
      <c r="B21" s="116" t="s">
        <v>458</v>
      </c>
      <c r="C21" s="117"/>
      <c r="D21" s="117"/>
      <c r="E21" s="118"/>
      <c r="BJ21" s="49">
        <v>5</v>
      </c>
      <c r="BK21" s="74" t="s">
        <v>401</v>
      </c>
    </row>
    <row r="22" spans="2:63" ht="23.25" customHeight="1" x14ac:dyDescent="0.25">
      <c r="B22" s="32">
        <v>1</v>
      </c>
      <c r="C22" s="87" t="s">
        <v>431</v>
      </c>
      <c r="D22" s="88"/>
      <c r="E22" s="77"/>
      <c r="F22" s="34" t="str">
        <f>+IF(E22&gt;0,"","Утга нөхөх")</f>
        <v>Утга нөхөх</v>
      </c>
      <c r="H22" s="49"/>
      <c r="I22" s="54">
        <f>IF(AND(E22&gt;=0, E22&lt;=50000000),1, IF(AND(E22&gt;=50000001,E22&lt;=100000000),2, IF(AND(E22&gt;=100000001, E22&lt;=500000000),3, IF(AND(E22&gt;=500000001,E22&lt;=1000000000),4, IF(AND(E22&gt;=1000000001),5)))))</f>
        <v>1</v>
      </c>
      <c r="BJ22" s="49" t="s">
        <v>411</v>
      </c>
    </row>
    <row r="23" spans="2:63" ht="25.5" customHeight="1" x14ac:dyDescent="0.25">
      <c r="B23" s="32">
        <v>2</v>
      </c>
      <c r="C23" s="87" t="s">
        <v>432</v>
      </c>
      <c r="D23" s="88"/>
      <c r="E23" s="77"/>
      <c r="F23" s="34" t="str">
        <f>+IF(E23&gt;0,"","Утга нөхөх")</f>
        <v>Утга нөхөх</v>
      </c>
      <c r="I23" s="54">
        <f>IF(AND(E23&gt;=0, E23&lt;=50000000),1, IF(AND(E23&gt;=50000001,E23&lt;=100000000),2, IF(AND(E23&gt;=100000001, E23&lt;=500000000),3, IF(AND(E23&gt;=500000001,E23&lt;=1000000000),4, IF(AND(E23&gt;=1000000001),5)))))</f>
        <v>1</v>
      </c>
    </row>
    <row r="24" spans="2:63" ht="25.5" customHeight="1" x14ac:dyDescent="0.25">
      <c r="B24" s="32">
        <v>3</v>
      </c>
      <c r="C24" s="87" t="s">
        <v>433</v>
      </c>
      <c r="D24" s="88"/>
      <c r="E24" s="77"/>
      <c r="F24" s="34" t="str">
        <f>+IF(E24&gt;0,"","Утга нөхөх")</f>
        <v>Утга нөхөх</v>
      </c>
      <c r="I24" s="54">
        <f>IF(AND(E24&gt;=0, E24&lt;=25000000),1, IF(AND(E24&gt;=25000001,E24&lt;=50000000),2, IF(AND(E24&gt;=50000001, E24&lt;=100000000),3, IF(AND(E24&gt;=100000001,E24&lt;=500000000),4, IF(AND(E24&gt;=500000001),5)))))</f>
        <v>1</v>
      </c>
    </row>
    <row r="25" spans="2:63" ht="25.5" customHeight="1" x14ac:dyDescent="0.25">
      <c r="B25" s="32">
        <v>4</v>
      </c>
      <c r="C25" s="87" t="s">
        <v>434</v>
      </c>
      <c r="D25" s="88"/>
      <c r="E25" s="77"/>
      <c r="F25" s="34" t="str">
        <f>+IF(E25&gt;0,"","Утга нөхөх")</f>
        <v>Утга нөхөх</v>
      </c>
      <c r="I25" s="54">
        <f>IF(AND(E25&gt;=0, E25&lt;=25000000),1, IF(AND(E25&gt;=25000001,E25&lt;=50000000),2, IF(AND(E25&gt;=50000001, E25&lt;=100000000),3, IF(AND(E25&gt;=100000001,E25&lt;=500000000),4, IF(AND(E25&gt;=500000001),5)))))</f>
        <v>1</v>
      </c>
    </row>
    <row r="26" spans="2:63" ht="27.75" customHeight="1" x14ac:dyDescent="0.25">
      <c r="B26" s="32">
        <v>5</v>
      </c>
      <c r="C26" s="87" t="s">
        <v>435</v>
      </c>
      <c r="D26" s="88"/>
      <c r="E26" s="77"/>
      <c r="F26" s="34" t="str">
        <f>+IF(E26&gt;0,"","Утга нөхөх")</f>
        <v>Утга нөхөх</v>
      </c>
      <c r="I26" s="54">
        <f>IF(AND(E26&gt;=0, E26&lt;=50000000),1, IF(AND(E26&gt;=50000001,E26&lt;=100000000),2, IF(AND(E26&gt;=100000001, E26&lt;=500000000),3, IF(AND(E26&gt;=500000001,E26&lt;=1000000000),4, IF(AND(E26&gt;=1000000001),5)))))</f>
        <v>1</v>
      </c>
    </row>
    <row r="27" spans="2:63" ht="14.45" customHeight="1" x14ac:dyDescent="0.25">
      <c r="B27" s="119" t="s">
        <v>279</v>
      </c>
      <c r="C27" s="119"/>
      <c r="D27" s="119"/>
      <c r="E27" s="119"/>
    </row>
    <row r="28" spans="2:63" x14ac:dyDescent="0.25">
      <c r="B28" s="39">
        <v>1</v>
      </c>
      <c r="C28" s="87" t="s">
        <v>436</v>
      </c>
      <c r="D28" s="88"/>
      <c r="E28" s="77"/>
      <c r="F28" s="34" t="str">
        <f t="shared" ref="F28:F29" si="1">+IF(E28&gt;0,"","Утга нөхөх")</f>
        <v>Утга нөхөх</v>
      </c>
      <c r="I28" s="54">
        <f>IF(AND(E28&gt;=0, E28&lt;=50000000),1, IF(AND(E28&gt;=50000001,E28&lt;100000000),2, IF(AND(E28&gt;=100000001, E28&lt;500000000),3, IF(AND(E28&gt;=500000001,E28&lt;1000000000),4, IF(AND(E28&gt;1000000001),5)))))</f>
        <v>1</v>
      </c>
    </row>
    <row r="29" spans="2:63" x14ac:dyDescent="0.25">
      <c r="B29" s="39">
        <v>2</v>
      </c>
      <c r="C29" s="87" t="s">
        <v>437</v>
      </c>
      <c r="D29" s="88"/>
      <c r="E29" s="77"/>
      <c r="F29" s="34" t="str">
        <f t="shared" si="1"/>
        <v>Утга нөхөх</v>
      </c>
      <c r="I29" s="54">
        <f>IF(AND(E29&gt;=0, E29&lt;=50000000),1, IF(AND(E29&gt;=50000001,E29&lt;100000000),2, IF(AND(E29&gt;=100000001, E29&lt;500000000),3, IF(AND(E29&gt;=500000001,E29&lt;1000000000),4, IF(AND(E29&gt;1000000001),5)))))</f>
        <v>1</v>
      </c>
    </row>
    <row r="30" spans="2:63" hidden="1" x14ac:dyDescent="0.25">
      <c r="B30" s="39"/>
      <c r="C30" s="87"/>
      <c r="D30" s="88"/>
      <c r="E30" s="38"/>
      <c r="F30" s="34"/>
    </row>
    <row r="31" spans="2:63" ht="17.45" hidden="1" customHeight="1" x14ac:dyDescent="0.25">
      <c r="B31" s="39">
        <v>2</v>
      </c>
      <c r="C31" s="87" t="s">
        <v>242</v>
      </c>
      <c r="D31" s="88"/>
      <c r="E31" s="40"/>
      <c r="F31" s="34" t="str">
        <f t="shared" ref="F31:F32" si="2">+IF(E31&gt;0,"","Утга нөхөх")</f>
        <v>Утга нөхөх</v>
      </c>
      <c r="I31" s="54" t="b">
        <f>IF(AND(E31&gt;1, E31&lt;=250000000),1, IF(AND(E31&gt;=25000001,E31&lt;500000000),2, IF(AND(E31&gt;=50000001, E31&lt;1000000000),3, IF(AND(E31&gt;=1000000001,E31&lt;1500000000),4, IF(AND(E31&gt;150000001),5)))))</f>
        <v>0</v>
      </c>
    </row>
    <row r="32" spans="2:63" ht="15.6" hidden="1" customHeight="1" x14ac:dyDescent="0.25">
      <c r="B32" s="39">
        <v>3</v>
      </c>
      <c r="C32" s="120" t="s">
        <v>1</v>
      </c>
      <c r="D32" s="121"/>
      <c r="E32" s="40"/>
      <c r="F32" s="34" t="str">
        <f t="shared" si="2"/>
        <v>Утга нөхөх</v>
      </c>
      <c r="I32" s="54" t="b">
        <f>IF(AND(E32&gt;1, E32&lt;=250000000),1, IF(AND(E32&gt;=25000001,E32&lt;500000000),2, IF(AND(E32&gt;=50000001, E32&lt;1000000000),3, IF(AND(E32&gt;=1000000001,E32&lt;1500000000),4, IF(AND(E32&gt;150000001),5)))))</f>
        <v>0</v>
      </c>
    </row>
    <row r="33" spans="2:29" ht="16.149999999999999" customHeight="1" x14ac:dyDescent="0.25">
      <c r="C33" s="41" t="s">
        <v>438</v>
      </c>
      <c r="D33" s="41"/>
      <c r="E33" s="36"/>
      <c r="F33" s="52"/>
    </row>
    <row r="34" spans="2:29" ht="15.6" customHeight="1" x14ac:dyDescent="0.25">
      <c r="C34" s="36"/>
      <c r="D34" s="36"/>
      <c r="E34" s="36"/>
      <c r="F34" s="52"/>
    </row>
    <row r="35" spans="2:29" x14ac:dyDescent="0.25">
      <c r="B35" s="113" t="s">
        <v>246</v>
      </c>
      <c r="C35" s="114"/>
      <c r="D35" s="114"/>
      <c r="E35" s="114"/>
      <c r="F35" s="114"/>
    </row>
    <row r="36" spans="2:29" ht="14.45" customHeight="1" x14ac:dyDescent="0.25">
      <c r="B36" s="136" t="s">
        <v>2</v>
      </c>
      <c r="C36" s="136"/>
      <c r="D36" s="136"/>
      <c r="E36" s="132" t="s">
        <v>3</v>
      </c>
      <c r="F36" s="133"/>
      <c r="G36" s="34"/>
    </row>
    <row r="37" spans="2:29" ht="14.45" customHeight="1" x14ac:dyDescent="0.25">
      <c r="B37" s="110" t="s">
        <v>6</v>
      </c>
      <c r="C37" s="110"/>
      <c r="D37" s="110"/>
      <c r="E37" s="110"/>
      <c r="F37" s="110"/>
      <c r="G37" s="53"/>
      <c r="H37" s="42" t="s">
        <v>16</v>
      </c>
    </row>
    <row r="38" spans="2:29" ht="54" customHeight="1" x14ac:dyDescent="0.25">
      <c r="B38" s="32">
        <v>1</v>
      </c>
      <c r="C38" s="89" t="s">
        <v>5</v>
      </c>
      <c r="D38" s="89"/>
      <c r="E38" s="89"/>
      <c r="F38" s="89"/>
      <c r="G38" s="34" t="str">
        <f>+IF(E38&gt;0,"","Утга нөхөх")</f>
        <v>Утга нөхөх</v>
      </c>
      <c r="H38" s="42" t="s">
        <v>17</v>
      </c>
      <c r="I38" s="54">
        <f>IF(E38=$H$37,1,IF(E38=$H$38,2,IF(E38=$H$39,3,IF(E38=$H$40,4,IF(E38=$H$41,5,4)))))</f>
        <v>4</v>
      </c>
      <c r="W38" s="46" t="s">
        <v>115</v>
      </c>
      <c r="X38" s="46" t="s">
        <v>307</v>
      </c>
      <c r="Y38" s="46" t="s">
        <v>122</v>
      </c>
      <c r="Z38" s="46" t="s">
        <v>396</v>
      </c>
      <c r="AA38" s="46" t="s">
        <v>127</v>
      </c>
      <c r="AB38" s="46" t="s">
        <v>131</v>
      </c>
      <c r="AC38" s="46" t="s">
        <v>136</v>
      </c>
    </row>
    <row r="39" spans="2:29" ht="30.75" customHeight="1" x14ac:dyDescent="0.25">
      <c r="B39" s="43">
        <v>2</v>
      </c>
      <c r="C39" s="135" t="s">
        <v>4</v>
      </c>
      <c r="D39" s="135"/>
      <c r="E39" s="89"/>
      <c r="F39" s="89"/>
      <c r="G39" s="34" t="str">
        <f t="shared" ref="G39:G53" si="3">+IF(E39&gt;0,"","Утга нөхөх")</f>
        <v>Утга нөхөх</v>
      </c>
      <c r="H39" s="42" t="s">
        <v>19</v>
      </c>
      <c r="I39" s="54">
        <f>IF(E39=$H$42,1,IF(E39=$H$43,2,IF(E39=$H$44,3,IF(E39=$H$45,4,IF(E39=$H$46,5,4)))))</f>
        <v>4</v>
      </c>
      <c r="J39" s="44"/>
      <c r="W39" s="46" t="s">
        <v>116</v>
      </c>
      <c r="X39" s="46" t="s">
        <v>120</v>
      </c>
      <c r="Y39" s="46" t="s">
        <v>123</v>
      </c>
      <c r="Z39" s="46" t="s">
        <v>397</v>
      </c>
      <c r="AA39" s="46" t="s">
        <v>128</v>
      </c>
      <c r="AB39" s="46" t="s">
        <v>132</v>
      </c>
      <c r="AC39" s="46" t="s">
        <v>137</v>
      </c>
    </row>
    <row r="40" spans="2:29" ht="33.75" customHeight="1" x14ac:dyDescent="0.25">
      <c r="B40" s="32">
        <v>3</v>
      </c>
      <c r="C40" s="89" t="s">
        <v>8</v>
      </c>
      <c r="D40" s="89"/>
      <c r="E40" s="89"/>
      <c r="F40" s="89"/>
      <c r="G40" s="34" t="str">
        <f t="shared" si="3"/>
        <v>Утга нөхөх</v>
      </c>
      <c r="H40" s="57" t="s">
        <v>20</v>
      </c>
      <c r="I40" s="54">
        <f>IF(E40=$H$47,1,IF(E40=$H$48,2,IF(E40=$H$49,3,IF(E40=$H$50,4,IF(E40=$H$51,5,4)))))</f>
        <v>4</v>
      </c>
      <c r="J40" s="44"/>
      <c r="W40" s="46" t="s">
        <v>117</v>
      </c>
      <c r="X40" s="46" t="s">
        <v>308</v>
      </c>
      <c r="Y40" s="46" t="s">
        <v>309</v>
      </c>
      <c r="Z40" s="46" t="s">
        <v>398</v>
      </c>
      <c r="AA40" s="46" t="s">
        <v>129</v>
      </c>
      <c r="AB40" s="46" t="s">
        <v>133</v>
      </c>
      <c r="AC40" s="46" t="s">
        <v>138</v>
      </c>
    </row>
    <row r="41" spans="2:29" ht="63" customHeight="1" x14ac:dyDescent="0.25">
      <c r="B41" s="32">
        <v>4</v>
      </c>
      <c r="C41" s="89" t="s">
        <v>7</v>
      </c>
      <c r="D41" s="89"/>
      <c r="E41" s="89"/>
      <c r="F41" s="89"/>
      <c r="G41" s="34" t="str">
        <f t="shared" si="3"/>
        <v>Утга нөхөх</v>
      </c>
      <c r="H41" s="42" t="s">
        <v>18</v>
      </c>
      <c r="I41" s="54">
        <f>IF(E41=$H$56,1,IF(E41=$H$57,2,IF(E41=$H$58,3,IF(E41=$H$59,4,IF(E41=$H$60,5,4)))))</f>
        <v>4</v>
      </c>
      <c r="J41" s="44"/>
      <c r="W41" s="46" t="s">
        <v>118</v>
      </c>
      <c r="X41" s="46" t="s">
        <v>121</v>
      </c>
      <c r="Y41" s="46" t="s">
        <v>310</v>
      </c>
      <c r="Z41" s="46" t="s">
        <v>125</v>
      </c>
      <c r="AA41" s="46" t="s">
        <v>130</v>
      </c>
      <c r="AB41" s="46" t="s">
        <v>134</v>
      </c>
      <c r="AC41" s="46" t="s">
        <v>139</v>
      </c>
    </row>
    <row r="42" spans="2:29" ht="33.6" customHeight="1" x14ac:dyDescent="0.25">
      <c r="B42" s="32">
        <v>5</v>
      </c>
      <c r="C42" s="89" t="s">
        <v>9</v>
      </c>
      <c r="D42" s="89"/>
      <c r="E42" s="89"/>
      <c r="F42" s="89"/>
      <c r="G42" s="34" t="str">
        <f t="shared" si="3"/>
        <v>Утга нөхөх</v>
      </c>
      <c r="H42" s="42" t="s">
        <v>23</v>
      </c>
      <c r="I42" s="54">
        <f>IF(E42=$H$61,1,IF(E42=$H$62,2,IF(E42=$H$63,3,IF(E42=$H$64,4,IF(E42=$H$65,5,4)))))</f>
        <v>4</v>
      </c>
      <c r="J42" s="44"/>
      <c r="W42" s="46" t="s">
        <v>119</v>
      </c>
      <c r="X42" s="46" t="s">
        <v>311</v>
      </c>
      <c r="Y42" s="46" t="s">
        <v>124</v>
      </c>
      <c r="Z42" s="46" t="s">
        <v>126</v>
      </c>
      <c r="AA42" s="46" t="s">
        <v>312</v>
      </c>
      <c r="AB42" s="46" t="s">
        <v>135</v>
      </c>
      <c r="AC42" s="46" t="s">
        <v>313</v>
      </c>
    </row>
    <row r="43" spans="2:29" ht="32.450000000000003" customHeight="1" x14ac:dyDescent="0.25">
      <c r="B43" s="32">
        <v>6</v>
      </c>
      <c r="C43" s="89" t="s">
        <v>10</v>
      </c>
      <c r="D43" s="89"/>
      <c r="E43" s="89"/>
      <c r="F43" s="89"/>
      <c r="G43" s="34" t="str">
        <f t="shared" si="3"/>
        <v>Утга нөхөх</v>
      </c>
      <c r="H43" s="42" t="s">
        <v>24</v>
      </c>
      <c r="I43" s="54">
        <f>IF(E43=$W$38,1,IF(E43=$W$39,2,IF(E43=$W$40,3,IF(E43=$W$41,4,IF(E43=$W$42,5,4)))))</f>
        <v>4</v>
      </c>
      <c r="J43" s="44"/>
      <c r="T43" s="62"/>
    </row>
    <row r="44" spans="2:29" ht="50.25" customHeight="1" x14ac:dyDescent="0.25">
      <c r="B44" s="32">
        <v>7</v>
      </c>
      <c r="C44" s="89" t="s">
        <v>11</v>
      </c>
      <c r="D44" s="89"/>
      <c r="E44" s="89"/>
      <c r="F44" s="89"/>
      <c r="G44" s="34" t="str">
        <f t="shared" si="3"/>
        <v>Утга нөхөх</v>
      </c>
      <c r="H44" s="42" t="s">
        <v>21</v>
      </c>
      <c r="I44" s="54">
        <f>IF(E44=$X$38,1,IF(E44=$X$39,2,IF(E44=$X$40,3,IF(E44=$X$41,4,IF(E44=$X$42,5,4)))))</f>
        <v>4</v>
      </c>
      <c r="J44" s="44"/>
    </row>
    <row r="45" spans="2:29" ht="34.9" customHeight="1" x14ac:dyDescent="0.25">
      <c r="B45" s="32">
        <v>8</v>
      </c>
      <c r="C45" s="89" t="s">
        <v>12</v>
      </c>
      <c r="D45" s="89"/>
      <c r="E45" s="89"/>
      <c r="F45" s="89"/>
      <c r="G45" s="34" t="str">
        <f t="shared" si="3"/>
        <v>Утга нөхөх</v>
      </c>
      <c r="H45" s="42" t="s">
        <v>22</v>
      </c>
      <c r="I45" s="54">
        <f>IF(E45=$Y$38,1,IF(E45=$Y$39,2,IF(E45=$Y$40,3,IF(E45=$Y$41,4,IF(E45=$Y42,5,4)))))</f>
        <v>4</v>
      </c>
      <c r="J45" s="44"/>
    </row>
    <row r="46" spans="2:29" ht="37.5" customHeight="1" x14ac:dyDescent="0.25">
      <c r="B46" s="32">
        <v>9</v>
      </c>
      <c r="C46" s="89" t="s">
        <v>13</v>
      </c>
      <c r="D46" s="89"/>
      <c r="E46" s="89"/>
      <c r="F46" s="89"/>
      <c r="G46" s="34" t="str">
        <f t="shared" si="3"/>
        <v>Утга нөхөх</v>
      </c>
      <c r="H46" s="42" t="s">
        <v>459</v>
      </c>
      <c r="I46" s="54">
        <f>IF(E46=$Z$38,1,IF(E46=$Z$39,2,IF(E46=$Z$40,3,IF(E46=$Z$41,4,IF(E46=$Z$42,5,4)))))</f>
        <v>4</v>
      </c>
      <c r="J46" s="44"/>
    </row>
    <row r="47" spans="2:29" ht="84.75" customHeight="1" x14ac:dyDescent="0.25">
      <c r="B47" s="32">
        <v>10</v>
      </c>
      <c r="C47" s="89" t="s">
        <v>14</v>
      </c>
      <c r="D47" s="89"/>
      <c r="E47" s="89"/>
      <c r="F47" s="89"/>
      <c r="G47" s="34" t="str">
        <f t="shared" si="3"/>
        <v>Утга нөхөх</v>
      </c>
      <c r="H47" s="44" t="s">
        <v>25</v>
      </c>
      <c r="I47" s="54">
        <f>IF(E47=$AA$38,1,IF(E47=$AA$39,2,IF(E47=$AA$40,3,IF(E47=$AA$41,4,IF(E47=$AA$42,5,4)))))</f>
        <v>4</v>
      </c>
      <c r="J47" s="44"/>
    </row>
    <row r="48" spans="2:29" ht="33.6" customHeight="1" x14ac:dyDescent="0.25">
      <c r="B48" s="32">
        <v>11</v>
      </c>
      <c r="C48" s="89" t="s">
        <v>44</v>
      </c>
      <c r="D48" s="89"/>
      <c r="E48" s="89"/>
      <c r="F48" s="89"/>
      <c r="G48" s="34" t="str">
        <f t="shared" si="3"/>
        <v>Утга нөхөх</v>
      </c>
      <c r="H48" s="44" t="s">
        <v>26</v>
      </c>
      <c r="I48" s="54">
        <f>IF(E48=$AB$38,1,IF(E48=$AB$39,2,IF(E48=$AB$40,3,IF(E48=$AB$41,4,IF(E48=$AB$42,5,4)))))</f>
        <v>4</v>
      </c>
      <c r="J48" s="44"/>
    </row>
    <row r="49" spans="2:67" ht="34.9" customHeight="1" x14ac:dyDescent="0.25">
      <c r="B49" s="32">
        <v>12</v>
      </c>
      <c r="C49" s="89" t="s">
        <v>15</v>
      </c>
      <c r="D49" s="89"/>
      <c r="E49" s="89"/>
      <c r="F49" s="89"/>
      <c r="G49" s="34" t="str">
        <f t="shared" si="3"/>
        <v>Утга нөхөх</v>
      </c>
      <c r="H49" s="44" t="s">
        <v>27</v>
      </c>
      <c r="I49" s="54">
        <f>IF(E49=$AC$38,1,IF(E49=$AC$39,2,IF(E49=$AC$40,3,IF(E49=$AC$41,4,IF(E49=$AC$42,5,4)))))</f>
        <v>4</v>
      </c>
      <c r="J49" s="44"/>
      <c r="BL49" s="49">
        <v>1</v>
      </c>
    </row>
    <row r="50" spans="2:67" ht="34.9" customHeight="1" x14ac:dyDescent="0.25">
      <c r="B50" s="32">
        <v>13</v>
      </c>
      <c r="C50" s="90" t="s">
        <v>293</v>
      </c>
      <c r="D50" s="91"/>
      <c r="E50" s="92"/>
      <c r="F50" s="93"/>
      <c r="G50" s="34" t="str">
        <f t="shared" si="3"/>
        <v>Утга нөхөх</v>
      </c>
      <c r="H50" s="44" t="s">
        <v>28</v>
      </c>
      <c r="I50" s="54">
        <f>IF(E50=$BL$49,1,IF(E50=$BL$50,2,IF(E50=$BL$51,3,IF(E50=$BL$52,4,IF(E50=$BL$53,5,4)))))</f>
        <v>4</v>
      </c>
      <c r="J50" s="44"/>
      <c r="BL50" s="49">
        <v>2</v>
      </c>
    </row>
    <row r="51" spans="2:67" ht="34.9" customHeight="1" x14ac:dyDescent="0.25">
      <c r="B51" s="32">
        <v>14</v>
      </c>
      <c r="C51" s="90" t="s">
        <v>294</v>
      </c>
      <c r="D51" s="91"/>
      <c r="E51" s="92"/>
      <c r="F51" s="93"/>
      <c r="G51" s="34" t="str">
        <f t="shared" si="3"/>
        <v>Утга нөхөх</v>
      </c>
      <c r="H51" s="44" t="s">
        <v>29</v>
      </c>
      <c r="I51" s="54">
        <f>IF(E51=$BM$51,1,IF(E51=$BM$52,2,IF(E51=$BM$53,3,IF(E51=$BM$54,5,4))))</f>
        <v>4</v>
      </c>
      <c r="J51" s="44"/>
      <c r="BL51" s="49">
        <v>3</v>
      </c>
      <c r="BM51" s="49" t="s">
        <v>297</v>
      </c>
    </row>
    <row r="52" spans="2:67" ht="34.9" customHeight="1" x14ac:dyDescent="0.25">
      <c r="B52" s="32">
        <v>15</v>
      </c>
      <c r="C52" s="90" t="s">
        <v>295</v>
      </c>
      <c r="D52" s="91"/>
      <c r="E52" s="92"/>
      <c r="F52" s="93"/>
      <c r="G52" s="34" t="str">
        <f t="shared" si="3"/>
        <v>Утга нөхөх</v>
      </c>
      <c r="H52" s="44"/>
      <c r="I52" s="54">
        <f>IF(E52=$BN$52,1,IF(E52=$BN$53,5,4))</f>
        <v>4</v>
      </c>
      <c r="J52" s="44"/>
      <c r="BL52" s="49">
        <v>4</v>
      </c>
      <c r="BM52" s="49" t="s">
        <v>298</v>
      </c>
      <c r="BN52" s="49" t="s">
        <v>301</v>
      </c>
    </row>
    <row r="53" spans="2:67" ht="34.9" customHeight="1" x14ac:dyDescent="0.25">
      <c r="B53" s="32">
        <v>16</v>
      </c>
      <c r="C53" s="90" t="s">
        <v>296</v>
      </c>
      <c r="D53" s="91"/>
      <c r="E53" s="92"/>
      <c r="F53" s="93"/>
      <c r="G53" s="34" t="str">
        <f t="shared" si="3"/>
        <v>Утга нөхөх</v>
      </c>
      <c r="H53" s="44"/>
      <c r="I53" s="54">
        <f>IF(E53=$BO$53,1,IF(E53=$BO$54,5,4))</f>
        <v>4</v>
      </c>
      <c r="J53" s="44"/>
      <c r="BL53" s="49">
        <v>5</v>
      </c>
      <c r="BM53" s="49" t="s">
        <v>299</v>
      </c>
      <c r="BN53" s="49" t="s">
        <v>302</v>
      </c>
      <c r="BO53" s="49" t="s">
        <v>303</v>
      </c>
    </row>
    <row r="54" spans="2:67" ht="17.45" customHeight="1" x14ac:dyDescent="0.25">
      <c r="B54" s="110" t="s">
        <v>50</v>
      </c>
      <c r="C54" s="111"/>
      <c r="D54" s="111"/>
      <c r="E54" s="111"/>
      <c r="F54" s="111"/>
      <c r="G54" s="34"/>
      <c r="BM54" s="49" t="s">
        <v>300</v>
      </c>
      <c r="BO54" s="49" t="s">
        <v>304</v>
      </c>
    </row>
    <row r="55" spans="2:67" ht="50.45" customHeight="1" x14ac:dyDescent="0.25">
      <c r="B55" s="32">
        <v>1</v>
      </c>
      <c r="C55" s="89" t="s">
        <v>52</v>
      </c>
      <c r="D55" s="89"/>
      <c r="E55" s="89"/>
      <c r="F55" s="89"/>
      <c r="G55" s="34" t="str">
        <f t="shared" ref="G55" si="4">+IF(E55&gt;0,"","Утга нөхөх")</f>
        <v>Утга нөхөх</v>
      </c>
      <c r="I55" s="54">
        <f>IF(E55=$J$55,1,IF(E55=$J$56,2,IF(E55=$J$57,3,IF(E55=$J$58,4,IF(E55=$J$59,5,4)))))</f>
        <v>4</v>
      </c>
      <c r="J55" s="44" t="s">
        <v>57</v>
      </c>
      <c r="L55" s="44" t="s">
        <v>62</v>
      </c>
      <c r="M55" s="58" t="s">
        <v>70</v>
      </c>
      <c r="O55" s="63" t="s">
        <v>79</v>
      </c>
      <c r="P55" s="63" t="s">
        <v>83</v>
      </c>
      <c r="Q55" s="63" t="s">
        <v>84</v>
      </c>
      <c r="R55" s="63" t="s">
        <v>88</v>
      </c>
      <c r="S55" s="63" t="s">
        <v>95</v>
      </c>
      <c r="T55" s="63" t="s">
        <v>98</v>
      </c>
    </row>
    <row r="56" spans="2:67" ht="39" customHeight="1" x14ac:dyDescent="0.25">
      <c r="B56" s="45">
        <v>2</v>
      </c>
      <c r="C56" s="89" t="s">
        <v>45</v>
      </c>
      <c r="D56" s="89"/>
      <c r="E56" s="89"/>
      <c r="F56" s="89"/>
      <c r="G56" s="34"/>
      <c r="H56" s="44" t="s">
        <v>32</v>
      </c>
      <c r="I56" s="54" t="b">
        <f>IF(E56=$K$56,1,IF(E56=$K$57,2,IF(E56=$K$58,3,IF(E56=$K$59,4,IF(E56=$K$60,5)))))</f>
        <v>0</v>
      </c>
      <c r="J56" s="44" t="s">
        <v>51</v>
      </c>
      <c r="K56" s="46" t="s">
        <v>53</v>
      </c>
      <c r="L56" s="44" t="s">
        <v>61</v>
      </c>
      <c r="M56" s="58" t="s">
        <v>71</v>
      </c>
      <c r="O56" s="63" t="s">
        <v>78</v>
      </c>
      <c r="P56" s="63" t="s">
        <v>82</v>
      </c>
      <c r="Q56" s="63" t="s">
        <v>85</v>
      </c>
      <c r="R56" s="63" t="s">
        <v>89</v>
      </c>
      <c r="S56" s="63" t="s">
        <v>93</v>
      </c>
      <c r="T56" s="63" t="s">
        <v>97</v>
      </c>
    </row>
    <row r="57" spans="2:67" ht="41.45" customHeight="1" x14ac:dyDescent="0.25">
      <c r="B57" s="45">
        <v>3</v>
      </c>
      <c r="C57" s="89" t="s">
        <v>46</v>
      </c>
      <c r="D57" s="89"/>
      <c r="E57" s="89"/>
      <c r="F57" s="89"/>
      <c r="G57" s="34"/>
      <c r="H57" s="44" t="s">
        <v>30</v>
      </c>
      <c r="I57" s="54" t="b">
        <f>IF(E57=$L$55,1,IF(E57=$L$56,2,IF(E57=$L$57,3,IF(E57=$L$58,4,IF(E57=$L$59,5,IF(E57=$L$60,5))))))</f>
        <v>0</v>
      </c>
      <c r="J57" s="44" t="s">
        <v>58</v>
      </c>
      <c r="K57" s="46" t="s">
        <v>54</v>
      </c>
      <c r="L57" s="44" t="s">
        <v>314</v>
      </c>
      <c r="M57" s="58" t="s">
        <v>72</v>
      </c>
      <c r="O57" s="63" t="s">
        <v>77</v>
      </c>
      <c r="P57" s="63" t="s">
        <v>81</v>
      </c>
      <c r="Q57" s="64" t="s">
        <v>399</v>
      </c>
      <c r="R57" s="63" t="s">
        <v>90</v>
      </c>
      <c r="S57" s="63" t="s">
        <v>96</v>
      </c>
      <c r="T57" s="63" t="s">
        <v>315</v>
      </c>
    </row>
    <row r="58" spans="2:67" ht="180" customHeight="1" x14ac:dyDescent="0.25">
      <c r="B58" s="45">
        <v>4</v>
      </c>
      <c r="C58" s="89" t="s">
        <v>425</v>
      </c>
      <c r="D58" s="89"/>
      <c r="E58" s="89"/>
      <c r="F58" s="89"/>
      <c r="G58" s="34"/>
      <c r="H58" s="44" t="s">
        <v>31</v>
      </c>
      <c r="I58" s="54" t="b">
        <f>IF(E58=$M$55,1,IF(E58=$M$56,2,IF(E58=$M$57,3,IF(E58=$M$58,4,IF(E58=$M$59,5)))))</f>
        <v>0</v>
      </c>
      <c r="J58" s="44" t="s">
        <v>59</v>
      </c>
      <c r="K58" s="46" t="s">
        <v>55</v>
      </c>
      <c r="L58" s="44" t="s">
        <v>316</v>
      </c>
      <c r="M58" s="59" t="s">
        <v>73</v>
      </c>
      <c r="N58" s="63" t="s">
        <v>65</v>
      </c>
      <c r="O58" s="63" t="s">
        <v>76</v>
      </c>
      <c r="P58" s="64" t="s">
        <v>400</v>
      </c>
      <c r="Q58" s="63" t="s">
        <v>86</v>
      </c>
      <c r="R58" s="63" t="s">
        <v>91</v>
      </c>
      <c r="S58" s="63" t="s">
        <v>94</v>
      </c>
      <c r="T58" s="63" t="s">
        <v>317</v>
      </c>
    </row>
    <row r="59" spans="2:67" ht="44.45" customHeight="1" x14ac:dyDescent="0.25">
      <c r="B59" s="45">
        <v>5</v>
      </c>
      <c r="C59" s="89" t="s">
        <v>47</v>
      </c>
      <c r="D59" s="89"/>
      <c r="E59" s="89"/>
      <c r="F59" s="89"/>
      <c r="G59" s="34"/>
      <c r="H59" s="44" t="s">
        <v>33</v>
      </c>
      <c r="I59" s="54" t="b">
        <f>IF(E59=$N$58,1,IF(E59=$N$59,2,IF(E59=$N$60,3,IF(E59=$N$61,4,IF(E59=$N$62,5)))))</f>
        <v>0</v>
      </c>
      <c r="J59" s="42" t="s">
        <v>60</v>
      </c>
      <c r="K59" s="46" t="s">
        <v>318</v>
      </c>
      <c r="L59" s="44" t="s">
        <v>63</v>
      </c>
      <c r="M59" s="59" t="s">
        <v>74</v>
      </c>
      <c r="N59" s="63" t="s">
        <v>66</v>
      </c>
      <c r="O59" s="63" t="s">
        <v>75</v>
      </c>
      <c r="P59" s="63" t="s">
        <v>80</v>
      </c>
      <c r="Q59" s="63" t="s">
        <v>87</v>
      </c>
      <c r="R59" s="63" t="s">
        <v>92</v>
      </c>
      <c r="S59" s="62" t="s">
        <v>319</v>
      </c>
      <c r="T59" s="46" t="s">
        <v>99</v>
      </c>
    </row>
    <row r="60" spans="2:67" ht="39.6" customHeight="1" x14ac:dyDescent="0.25">
      <c r="B60" s="45">
        <v>6</v>
      </c>
      <c r="C60" s="89" t="s">
        <v>48</v>
      </c>
      <c r="D60" s="89"/>
      <c r="E60" s="89"/>
      <c r="F60" s="89"/>
      <c r="G60" s="34"/>
      <c r="H60" s="44" t="s">
        <v>34</v>
      </c>
      <c r="I60" s="54" t="b">
        <f>IF(E60=$O$55,1,IF(E60=$O$56,2,IF(E60=$O$57,3,IF(E60=$O$58,4,IF(E60=$O$59,5)))))</f>
        <v>0</v>
      </c>
      <c r="K60" s="46" t="s">
        <v>56</v>
      </c>
      <c r="L60" s="42" t="s">
        <v>64</v>
      </c>
      <c r="M60" s="60"/>
      <c r="N60" s="63" t="s">
        <v>67</v>
      </c>
      <c r="O60" s="62"/>
      <c r="P60" s="62"/>
      <c r="Q60" s="62"/>
      <c r="S60" s="62"/>
    </row>
    <row r="61" spans="2:67" ht="189.6" customHeight="1" x14ac:dyDescent="0.25">
      <c r="B61" s="45">
        <v>7</v>
      </c>
      <c r="C61" s="89" t="s">
        <v>423</v>
      </c>
      <c r="D61" s="89"/>
      <c r="E61" s="89"/>
      <c r="F61" s="89"/>
      <c r="G61" s="34"/>
      <c r="H61" s="46" t="s">
        <v>35</v>
      </c>
      <c r="I61" s="54" t="b">
        <f>IF(E61=$P$55,1,IF(E61=$P$56,2,IF(E61=$P$57,3,IF(E61=$P$58,4,IF(E61=$P$59,5)))))</f>
        <v>0</v>
      </c>
      <c r="M61" s="60"/>
      <c r="N61" s="63" t="s">
        <v>68</v>
      </c>
    </row>
    <row r="62" spans="2:67" ht="152.25" customHeight="1" x14ac:dyDescent="0.25">
      <c r="B62" s="32">
        <v>8</v>
      </c>
      <c r="C62" s="89" t="s">
        <v>422</v>
      </c>
      <c r="D62" s="89"/>
      <c r="E62" s="89"/>
      <c r="F62" s="89"/>
      <c r="G62" s="34" t="str">
        <f t="shared" ref="G62:G102" si="5">+IF(E62&gt;0,"","Утга нөхөх")</f>
        <v>Утга нөхөх</v>
      </c>
      <c r="H62" s="46" t="s">
        <v>36</v>
      </c>
      <c r="I62" s="54">
        <f>IF(E62=$Q$55,1,IF(E62=$Q$56,2,IF(E62=$Q$57,3,IF(E62=$Q$58,4,IF(E62=$Q$59,5,4)))))</f>
        <v>4</v>
      </c>
      <c r="M62" s="60"/>
      <c r="N62" s="63" t="s">
        <v>69</v>
      </c>
      <c r="O62" s="62"/>
      <c r="P62" s="62"/>
      <c r="Q62" s="62"/>
    </row>
    <row r="63" spans="2:67" ht="166.5" customHeight="1" x14ac:dyDescent="0.25">
      <c r="B63" s="45">
        <v>9</v>
      </c>
      <c r="C63" s="89" t="s">
        <v>424</v>
      </c>
      <c r="D63" s="89"/>
      <c r="E63" s="89"/>
      <c r="F63" s="89"/>
      <c r="G63" s="34"/>
      <c r="H63" s="46" t="s">
        <v>37</v>
      </c>
      <c r="I63" s="54" t="b">
        <f>IF(E63=$R$55,1,IF(E63=$R$56,2,IF(E63=$R$57,3,IF(E63=$R$58,4,IF(E63=$R$59,5)))))</f>
        <v>0</v>
      </c>
      <c r="M63" s="60"/>
      <c r="N63" s="62"/>
    </row>
    <row r="64" spans="2:67" ht="31.15" customHeight="1" x14ac:dyDescent="0.25">
      <c r="B64" s="32">
        <v>10</v>
      </c>
      <c r="C64" s="89" t="s">
        <v>49</v>
      </c>
      <c r="D64" s="89"/>
      <c r="E64" s="89"/>
      <c r="F64" s="89"/>
      <c r="G64" s="34" t="str">
        <f t="shared" si="5"/>
        <v>Утга нөхөх</v>
      </c>
      <c r="H64" s="46" t="s">
        <v>38</v>
      </c>
      <c r="I64" s="54">
        <f>IF(E64=$S$55,1,IF(E64=$S$56,2,IF(E64=$S$57,3,IF(E64=$S$58,4,IF(E64=$S$59,5,4)))))</f>
        <v>4</v>
      </c>
      <c r="M64" s="60"/>
      <c r="T64" s="78"/>
      <c r="U64" s="78"/>
      <c r="V64" s="78"/>
      <c r="W64" s="78"/>
      <c r="X64" s="78"/>
    </row>
    <row r="65" spans="2:44" ht="15.75" x14ac:dyDescent="0.25">
      <c r="B65" s="126" t="s">
        <v>100</v>
      </c>
      <c r="C65" s="126"/>
      <c r="D65" s="126"/>
      <c r="E65" s="126"/>
      <c r="F65" s="126"/>
      <c r="G65" s="34"/>
      <c r="H65" s="61" t="s">
        <v>39</v>
      </c>
      <c r="M65" s="60"/>
      <c r="X65" s="78"/>
    </row>
    <row r="66" spans="2:44" ht="71.25" customHeight="1" x14ac:dyDescent="0.25">
      <c r="B66" s="32">
        <v>1</v>
      </c>
      <c r="C66" s="89" t="s">
        <v>101</v>
      </c>
      <c r="D66" s="89"/>
      <c r="E66" s="89"/>
      <c r="F66" s="89"/>
      <c r="G66" s="34" t="str">
        <f t="shared" si="5"/>
        <v>Утга нөхөх</v>
      </c>
      <c r="H66" s="46" t="s">
        <v>41</v>
      </c>
      <c r="I66" s="54">
        <f>IF(E66=$U$66,1,IF(E66=$U$67,2,IF(E66=$U$68,3,IF(E66=$U$69,4,IF(E66=$U$70,5,4)))))</f>
        <v>4</v>
      </c>
      <c r="U66" s="63" t="s">
        <v>107</v>
      </c>
      <c r="V66" s="44" t="s">
        <v>111</v>
      </c>
      <c r="X66" s="78"/>
    </row>
    <row r="67" spans="2:44" ht="45.6" customHeight="1" x14ac:dyDescent="0.25">
      <c r="B67" s="32">
        <v>2</v>
      </c>
      <c r="C67" s="89" t="s">
        <v>102</v>
      </c>
      <c r="D67" s="89"/>
      <c r="E67" s="89"/>
      <c r="F67" s="89"/>
      <c r="G67" s="34" t="str">
        <f t="shared" si="5"/>
        <v>Утга нөхөх</v>
      </c>
      <c r="H67" s="46" t="s">
        <v>40</v>
      </c>
      <c r="I67" s="54">
        <f>IF(E67=$V$66,1,IF(E67=$V$67,2,IF(E67=$V$68,3,IF(E67=$V$69,4,IF(E67=$V$70,5,4)))))</f>
        <v>4</v>
      </c>
      <c r="U67" s="63" t="s">
        <v>106</v>
      </c>
      <c r="V67" s="44" t="s">
        <v>460</v>
      </c>
      <c r="X67" s="78"/>
    </row>
    <row r="68" spans="2:44" ht="48.6" customHeight="1" x14ac:dyDescent="0.25">
      <c r="B68" s="32">
        <v>3</v>
      </c>
      <c r="C68" s="89" t="s">
        <v>103</v>
      </c>
      <c r="D68" s="89"/>
      <c r="E68" s="89"/>
      <c r="F68" s="89"/>
      <c r="G68" s="34" t="str">
        <f t="shared" si="5"/>
        <v>Утга нөхөх</v>
      </c>
      <c r="I68" s="54">
        <f>IF(E68=$AD$68,1,IF(E68=$AD$69,2,IF(E68=$AD$70,3,IF(E68=$AD$71,4,IF(E68=$AD$72,5,4)))))</f>
        <v>4</v>
      </c>
      <c r="U68" s="63" t="s">
        <v>108</v>
      </c>
      <c r="V68" s="44" t="s">
        <v>112</v>
      </c>
      <c r="X68" s="78"/>
      <c r="AD68" s="71" t="s">
        <v>140</v>
      </c>
    </row>
    <row r="69" spans="2:44" ht="45.6" customHeight="1" x14ac:dyDescent="0.25">
      <c r="B69" s="32">
        <v>4</v>
      </c>
      <c r="C69" s="89" t="s">
        <v>144</v>
      </c>
      <c r="D69" s="89"/>
      <c r="E69" s="89"/>
      <c r="F69" s="89"/>
      <c r="G69" s="34" t="str">
        <f t="shared" si="5"/>
        <v>Утга нөхөх</v>
      </c>
      <c r="H69" s="46" t="s">
        <v>42</v>
      </c>
      <c r="I69" s="54">
        <f>IF(E69=$AE$69,1,IF(E69=$AE$70,2,IF(E69=$AE$71,3,IF(E69=$AE$72,4,IF(E69=$AE$73,5,4)))))</f>
        <v>4</v>
      </c>
      <c r="U69" s="63" t="s">
        <v>109</v>
      </c>
      <c r="V69" s="44" t="s">
        <v>113</v>
      </c>
      <c r="X69" s="78"/>
      <c r="AD69" s="71" t="s">
        <v>141</v>
      </c>
      <c r="AE69" s="71" t="s">
        <v>145</v>
      </c>
      <c r="AF69" s="71" t="s">
        <v>149</v>
      </c>
      <c r="AG69" s="72" t="s">
        <v>320</v>
      </c>
      <c r="AH69" s="72" t="s">
        <v>154</v>
      </c>
    </row>
    <row r="70" spans="2:44" ht="58.15" customHeight="1" x14ac:dyDescent="0.25">
      <c r="B70" s="32">
        <v>5</v>
      </c>
      <c r="C70" s="89" t="s">
        <v>104</v>
      </c>
      <c r="D70" s="89"/>
      <c r="E70" s="89"/>
      <c r="F70" s="89"/>
      <c r="G70" s="34" t="str">
        <f t="shared" si="5"/>
        <v>Утга нөхөх</v>
      </c>
      <c r="H70" s="46" t="s">
        <v>43</v>
      </c>
      <c r="I70" s="54">
        <f>IF(E70=$AF$69,1,IF(E70=$AF$70,2,IF(E70=$AF$71,3,IF(E70=$AF$72,4,IF(E70=$AF$73,5,4)))))</f>
        <v>4</v>
      </c>
      <c r="U70" s="63" t="s">
        <v>110</v>
      </c>
      <c r="V70" s="44" t="s">
        <v>114</v>
      </c>
      <c r="X70" s="78"/>
      <c r="AD70" s="71" t="s">
        <v>142</v>
      </c>
      <c r="AE70" s="71" t="s">
        <v>146</v>
      </c>
      <c r="AF70" s="71" t="s">
        <v>321</v>
      </c>
      <c r="AG70" s="72" t="s">
        <v>150</v>
      </c>
      <c r="AH70" s="72" t="s">
        <v>155</v>
      </c>
    </row>
    <row r="71" spans="2:44" ht="62.25" customHeight="1" x14ac:dyDescent="0.25">
      <c r="B71" s="32">
        <v>6</v>
      </c>
      <c r="C71" s="89" t="s">
        <v>391</v>
      </c>
      <c r="D71" s="89"/>
      <c r="E71" s="89"/>
      <c r="F71" s="89"/>
      <c r="G71" s="34" t="str">
        <f t="shared" si="5"/>
        <v>Утга нөхөх</v>
      </c>
      <c r="I71" s="54">
        <f>IF(E71=$AG$69,1,IF(E71=$AG$70,2,IF(E71=$AG$71,3,IF(E71=$AG$72,4,IF(E71=$AG$73,5,4)))))</f>
        <v>4</v>
      </c>
      <c r="T71" s="78"/>
      <c r="U71" s="79"/>
      <c r="V71" s="79"/>
      <c r="W71" s="78"/>
      <c r="X71" s="78"/>
      <c r="AD71" s="71" t="s">
        <v>143</v>
      </c>
      <c r="AE71" s="71" t="s">
        <v>148</v>
      </c>
      <c r="AF71" s="71" t="s">
        <v>322</v>
      </c>
      <c r="AG71" s="72" t="s">
        <v>151</v>
      </c>
      <c r="AH71" s="72" t="s">
        <v>156</v>
      </c>
    </row>
    <row r="72" spans="2:44" ht="57.6" customHeight="1" x14ac:dyDescent="0.25">
      <c r="B72" s="32">
        <v>7</v>
      </c>
      <c r="C72" s="89" t="s">
        <v>105</v>
      </c>
      <c r="D72" s="89"/>
      <c r="E72" s="89"/>
      <c r="F72" s="89"/>
      <c r="G72" s="34" t="str">
        <f t="shared" si="5"/>
        <v>Утга нөхөх</v>
      </c>
      <c r="I72" s="54">
        <f>IF(E72=$AH$69,1,IF(E72=$AH$70,2,IF(E72=$AH$71,3,IF(E72=$AH$72,4,IF(E72=$AH$73,5,4)))))</f>
        <v>4</v>
      </c>
      <c r="T72" s="78"/>
      <c r="U72" s="78"/>
      <c r="V72" s="78"/>
      <c r="W72" s="78"/>
      <c r="X72" s="78"/>
      <c r="AD72" s="71" t="s">
        <v>60</v>
      </c>
      <c r="AE72" s="71" t="s">
        <v>147</v>
      </c>
      <c r="AF72" s="72" t="s">
        <v>323</v>
      </c>
      <c r="AG72" s="72" t="s">
        <v>152</v>
      </c>
      <c r="AH72" s="72" t="s">
        <v>324</v>
      </c>
    </row>
    <row r="73" spans="2:44" ht="47.25" x14ac:dyDescent="0.25">
      <c r="B73" s="105" t="s">
        <v>172</v>
      </c>
      <c r="C73" s="108"/>
      <c r="D73" s="108"/>
      <c r="E73" s="108"/>
      <c r="F73" s="109"/>
      <c r="G73" s="34"/>
      <c r="T73" s="78"/>
      <c r="U73" s="79"/>
      <c r="V73" s="79"/>
      <c r="W73" s="78"/>
      <c r="X73" s="78"/>
      <c r="AD73" s="70"/>
      <c r="AE73" s="71" t="s">
        <v>325</v>
      </c>
      <c r="AF73" s="72" t="s">
        <v>170</v>
      </c>
      <c r="AG73" s="72" t="s">
        <v>153</v>
      </c>
      <c r="AH73" s="75" t="s">
        <v>428</v>
      </c>
    </row>
    <row r="74" spans="2:44" ht="81.75" customHeight="1" x14ac:dyDescent="0.25">
      <c r="B74" s="32">
        <v>1</v>
      </c>
      <c r="C74" s="89" t="s">
        <v>407</v>
      </c>
      <c r="D74" s="89"/>
      <c r="E74" s="89"/>
      <c r="F74" s="89"/>
      <c r="G74" s="34" t="str">
        <f t="shared" si="5"/>
        <v>Утга нөхөх</v>
      </c>
      <c r="I74" s="54">
        <f>IF(E74=$AI$74,1,IF(E74=$AI$75,2,IF(E74=$AI$76,3,IF(E74=$AI$77,4,IF(E74=$AI$78,5,4)))))</f>
        <v>4</v>
      </c>
      <c r="T74" s="78"/>
      <c r="U74" s="78"/>
      <c r="V74" s="78"/>
      <c r="W74" s="78"/>
      <c r="X74" s="78"/>
      <c r="AE74" s="70"/>
      <c r="AI74" s="72" t="s">
        <v>160</v>
      </c>
      <c r="AJ74" s="72" t="s">
        <v>429</v>
      </c>
      <c r="AK74" s="72" t="s">
        <v>326</v>
      </c>
      <c r="AL74" s="72" t="s">
        <v>161</v>
      </c>
      <c r="AM74" s="72" t="s">
        <v>166</v>
      </c>
    </row>
    <row r="75" spans="2:44" ht="75" customHeight="1" x14ac:dyDescent="0.25">
      <c r="B75" s="32">
        <v>2</v>
      </c>
      <c r="C75" s="89" t="s">
        <v>157</v>
      </c>
      <c r="D75" s="89"/>
      <c r="E75" s="89"/>
      <c r="F75" s="89"/>
      <c r="G75" s="34"/>
      <c r="I75" s="54" t="b">
        <f>IF(E75=$AJ$74,1,IF(E75=$AJ$75,2,IF(E75=$AJ$76,3,IF(E75=$AJ$77,4,IF(E75=$AJ$78,5)))))</f>
        <v>0</v>
      </c>
      <c r="T75" s="78"/>
      <c r="U75" s="78"/>
      <c r="V75" s="78"/>
      <c r="W75" s="78"/>
      <c r="X75" s="78"/>
      <c r="AD75" s="70"/>
      <c r="AI75" s="72" t="s">
        <v>327</v>
      </c>
      <c r="AJ75" s="72" t="s">
        <v>328</v>
      </c>
      <c r="AK75" s="72" t="s">
        <v>329</v>
      </c>
      <c r="AL75" s="72" t="s">
        <v>162</v>
      </c>
      <c r="AM75" s="72" t="s">
        <v>167</v>
      </c>
    </row>
    <row r="76" spans="2:44" ht="60.75" customHeight="1" x14ac:dyDescent="0.25">
      <c r="B76" s="32">
        <v>3</v>
      </c>
      <c r="C76" s="89" t="s">
        <v>158</v>
      </c>
      <c r="D76" s="89"/>
      <c r="E76" s="89"/>
      <c r="F76" s="89"/>
      <c r="G76" s="34"/>
      <c r="I76" s="54" t="b">
        <f>IF(E76=$AK$74,1,IF(E76=$AK$75,2,IF(E76=$AK$76,3,IF(E76=$AK$77,4,IF(E76=$AK$78,5)))))</f>
        <v>0</v>
      </c>
      <c r="T76" s="78"/>
      <c r="U76" s="78"/>
      <c r="V76" s="78"/>
      <c r="W76" s="78"/>
      <c r="X76" s="78"/>
      <c r="AE76" s="70"/>
      <c r="AI76" s="72" t="s">
        <v>330</v>
      </c>
      <c r="AJ76" s="72" t="s">
        <v>331</v>
      </c>
      <c r="AK76" s="72" t="s">
        <v>332</v>
      </c>
      <c r="AL76" s="72" t="s">
        <v>163</v>
      </c>
      <c r="AM76" s="72" t="s">
        <v>168</v>
      </c>
    </row>
    <row r="77" spans="2:44" ht="60.6" customHeight="1" x14ac:dyDescent="0.25">
      <c r="B77" s="32">
        <v>4</v>
      </c>
      <c r="C77" s="89" t="s">
        <v>159</v>
      </c>
      <c r="D77" s="89"/>
      <c r="E77" s="89"/>
      <c r="F77" s="89"/>
      <c r="G77" s="34"/>
      <c r="I77" s="54" t="b">
        <f>IF(E77=$AL$74,1,IF(E77=$AL$75,2,IF(E77=$AL$76,3,IF(E77=$AL$77,4,IF(E77=$AL$78,5)))))</f>
        <v>0</v>
      </c>
      <c r="AI77" s="72" t="s">
        <v>333</v>
      </c>
      <c r="AJ77" s="72" t="s">
        <v>334</v>
      </c>
      <c r="AK77" s="72" t="s">
        <v>335</v>
      </c>
      <c r="AL77" s="72" t="s">
        <v>164</v>
      </c>
      <c r="AM77" s="72" t="s">
        <v>169</v>
      </c>
    </row>
    <row r="78" spans="2:44" ht="76.150000000000006" customHeight="1" x14ac:dyDescent="0.25">
      <c r="B78" s="32">
        <v>5</v>
      </c>
      <c r="C78" s="89" t="s">
        <v>171</v>
      </c>
      <c r="D78" s="89"/>
      <c r="E78" s="89"/>
      <c r="F78" s="89"/>
      <c r="G78" s="34" t="str">
        <f t="shared" si="5"/>
        <v>Утга нөхөх</v>
      </c>
      <c r="I78" s="54">
        <f>IF(E78=$AM$74,1,IF(E78=$AM$75,2,IF(E78=$AM$76,3,IF(E78=$AM$77,4,IF(E78=$AM$78,5,4)))))</f>
        <v>4</v>
      </c>
      <c r="AI78" s="72" t="s">
        <v>336</v>
      </c>
      <c r="AJ78" s="72" t="s">
        <v>337</v>
      </c>
      <c r="AK78" s="72" t="s">
        <v>338</v>
      </c>
      <c r="AL78" s="72" t="s">
        <v>165</v>
      </c>
      <c r="AM78" s="72" t="s">
        <v>170</v>
      </c>
    </row>
    <row r="79" spans="2:44" x14ac:dyDescent="0.25">
      <c r="B79" s="105" t="s">
        <v>442</v>
      </c>
      <c r="C79" s="106"/>
      <c r="D79" s="106"/>
      <c r="E79" s="106"/>
      <c r="F79" s="107"/>
      <c r="G79" s="34"/>
    </row>
    <row r="80" spans="2:44" ht="77.45" customHeight="1" x14ac:dyDescent="0.25">
      <c r="B80" s="32">
        <v>1</v>
      </c>
      <c r="C80" s="89" t="s">
        <v>453</v>
      </c>
      <c r="D80" s="89"/>
      <c r="E80" s="89"/>
      <c r="F80" s="89"/>
      <c r="G80" s="34" t="str">
        <f t="shared" si="5"/>
        <v>Утга нөхөх</v>
      </c>
      <c r="I80" s="54">
        <f>IF(E80=$AN$80,1,IF(E80=$AN$81,2,IF(E80=$AN$82,3,IF(E80=$AN$83,4,IF(E80=$AN$84,5,4)))))</f>
        <v>4</v>
      </c>
      <c r="AN80" s="72" t="s">
        <v>440</v>
      </c>
      <c r="AO80" s="76" t="s">
        <v>443</v>
      </c>
      <c r="AP80" s="76" t="s">
        <v>177</v>
      </c>
      <c r="AQ80" s="76" t="s">
        <v>444</v>
      </c>
      <c r="AR80" s="76" t="s">
        <v>445</v>
      </c>
    </row>
    <row r="81" spans="2:61" ht="99" customHeight="1" x14ac:dyDescent="0.25">
      <c r="B81" s="32">
        <v>2</v>
      </c>
      <c r="C81" s="89" t="s">
        <v>454</v>
      </c>
      <c r="D81" s="89"/>
      <c r="E81" s="89"/>
      <c r="F81" s="89"/>
      <c r="G81" s="34"/>
      <c r="I81" s="54" t="b">
        <f>IF(E81=$AO$80,1,IF(E81=$AO$81,2,IF(E81=$AO$82,3,IF(E81=$AO$83,4,IF(E81=$AO$84,5)))))</f>
        <v>0</v>
      </c>
      <c r="AN81" s="72" t="s">
        <v>441</v>
      </c>
      <c r="AO81" s="76" t="s">
        <v>446</v>
      </c>
      <c r="AP81" s="76" t="s">
        <v>176</v>
      </c>
      <c r="AQ81" s="76" t="s">
        <v>339</v>
      </c>
      <c r="AR81" s="76" t="s">
        <v>178</v>
      </c>
    </row>
    <row r="82" spans="2:61" ht="62.45" customHeight="1" x14ac:dyDescent="0.25">
      <c r="B82" s="32">
        <v>3</v>
      </c>
      <c r="C82" s="89" t="s">
        <v>455</v>
      </c>
      <c r="D82" s="89"/>
      <c r="E82" s="89"/>
      <c r="F82" s="89"/>
      <c r="G82" s="34"/>
      <c r="I82" s="54" t="b">
        <f>IF(E82=$AP$80,1,IF(E82=$AP$81,2,IF(E82=$AP$82,3,IF(E82=$AP$83,4,IF(E82=$AP$84,5)))))</f>
        <v>0</v>
      </c>
      <c r="AN82" s="72" t="s">
        <v>447</v>
      </c>
      <c r="AO82" s="76" t="s">
        <v>448</v>
      </c>
      <c r="AP82" s="76" t="s">
        <v>175</v>
      </c>
      <c r="AQ82" s="76" t="s">
        <v>340</v>
      </c>
      <c r="AR82" s="76" t="s">
        <v>341</v>
      </c>
    </row>
    <row r="83" spans="2:61" ht="75" customHeight="1" x14ac:dyDescent="0.25">
      <c r="B83" s="32">
        <v>4</v>
      </c>
      <c r="C83" s="89" t="s">
        <v>456</v>
      </c>
      <c r="D83" s="89"/>
      <c r="E83" s="89"/>
      <c r="F83" s="89"/>
      <c r="G83" s="34"/>
      <c r="I83" s="54" t="b">
        <f>IF(E83=$AQ$80,1,IF(E83=$AQ$81,2,IF(E83=$AQ$82,3,IF(E83=$AQ$83,4,IF(E83=$AQ$84,5)))))</f>
        <v>0</v>
      </c>
      <c r="AN83" s="72" t="s">
        <v>449</v>
      </c>
      <c r="AO83" s="76" t="s">
        <v>450</v>
      </c>
      <c r="AP83" s="76" t="s">
        <v>174</v>
      </c>
      <c r="AQ83" s="76" t="s">
        <v>342</v>
      </c>
      <c r="AR83" s="76" t="s">
        <v>179</v>
      </c>
    </row>
    <row r="84" spans="2:61" ht="81.599999999999994" customHeight="1" x14ac:dyDescent="0.25">
      <c r="B84" s="32">
        <v>5</v>
      </c>
      <c r="C84" s="89" t="s">
        <v>457</v>
      </c>
      <c r="D84" s="89"/>
      <c r="E84" s="99"/>
      <c r="F84" s="99"/>
      <c r="G84" s="34"/>
      <c r="I84" s="54" t="b">
        <f>IF(E84=$AR$80,1,IF(E84=$AR$81,2,IF(E84=$AR$82,3,IF(E84=$AR$83,4,IF(E84=$AR$84,5)))))</f>
        <v>0</v>
      </c>
      <c r="AN84" s="72" t="s">
        <v>451</v>
      </c>
      <c r="AO84" s="76" t="s">
        <v>452</v>
      </c>
      <c r="AP84" s="76" t="s">
        <v>173</v>
      </c>
      <c r="AQ84" s="76" t="s">
        <v>343</v>
      </c>
      <c r="AR84" s="76" t="s">
        <v>344</v>
      </c>
    </row>
    <row r="85" spans="2:61" x14ac:dyDescent="0.25">
      <c r="B85" s="96" t="s">
        <v>180</v>
      </c>
      <c r="C85" s="100"/>
      <c r="D85" s="100"/>
      <c r="E85" s="100"/>
      <c r="F85" s="101"/>
      <c r="G85" s="34"/>
    </row>
    <row r="86" spans="2:61" ht="23.25" customHeight="1" x14ac:dyDescent="0.25">
      <c r="B86" s="32">
        <v>1</v>
      </c>
      <c r="C86" s="89" t="s">
        <v>184</v>
      </c>
      <c r="D86" s="89"/>
      <c r="E86" s="89"/>
      <c r="F86" s="89"/>
      <c r="G86" s="34" t="str">
        <f t="shared" si="5"/>
        <v>Утга нөхөх</v>
      </c>
      <c r="I86" s="54">
        <f>IF(E86=$AS$86,1,IF(E86=$AS$87,2,IF(E86=$AS$88,3,IF(E86=$AS$89,4,IF(E86=$AS$90,5,4)))))</f>
        <v>4</v>
      </c>
      <c r="AS86" s="72" t="s">
        <v>345</v>
      </c>
      <c r="AT86" s="72" t="s">
        <v>346</v>
      </c>
      <c r="AU86" s="72" t="s">
        <v>347</v>
      </c>
      <c r="AV86" s="72" t="s">
        <v>190</v>
      </c>
      <c r="AW86" s="72" t="s">
        <v>348</v>
      </c>
    </row>
    <row r="87" spans="2:61" ht="51" customHeight="1" x14ac:dyDescent="0.25">
      <c r="B87" s="32">
        <v>2</v>
      </c>
      <c r="C87" s="89" t="s">
        <v>194</v>
      </c>
      <c r="D87" s="89"/>
      <c r="E87" s="89"/>
      <c r="F87" s="89"/>
      <c r="G87" s="34" t="str">
        <f t="shared" si="5"/>
        <v>Утга нөхөх</v>
      </c>
      <c r="I87" s="54">
        <f>IF(E87=$AT$86,1,IF(E87=$AT$87,2,IF(E87=$AT$88,3,IF(E87=$AT$89,4,IF(E87=$AT$90,5,4)))))</f>
        <v>4</v>
      </c>
      <c r="AS87" s="72" t="s">
        <v>349</v>
      </c>
      <c r="AT87" s="72" t="s">
        <v>350</v>
      </c>
      <c r="AU87" s="72" t="s">
        <v>187</v>
      </c>
      <c r="AV87" s="72" t="s">
        <v>191</v>
      </c>
      <c r="AW87" s="72" t="s">
        <v>198</v>
      </c>
    </row>
    <row r="88" spans="2:61" ht="46.5" customHeight="1" x14ac:dyDescent="0.25">
      <c r="B88" s="32">
        <v>3</v>
      </c>
      <c r="C88" s="89" t="s">
        <v>195</v>
      </c>
      <c r="D88" s="89"/>
      <c r="E88" s="89"/>
      <c r="F88" s="89"/>
      <c r="G88" s="34" t="str">
        <f t="shared" si="5"/>
        <v>Утга нөхөх</v>
      </c>
      <c r="I88" s="54">
        <f>IF(E88=$AU$86,1,IF(E88=$AU$87,2,IF(E88=$AU$88,3,IF(E88=$AU$89,4,IF(E88=$AU$90,5,4)))))</f>
        <v>4</v>
      </c>
      <c r="AS88" s="72" t="s">
        <v>181</v>
      </c>
      <c r="AT88" s="72" t="s">
        <v>351</v>
      </c>
      <c r="AU88" s="72" t="s">
        <v>352</v>
      </c>
      <c r="AV88" s="72" t="s">
        <v>192</v>
      </c>
      <c r="AW88" s="72" t="s">
        <v>199</v>
      </c>
    </row>
    <row r="89" spans="2:61" ht="49.5" customHeight="1" x14ac:dyDescent="0.25">
      <c r="B89" s="32">
        <v>4</v>
      </c>
      <c r="C89" s="89" t="s">
        <v>196</v>
      </c>
      <c r="D89" s="89"/>
      <c r="E89" s="89"/>
      <c r="F89" s="89"/>
      <c r="G89" s="34" t="str">
        <f t="shared" si="5"/>
        <v>Утга нөхөх</v>
      </c>
      <c r="I89" s="54">
        <f>IF(E89=$AV$86,1,IF(E89=$AV$87,2,IF(E89=$AV$88,3,IF(E89=$AV$89,4,IF(E89=$AV$90,5,4)))))</f>
        <v>4</v>
      </c>
      <c r="AS89" s="72" t="s">
        <v>182</v>
      </c>
      <c r="AT89" s="72" t="s">
        <v>185</v>
      </c>
      <c r="AU89" s="72" t="s">
        <v>188</v>
      </c>
      <c r="AV89" s="72" t="s">
        <v>193</v>
      </c>
      <c r="AW89" s="72" t="s">
        <v>353</v>
      </c>
    </row>
    <row r="90" spans="2:61" ht="47.25" customHeight="1" x14ac:dyDescent="0.25">
      <c r="B90" s="32">
        <v>5</v>
      </c>
      <c r="C90" s="89" t="s">
        <v>197</v>
      </c>
      <c r="D90" s="89"/>
      <c r="E90" s="89"/>
      <c r="F90" s="89"/>
      <c r="G90" s="34" t="str">
        <f t="shared" si="5"/>
        <v>Утга нөхөх</v>
      </c>
      <c r="I90" s="54">
        <f>IF(E90=$AW$86,1,IF(E90=$AW$87,2,IF(E90=$AW$88,3,IF(E90=$AW$89,4,IF(E90=$AW$90,5,4)))))</f>
        <v>4</v>
      </c>
      <c r="AS90" s="72" t="s">
        <v>183</v>
      </c>
      <c r="AT90" s="72" t="s">
        <v>186</v>
      </c>
      <c r="AU90" s="72" t="s">
        <v>189</v>
      </c>
      <c r="AV90" s="72" t="s">
        <v>354</v>
      </c>
      <c r="AW90" s="72" t="s">
        <v>200</v>
      </c>
    </row>
    <row r="91" spans="2:61" x14ac:dyDescent="0.25">
      <c r="B91" s="96" t="s">
        <v>395</v>
      </c>
      <c r="C91" s="97"/>
      <c r="D91" s="97"/>
      <c r="E91" s="97"/>
      <c r="F91" s="98"/>
    </row>
    <row r="92" spans="2:61" ht="57.75" customHeight="1" x14ac:dyDescent="0.25">
      <c r="B92" s="32">
        <v>1</v>
      </c>
      <c r="C92" s="89" t="s">
        <v>217</v>
      </c>
      <c r="D92" s="89"/>
      <c r="E92" s="89"/>
      <c r="F92" s="89"/>
      <c r="G92" s="34" t="str">
        <f t="shared" si="5"/>
        <v>Утга нөхөх</v>
      </c>
      <c r="I92" s="54">
        <f>IF(E92=$AX$92,1,IF(E92=$AX$93,2,IF(E92=$AX$94,3,IF(E92=$AX$95,4,IF(E92=$AX$96,5,4)))))</f>
        <v>4</v>
      </c>
      <c r="AX92" s="68" t="s">
        <v>201</v>
      </c>
      <c r="AY92" s="68" t="s">
        <v>206</v>
      </c>
      <c r="AZ92" s="68" t="s">
        <v>355</v>
      </c>
      <c r="BA92" s="72" t="s">
        <v>356</v>
      </c>
      <c r="BB92" s="72" t="s">
        <v>357</v>
      </c>
      <c r="BC92" s="72" t="s">
        <v>358</v>
      </c>
      <c r="BD92" s="72" t="s">
        <v>225</v>
      </c>
      <c r="BE92" s="72" t="s">
        <v>229</v>
      </c>
      <c r="BF92" s="72" t="s">
        <v>408</v>
      </c>
      <c r="BG92" s="72" t="s">
        <v>359</v>
      </c>
      <c r="BH92" s="72" t="s">
        <v>360</v>
      </c>
      <c r="BI92" s="72" t="s">
        <v>361</v>
      </c>
    </row>
    <row r="93" spans="2:61" ht="45" customHeight="1" x14ac:dyDescent="0.25">
      <c r="B93" s="32">
        <v>2</v>
      </c>
      <c r="C93" s="89" t="s">
        <v>392</v>
      </c>
      <c r="D93" s="89"/>
      <c r="E93" s="89"/>
      <c r="F93" s="89"/>
      <c r="G93" s="34"/>
      <c r="I93" s="54">
        <f>IF(E93=$AY$92,1,IF(E93=$AY$93,2,IF(E93=$AY$94,3,IF(E93=$AY$95,4,IF(E93=$AY$96,5,4)))))</f>
        <v>4</v>
      </c>
      <c r="AX93" s="68" t="s">
        <v>202</v>
      </c>
      <c r="AY93" s="68" t="s">
        <v>207</v>
      </c>
      <c r="AZ93" s="68" t="s">
        <v>362</v>
      </c>
      <c r="BA93" s="72" t="s">
        <v>209</v>
      </c>
      <c r="BB93" s="72" t="s">
        <v>213</v>
      </c>
      <c r="BC93" s="72" t="s">
        <v>216</v>
      </c>
      <c r="BD93" s="72" t="s">
        <v>226</v>
      </c>
      <c r="BE93" s="72" t="s">
        <v>230</v>
      </c>
      <c r="BF93" s="72" t="s">
        <v>363</v>
      </c>
      <c r="BG93" s="72" t="s">
        <v>364</v>
      </c>
      <c r="BH93" s="72" t="s">
        <v>235</v>
      </c>
      <c r="BI93" s="72" t="s">
        <v>365</v>
      </c>
    </row>
    <row r="94" spans="2:61" ht="60.6" customHeight="1" x14ac:dyDescent="0.25">
      <c r="B94" s="32">
        <v>3</v>
      </c>
      <c r="C94" s="89" t="s">
        <v>218</v>
      </c>
      <c r="D94" s="89"/>
      <c r="E94" s="89"/>
      <c r="F94" s="89"/>
      <c r="G94" s="34" t="str">
        <f t="shared" si="5"/>
        <v>Утга нөхөх</v>
      </c>
      <c r="I94" s="54">
        <f>IF(E94=$AZ$92,1,IF(E94=$AZ$93,2,IF(E94=$AZ$94,3,IF(E94=$AZ$95,4,IF(E94=$AZ$96,5,4)))))</f>
        <v>4</v>
      </c>
      <c r="AX94" s="68" t="s">
        <v>203</v>
      </c>
      <c r="AY94" s="68" t="s">
        <v>366</v>
      </c>
      <c r="AZ94" s="68" t="s">
        <v>367</v>
      </c>
      <c r="BA94" s="72" t="s">
        <v>210</v>
      </c>
      <c r="BB94" s="72" t="s">
        <v>215</v>
      </c>
      <c r="BC94" s="72" t="s">
        <v>368</v>
      </c>
      <c r="BD94" s="72" t="s">
        <v>369</v>
      </c>
      <c r="BE94" s="72" t="s">
        <v>370</v>
      </c>
      <c r="BF94" s="72" t="s">
        <v>371</v>
      </c>
      <c r="BG94" s="72" t="s">
        <v>232</v>
      </c>
      <c r="BH94" s="72" t="s">
        <v>409</v>
      </c>
      <c r="BI94" s="72" t="s">
        <v>372</v>
      </c>
    </row>
    <row r="95" spans="2:61" ht="50.25" customHeight="1" x14ac:dyDescent="0.25">
      <c r="B95" s="32">
        <v>4</v>
      </c>
      <c r="C95" s="89" t="s">
        <v>219</v>
      </c>
      <c r="D95" s="89"/>
      <c r="E95" s="89"/>
      <c r="F95" s="89"/>
      <c r="G95" s="34" t="str">
        <f t="shared" si="5"/>
        <v>Утга нөхөх</v>
      </c>
      <c r="I95" s="54">
        <f>IF(E95=$BA$92,1,IF(E95=$BA$93,2,IF(E95=$BA$94,3,IF(E95=$BA$95,4,IF(E95=$BA$96,5,4)))))</f>
        <v>4</v>
      </c>
      <c r="AX95" s="68" t="s">
        <v>204</v>
      </c>
      <c r="AY95" s="68" t="s">
        <v>373</v>
      </c>
      <c r="AZ95" s="68" t="s">
        <v>374</v>
      </c>
      <c r="BA95" s="72" t="s">
        <v>211</v>
      </c>
      <c r="BB95" s="72" t="s">
        <v>214</v>
      </c>
      <c r="BC95" s="72" t="s">
        <v>375</v>
      </c>
      <c r="BD95" s="72" t="s">
        <v>227</v>
      </c>
      <c r="BE95" s="72" t="s">
        <v>376</v>
      </c>
      <c r="BF95" s="72" t="s">
        <v>377</v>
      </c>
      <c r="BG95" s="72" t="s">
        <v>233</v>
      </c>
      <c r="BH95" s="72" t="s">
        <v>378</v>
      </c>
      <c r="BI95" s="72" t="s">
        <v>379</v>
      </c>
    </row>
    <row r="96" spans="2:61" ht="62.45" customHeight="1" x14ac:dyDescent="0.25">
      <c r="B96" s="32">
        <v>5</v>
      </c>
      <c r="C96" s="89" t="s">
        <v>220</v>
      </c>
      <c r="D96" s="89"/>
      <c r="E96" s="89"/>
      <c r="F96" s="89"/>
      <c r="G96" s="34" t="str">
        <f t="shared" si="5"/>
        <v>Утга нөхөх</v>
      </c>
      <c r="I96" s="54">
        <f>IF(E96=$BB$92,1,IF(E96=$BB$93,2,IF(E96=$BB$94,3,IF(E96=$BB$95,4,IF(E96=$BB$96,5,4)))))</f>
        <v>4</v>
      </c>
      <c r="AX96" s="68" t="s">
        <v>205</v>
      </c>
      <c r="AY96" s="68" t="s">
        <v>208</v>
      </c>
      <c r="AZ96" s="68" t="s">
        <v>380</v>
      </c>
      <c r="BA96" s="72" t="s">
        <v>212</v>
      </c>
      <c r="BB96" s="72" t="s">
        <v>381</v>
      </c>
      <c r="BC96" s="72" t="s">
        <v>382</v>
      </c>
      <c r="BD96" s="72" t="s">
        <v>228</v>
      </c>
      <c r="BE96" s="72" t="s">
        <v>231</v>
      </c>
      <c r="BF96" s="72" t="s">
        <v>383</v>
      </c>
      <c r="BG96" s="72" t="s">
        <v>234</v>
      </c>
      <c r="BH96" s="72" t="s">
        <v>430</v>
      </c>
      <c r="BI96" s="72" t="s">
        <v>384</v>
      </c>
    </row>
    <row r="97" spans="2:9" ht="53.25" customHeight="1" x14ac:dyDescent="0.25">
      <c r="B97" s="32">
        <v>6</v>
      </c>
      <c r="C97" s="89" t="s">
        <v>221</v>
      </c>
      <c r="D97" s="89"/>
      <c r="E97" s="89"/>
      <c r="F97" s="89"/>
      <c r="G97" s="34" t="str">
        <f t="shared" si="5"/>
        <v>Утга нөхөх</v>
      </c>
      <c r="I97" s="54">
        <f>IF(E97=$BC$92,1,IF(E97=$BC$93,2,IF(E97=$BC$94,3,IF(E97=$BC$95,4,IF(E97=$BC$96,5,4)))))</f>
        <v>4</v>
      </c>
    </row>
    <row r="98" spans="2:9" ht="33" customHeight="1" x14ac:dyDescent="0.25">
      <c r="B98" s="32">
        <v>7</v>
      </c>
      <c r="C98" s="89" t="s">
        <v>393</v>
      </c>
      <c r="D98" s="89"/>
      <c r="E98" s="89"/>
      <c r="F98" s="89"/>
      <c r="G98" s="34" t="str">
        <f t="shared" si="5"/>
        <v>Утга нөхөх</v>
      </c>
      <c r="I98" s="54">
        <f>IF(E98=$BD$92,1,IF(E98=$BD$93,2,IF(E98=$BD$94,3,IF(E98=$BD$95,4,IF(E98=$BD$96,5,4)))))</f>
        <v>4</v>
      </c>
    </row>
    <row r="99" spans="2:9" ht="58.15" customHeight="1" x14ac:dyDescent="0.25">
      <c r="B99" s="32">
        <v>8</v>
      </c>
      <c r="C99" s="89" t="s">
        <v>394</v>
      </c>
      <c r="D99" s="89"/>
      <c r="E99" s="89"/>
      <c r="F99" s="89"/>
      <c r="G99" s="34" t="str">
        <f t="shared" si="5"/>
        <v>Утга нөхөх</v>
      </c>
      <c r="I99" s="54">
        <f>IF(E99=$BE$92,1,IF(E99=$BE$93,2,IF(E99=$BE$94,3,IF(E99=$BE$95,4,IF(E99=$BE$96,5,4)))))</f>
        <v>4</v>
      </c>
    </row>
    <row r="100" spans="2:9" ht="45" customHeight="1" x14ac:dyDescent="0.25">
      <c r="B100" s="32">
        <v>9</v>
      </c>
      <c r="C100" s="89" t="s">
        <v>222</v>
      </c>
      <c r="D100" s="89"/>
      <c r="E100" s="89"/>
      <c r="F100" s="89"/>
      <c r="G100" s="34" t="str">
        <f t="shared" si="5"/>
        <v>Утга нөхөх</v>
      </c>
      <c r="I100" s="54">
        <f>IF(E100=$BF$92,1,IF(E100=$BF$93,2,IF(E100=$BF$94,3,IF(E100=$BF$95,4,IF(E100=$BF$96,5,4)))))</f>
        <v>4</v>
      </c>
    </row>
    <row r="101" spans="2:9" ht="51" customHeight="1" x14ac:dyDescent="0.25">
      <c r="B101" s="32">
        <v>10</v>
      </c>
      <c r="C101" s="89" t="s">
        <v>223</v>
      </c>
      <c r="D101" s="89"/>
      <c r="E101" s="89"/>
      <c r="F101" s="89"/>
      <c r="G101" s="34" t="str">
        <f t="shared" si="5"/>
        <v>Утга нөхөх</v>
      </c>
      <c r="I101" s="54">
        <f>IF(E101=$BG$92,1,IF(E101=$BG$93,2,IF(E101=$BG$94,3,IF(E101=$BG$95,4,IF(E101=$BG$96,5,4)))))</f>
        <v>4</v>
      </c>
    </row>
    <row r="102" spans="2:9" ht="45.75" customHeight="1" x14ac:dyDescent="0.25">
      <c r="B102" s="32">
        <v>11</v>
      </c>
      <c r="C102" s="89" t="s">
        <v>224</v>
      </c>
      <c r="D102" s="89"/>
      <c r="E102" s="89"/>
      <c r="F102" s="89"/>
      <c r="G102" s="34" t="str">
        <f t="shared" si="5"/>
        <v>Утга нөхөх</v>
      </c>
      <c r="I102" s="54">
        <f>IF(E102=$BI$92,1,IF(E102=$BI$93,2,IF(E102=$BI$94,3,IF(E102=$BI$95,4,IF(E102=$BI$96,5,4)))))</f>
        <v>4</v>
      </c>
    </row>
    <row r="103" spans="2:9" x14ac:dyDescent="0.25">
      <c r="B103" s="96" t="s">
        <v>420</v>
      </c>
      <c r="C103" s="100"/>
      <c r="D103" s="100"/>
      <c r="E103" s="100"/>
      <c r="F103" s="101"/>
    </row>
    <row r="104" spans="2:9" ht="76.5" customHeight="1" x14ac:dyDescent="0.25">
      <c r="B104" s="102" t="s">
        <v>412</v>
      </c>
      <c r="C104" s="103"/>
      <c r="D104" s="103"/>
      <c r="E104" s="103"/>
      <c r="F104" s="104"/>
    </row>
    <row r="105" spans="2:9" ht="35.25" customHeight="1" x14ac:dyDescent="0.25">
      <c r="B105" s="32">
        <v>1</v>
      </c>
      <c r="C105" s="89" t="s">
        <v>413</v>
      </c>
      <c r="D105" s="89"/>
      <c r="E105" s="89"/>
      <c r="F105" s="89"/>
      <c r="G105" s="34" t="str">
        <f t="shared" ref="G105:G108" si="6">+IF(E105&gt;0,"","Утга нөхөх")</f>
        <v>Утга нөхөх</v>
      </c>
    </row>
    <row r="106" spans="2:9" ht="81" customHeight="1" x14ac:dyDescent="0.25">
      <c r="B106" s="32">
        <v>2</v>
      </c>
      <c r="C106" s="89" t="s">
        <v>414</v>
      </c>
      <c r="D106" s="89"/>
      <c r="E106" s="89"/>
      <c r="F106" s="89"/>
      <c r="G106" s="34" t="str">
        <f t="shared" si="6"/>
        <v>Утга нөхөх</v>
      </c>
    </row>
    <row r="107" spans="2:9" ht="36" customHeight="1" x14ac:dyDescent="0.25">
      <c r="B107" s="32">
        <v>3</v>
      </c>
      <c r="C107" s="90" t="s">
        <v>415</v>
      </c>
      <c r="D107" s="91"/>
      <c r="E107" s="92"/>
      <c r="F107" s="93"/>
      <c r="G107" s="34"/>
    </row>
    <row r="108" spans="2:9" ht="44.25" customHeight="1" x14ac:dyDescent="0.25">
      <c r="B108" s="32">
        <v>4</v>
      </c>
      <c r="C108" s="89" t="s">
        <v>416</v>
      </c>
      <c r="D108" s="89"/>
      <c r="E108" s="89"/>
      <c r="F108" s="89"/>
      <c r="G108" s="34" t="str">
        <f t="shared" si="6"/>
        <v>Утга нөхөх</v>
      </c>
    </row>
    <row r="109" spans="2:9" ht="67.5" customHeight="1" x14ac:dyDescent="0.25">
      <c r="B109" s="32">
        <v>5</v>
      </c>
      <c r="C109" s="89" t="s">
        <v>417</v>
      </c>
      <c r="D109" s="89"/>
      <c r="E109" s="89"/>
      <c r="F109" s="89"/>
      <c r="G109" s="34"/>
    </row>
    <row r="110" spans="2:9" ht="45.75" customHeight="1" x14ac:dyDescent="0.25">
      <c r="B110" s="32">
        <v>6</v>
      </c>
      <c r="C110" s="89" t="s">
        <v>461</v>
      </c>
      <c r="D110" s="89"/>
      <c r="E110" s="94"/>
      <c r="F110" s="95"/>
      <c r="G110" s="70"/>
    </row>
    <row r="111" spans="2:9" ht="47.25" customHeight="1" x14ac:dyDescent="0.25">
      <c r="B111" s="32">
        <v>7</v>
      </c>
      <c r="C111" s="89" t="s">
        <v>462</v>
      </c>
      <c r="D111" s="89"/>
      <c r="E111" s="85"/>
      <c r="F111" s="86"/>
      <c r="G111" s="70"/>
    </row>
    <row r="112" spans="2:9" ht="56.25" customHeight="1" x14ac:dyDescent="0.25">
      <c r="B112" s="32">
        <v>8</v>
      </c>
      <c r="C112" s="89" t="s">
        <v>418</v>
      </c>
      <c r="D112" s="89"/>
      <c r="E112" s="124"/>
      <c r="F112" s="125"/>
      <c r="G112" s="70"/>
    </row>
    <row r="113" spans="2:7" ht="48.75" customHeight="1" x14ac:dyDescent="0.25">
      <c r="B113" s="32">
        <v>9</v>
      </c>
      <c r="C113" s="89" t="s">
        <v>419</v>
      </c>
      <c r="D113" s="89"/>
      <c r="E113" s="124"/>
      <c r="F113" s="125"/>
      <c r="G113" s="34" t="str">
        <f t="shared" ref="G113" si="7">+IF(E113&gt;0,"","Утга нөхөх")</f>
        <v>Утга нөхөх</v>
      </c>
    </row>
    <row r="115" spans="2:7" x14ac:dyDescent="0.25">
      <c r="C115" s="35" t="s">
        <v>421</v>
      </c>
    </row>
  </sheetData>
  <sheetProtection algorithmName="SHA-512" hashValue="cQMejy+XHwTM5h8GPBMNe++2Zi0S78ZLvwWKtHs3EtIbZ1nLWerDbPdSYucDDzbjc/EvLJ9/nBVQLfoMtw6uHw==" saltValue="A4rDdCfiPtpoHwaqDAsPwA==" spinCount="100000" sheet="1" objects="1" scenarios="1"/>
  <protectedRanges>
    <protectedRange sqref="B4:G115" name="Range1"/>
  </protectedRanges>
  <mergeCells count="177">
    <mergeCell ref="C9:D9"/>
    <mergeCell ref="C8:D8"/>
    <mergeCell ref="C7:D7"/>
    <mergeCell ref="C6:D6"/>
    <mergeCell ref="C5:D5"/>
    <mergeCell ref="B4:E4"/>
    <mergeCell ref="C12:D12"/>
    <mergeCell ref="C47:D47"/>
    <mergeCell ref="C46:D46"/>
    <mergeCell ref="C28:D28"/>
    <mergeCell ref="C11:D11"/>
    <mergeCell ref="E36:F36"/>
    <mergeCell ref="C43:D43"/>
    <mergeCell ref="C44:D44"/>
    <mergeCell ref="C15:D15"/>
    <mergeCell ref="C17:D17"/>
    <mergeCell ref="C18:D18"/>
    <mergeCell ref="C19:D19"/>
    <mergeCell ref="C38:D38"/>
    <mergeCell ref="C39:D39"/>
    <mergeCell ref="C40:D40"/>
    <mergeCell ref="C29:D29"/>
    <mergeCell ref="B36:D36"/>
    <mergeCell ref="B37:F37"/>
    <mergeCell ref="C111:D111"/>
    <mergeCell ref="C112:D112"/>
    <mergeCell ref="E112:F112"/>
    <mergeCell ref="C113:D113"/>
    <mergeCell ref="E113:F113"/>
    <mergeCell ref="B65:F65"/>
    <mergeCell ref="C66:D66"/>
    <mergeCell ref="E61:F61"/>
    <mergeCell ref="E56:F56"/>
    <mergeCell ref="E57:F57"/>
    <mergeCell ref="E58:F58"/>
    <mergeCell ref="E59:F59"/>
    <mergeCell ref="E60:F60"/>
    <mergeCell ref="C56:D56"/>
    <mergeCell ref="C57:D57"/>
    <mergeCell ref="C58:D58"/>
    <mergeCell ref="C59:D59"/>
    <mergeCell ref="C60:D60"/>
    <mergeCell ref="C61:D61"/>
    <mergeCell ref="C64:D64"/>
    <mergeCell ref="E66:F66"/>
    <mergeCell ref="C82:D82"/>
    <mergeCell ref="C77:D77"/>
    <mergeCell ref="E76:F76"/>
    <mergeCell ref="C3:F3"/>
    <mergeCell ref="E62:F62"/>
    <mergeCell ref="E63:F63"/>
    <mergeCell ref="E64:F64"/>
    <mergeCell ref="B14:E14"/>
    <mergeCell ref="B16:E16"/>
    <mergeCell ref="B20:E20"/>
    <mergeCell ref="B21:E21"/>
    <mergeCell ref="B27:E27"/>
    <mergeCell ref="B35:F35"/>
    <mergeCell ref="C30:D30"/>
    <mergeCell ref="C31:D31"/>
    <mergeCell ref="C32:D32"/>
    <mergeCell ref="C22:D22"/>
    <mergeCell ref="C26:D26"/>
    <mergeCell ref="E52:F52"/>
    <mergeCell ref="C42:D42"/>
    <mergeCell ref="C62:D62"/>
    <mergeCell ref="C63:D63"/>
    <mergeCell ref="C24:D24"/>
    <mergeCell ref="C25:D25"/>
    <mergeCell ref="E48:F48"/>
    <mergeCell ref="E49:F49"/>
    <mergeCell ref="C10:D10"/>
    <mergeCell ref="E77:F77"/>
    <mergeCell ref="E55:F55"/>
    <mergeCell ref="B54:F54"/>
    <mergeCell ref="C55:D55"/>
    <mergeCell ref="C48:D48"/>
    <mergeCell ref="E39:F39"/>
    <mergeCell ref="C45:D45"/>
    <mergeCell ref="E47:F47"/>
    <mergeCell ref="C41:D41"/>
    <mergeCell ref="E40:F40"/>
    <mergeCell ref="E42:F42"/>
    <mergeCell ref="E43:F43"/>
    <mergeCell ref="E44:F44"/>
    <mergeCell ref="E45:F45"/>
    <mergeCell ref="E41:F41"/>
    <mergeCell ref="C49:D49"/>
    <mergeCell ref="C51:D51"/>
    <mergeCell ref="C52:D52"/>
    <mergeCell ref="C53:D53"/>
    <mergeCell ref="E51:F51"/>
    <mergeCell ref="E53:F53"/>
    <mergeCell ref="E46:F46"/>
    <mergeCell ref="C76:D76"/>
    <mergeCell ref="E67:F67"/>
    <mergeCell ref="E68:F68"/>
    <mergeCell ref="E69:F69"/>
    <mergeCell ref="E70:F70"/>
    <mergeCell ref="E71:F71"/>
    <mergeCell ref="E74:F74"/>
    <mergeCell ref="E72:F72"/>
    <mergeCell ref="C74:D74"/>
    <mergeCell ref="C75:D75"/>
    <mergeCell ref="B73:F73"/>
    <mergeCell ref="C68:D68"/>
    <mergeCell ref="C69:D69"/>
    <mergeCell ref="C70:D70"/>
    <mergeCell ref="C71:D71"/>
    <mergeCell ref="E75:F75"/>
    <mergeCell ref="C72:D72"/>
    <mergeCell ref="C67:D67"/>
    <mergeCell ref="C78:D78"/>
    <mergeCell ref="C105:D105"/>
    <mergeCell ref="C102:D102"/>
    <mergeCell ref="B103:F103"/>
    <mergeCell ref="B104:F104"/>
    <mergeCell ref="C83:D83"/>
    <mergeCell ref="C84:D84"/>
    <mergeCell ref="C92:D92"/>
    <mergeCell ref="E100:F100"/>
    <mergeCell ref="E92:F92"/>
    <mergeCell ref="E80:F80"/>
    <mergeCell ref="B85:F85"/>
    <mergeCell ref="C86:D86"/>
    <mergeCell ref="C87:D87"/>
    <mergeCell ref="C88:D88"/>
    <mergeCell ref="C89:D89"/>
    <mergeCell ref="C90:D90"/>
    <mergeCell ref="E81:F81"/>
    <mergeCell ref="E78:F78"/>
    <mergeCell ref="B79:F79"/>
    <mergeCell ref="C80:D80"/>
    <mergeCell ref="E82:F82"/>
    <mergeCell ref="E83:F83"/>
    <mergeCell ref="C106:D106"/>
    <mergeCell ref="C98:D98"/>
    <mergeCell ref="C99:D99"/>
    <mergeCell ref="E107:F107"/>
    <mergeCell ref="E108:F108"/>
    <mergeCell ref="C107:D107"/>
    <mergeCell ref="C100:D100"/>
    <mergeCell ref="C101:D101"/>
    <mergeCell ref="C97:D97"/>
    <mergeCell ref="E96:F96"/>
    <mergeCell ref="E97:F97"/>
    <mergeCell ref="E98:F98"/>
    <mergeCell ref="E99:F99"/>
    <mergeCell ref="E101:F101"/>
    <mergeCell ref="C93:D93"/>
    <mergeCell ref="C94:D94"/>
    <mergeCell ref="C95:D95"/>
    <mergeCell ref="C96:D96"/>
    <mergeCell ref="E111:F111"/>
    <mergeCell ref="C23:D23"/>
    <mergeCell ref="E102:F102"/>
    <mergeCell ref="C50:D50"/>
    <mergeCell ref="E50:F50"/>
    <mergeCell ref="E38:F38"/>
    <mergeCell ref="E109:F109"/>
    <mergeCell ref="E110:F110"/>
    <mergeCell ref="B91:F91"/>
    <mergeCell ref="E105:F105"/>
    <mergeCell ref="E106:F106"/>
    <mergeCell ref="E86:F86"/>
    <mergeCell ref="E87:F87"/>
    <mergeCell ref="E88:F88"/>
    <mergeCell ref="E89:F89"/>
    <mergeCell ref="E90:F90"/>
    <mergeCell ref="C81:D81"/>
    <mergeCell ref="C108:D108"/>
    <mergeCell ref="E84:F84"/>
    <mergeCell ref="C109:D109"/>
    <mergeCell ref="C110:D110"/>
    <mergeCell ref="E93:F93"/>
    <mergeCell ref="E94:F94"/>
    <mergeCell ref="E95:F95"/>
  </mergeCells>
  <dataValidations count="65">
    <dataValidation type="list" allowBlank="1" showInputMessage="1" showErrorMessage="1" sqref="E38" xr:uid="{00000000-0002-0000-0100-000000000000}">
      <formula1>$H$37:$H$41</formula1>
    </dataValidation>
    <dataValidation type="list" allowBlank="1" showInputMessage="1" showErrorMessage="1" sqref="E39:F39" xr:uid="{00000000-0002-0000-0100-000001000000}">
      <formula1>$H$42:$H$46</formula1>
    </dataValidation>
    <dataValidation type="list" allowBlank="1" showInputMessage="1" showErrorMessage="1" sqref="E41:F41" xr:uid="{00000000-0002-0000-0100-000003000000}">
      <formula1>$H$56:$H$60</formula1>
    </dataValidation>
    <dataValidation type="list" allowBlank="1" showInputMessage="1" showErrorMessage="1" sqref="E55:F55" xr:uid="{00000000-0002-0000-0100-000005000000}">
      <formula1>$J$55:$J$59</formula1>
    </dataValidation>
    <dataValidation type="list" allowBlank="1" showInputMessage="1" showErrorMessage="1" sqref="E56:F56" xr:uid="{00000000-0002-0000-0100-000006000000}">
      <formula1>$K$56:$K$60</formula1>
    </dataValidation>
    <dataValidation type="list" allowBlank="1" showInputMessage="1" showErrorMessage="1" sqref="E57:F57" xr:uid="{00000000-0002-0000-0100-000007000000}">
      <formula1>$L$55:$L$60</formula1>
    </dataValidation>
    <dataValidation type="list" allowBlank="1" showInputMessage="1" showErrorMessage="1" sqref="E43:F43" xr:uid="{00000000-0002-0000-0100-000008000000}">
      <formula1>$W$38:$W$42</formula1>
    </dataValidation>
    <dataValidation type="list" allowBlank="1" showInputMessage="1" showErrorMessage="1" sqref="E59:F59" xr:uid="{00000000-0002-0000-0100-000009000000}">
      <formula1>$N$58:$N$62</formula1>
    </dataValidation>
    <dataValidation type="list" allowBlank="1" showInputMessage="1" showErrorMessage="1" sqref="E58:F58" xr:uid="{00000000-0002-0000-0100-00000A000000}">
      <formula1>$M$55:$M$59</formula1>
    </dataValidation>
    <dataValidation type="list" allowBlank="1" showInputMessage="1" showErrorMessage="1" sqref="E60:F60" xr:uid="{00000000-0002-0000-0100-00000B000000}">
      <formula1>$O$55:$O$59</formula1>
    </dataValidation>
    <dataValidation type="list" allowBlank="1" showInputMessage="1" showErrorMessage="1" sqref="E61:F61" xr:uid="{00000000-0002-0000-0100-00000C000000}">
      <formula1>$P$55:$P$59</formula1>
    </dataValidation>
    <dataValidation type="list" allowBlank="1" showInputMessage="1" showErrorMessage="1" sqref="E62:F62" xr:uid="{00000000-0002-0000-0100-00000D000000}">
      <formula1>$Q$55:$Q$59</formula1>
    </dataValidation>
    <dataValidation type="list" allowBlank="1" showInputMessage="1" showErrorMessage="1" sqref="E63:F63" xr:uid="{00000000-0002-0000-0100-00000E000000}">
      <formula1>$R$55:$R$59</formula1>
    </dataValidation>
    <dataValidation type="list" allowBlank="1" showInputMessage="1" showErrorMessage="1" sqref="E64:F64" xr:uid="{00000000-0002-0000-0100-00000F000000}">
      <formula1>$S$55:$S$59</formula1>
    </dataValidation>
    <dataValidation type="list" allowBlank="1" showInputMessage="1" showErrorMessage="1" sqref="E66:F66" xr:uid="{00000000-0002-0000-0100-000011000000}">
      <formula1>$U$66:$U$70</formula1>
    </dataValidation>
    <dataValidation type="list" allowBlank="1" showInputMessage="1" showErrorMessage="1" sqref="E67:F67" xr:uid="{00000000-0002-0000-0100-000012000000}">
      <formula1>$V$66:$V$70</formula1>
    </dataValidation>
    <dataValidation type="list" allowBlank="1" showInputMessage="1" showErrorMessage="1" sqref="E44:F44" xr:uid="{00000000-0002-0000-0100-000013000000}">
      <formula1>$X$38:$X$42</formula1>
    </dataValidation>
    <dataValidation type="list" allowBlank="1" showInputMessage="1" showErrorMessage="1" sqref="E45:F45" xr:uid="{00000000-0002-0000-0100-000014000000}">
      <formula1>$Y$38:$Y$42</formula1>
    </dataValidation>
    <dataValidation type="list" allowBlank="1" showInputMessage="1" showErrorMessage="1" sqref="E46:F46" xr:uid="{00000000-0002-0000-0100-000015000000}">
      <formula1>$Z$38:$Z$42</formula1>
    </dataValidation>
    <dataValidation type="list" allowBlank="1" showInputMessage="1" showErrorMessage="1" sqref="E47:F47" xr:uid="{00000000-0002-0000-0100-000016000000}">
      <formula1>$AA$38:$AA$42</formula1>
    </dataValidation>
    <dataValidation type="list" allowBlank="1" showInputMessage="1" showErrorMessage="1" sqref="E48:F48" xr:uid="{00000000-0002-0000-0100-000017000000}">
      <formula1>$AB$38:$AB$42</formula1>
    </dataValidation>
    <dataValidation type="list" allowBlank="1" showInputMessage="1" showErrorMessage="1" sqref="E49:F49" xr:uid="{00000000-0002-0000-0100-000018000000}">
      <formula1>$AC$38:$AC$42</formula1>
    </dataValidation>
    <dataValidation type="list" allowBlank="1" showInputMessage="1" showErrorMessage="1" sqref="E68:F68" xr:uid="{00000000-0002-0000-0100-000019000000}">
      <formula1>$AD$68:$AD$72</formula1>
    </dataValidation>
    <dataValidation type="list" allowBlank="1" showInputMessage="1" showErrorMessage="1" sqref="E69:F69" xr:uid="{00000000-0002-0000-0100-00001A000000}">
      <formula1>$AE$69:$AE$73</formula1>
    </dataValidation>
    <dataValidation type="list" allowBlank="1" showInputMessage="1" showErrorMessage="1" sqref="E70:F70" xr:uid="{00000000-0002-0000-0100-00001B000000}">
      <formula1>$AF$69:$AF$73</formula1>
    </dataValidation>
    <dataValidation type="list" allowBlank="1" showInputMessage="1" showErrorMessage="1" sqref="E71:F71" xr:uid="{00000000-0002-0000-0100-00001C000000}">
      <formula1>$AG$69:$AG$73</formula1>
    </dataValidation>
    <dataValidation type="list" allowBlank="1" showInputMessage="1" showErrorMessage="1" sqref="E72:F72" xr:uid="{00000000-0002-0000-0100-00001D000000}">
      <formula1>$AH$69:$AH$73</formula1>
    </dataValidation>
    <dataValidation type="list" allowBlank="1" showInputMessage="1" showErrorMessage="1" sqref="E74:F74" xr:uid="{00000000-0002-0000-0100-00001E000000}">
      <formula1>$AI$74:$AI$78</formula1>
    </dataValidation>
    <dataValidation type="list" allowBlank="1" showInputMessage="1" showErrorMessage="1" sqref="E75:F75" xr:uid="{00000000-0002-0000-0100-00001F000000}">
      <formula1>$AJ$74:$AJ$78</formula1>
    </dataValidation>
    <dataValidation type="list" allowBlank="1" showInputMessage="1" showErrorMessage="1" sqref="E76:F76" xr:uid="{00000000-0002-0000-0100-000020000000}">
      <formula1>$AK$74:$AK$78</formula1>
    </dataValidation>
    <dataValidation type="list" allowBlank="1" showInputMessage="1" showErrorMessage="1" sqref="E77:F77" xr:uid="{00000000-0002-0000-0100-000021000000}">
      <formula1>$AL$74:$AL$78</formula1>
    </dataValidation>
    <dataValidation type="list" allowBlank="1" showInputMessage="1" showErrorMessage="1" sqref="E78:F78" xr:uid="{00000000-0002-0000-0100-000022000000}">
      <formula1>$AM$74:$AM$78</formula1>
    </dataValidation>
    <dataValidation type="list" allowBlank="1" showInputMessage="1" showErrorMessage="1" sqref="E80:F80" xr:uid="{00000000-0002-0000-0100-000023000000}">
      <formula1>$AN$80:$AN$84</formula1>
    </dataValidation>
    <dataValidation type="list" allowBlank="1" showInputMessage="1" showErrorMessage="1" sqref="E81:F81" xr:uid="{00000000-0002-0000-0100-000024000000}">
      <formula1>$AO$80:$AO$84</formula1>
    </dataValidation>
    <dataValidation type="list" allowBlank="1" showInputMessage="1" showErrorMessage="1" sqref="E82:F82" xr:uid="{00000000-0002-0000-0100-000025000000}">
      <formula1>$AP$80:$AP$84</formula1>
    </dataValidation>
    <dataValidation type="list" allowBlank="1" showInputMessage="1" showErrorMessage="1" sqref="E83:F83" xr:uid="{00000000-0002-0000-0100-000026000000}">
      <formula1>$AQ$80:$AQ$84</formula1>
    </dataValidation>
    <dataValidation type="list" allowBlank="1" showInputMessage="1" showErrorMessage="1" sqref="E84:F84" xr:uid="{00000000-0002-0000-0100-000027000000}">
      <formula1>$AR$80:$AR$84</formula1>
    </dataValidation>
    <dataValidation type="list" allowBlank="1" showInputMessage="1" showErrorMessage="1" sqref="E86:F86" xr:uid="{00000000-0002-0000-0100-000028000000}">
      <formula1>$AS$86:$AS$90</formula1>
    </dataValidation>
    <dataValidation type="list" allowBlank="1" showInputMessage="1" showErrorMessage="1" sqref="E87:F87" xr:uid="{00000000-0002-0000-0100-000029000000}">
      <formula1>$AT$86:$AT$90</formula1>
    </dataValidation>
    <dataValidation type="list" allowBlank="1" showInputMessage="1" showErrorMessage="1" sqref="E88:F88" xr:uid="{00000000-0002-0000-0100-00002A000000}">
      <formula1>$AU$86:$AU$90</formula1>
    </dataValidation>
    <dataValidation type="list" allowBlank="1" showInputMessage="1" showErrorMessage="1" sqref="E89:F89" xr:uid="{00000000-0002-0000-0100-00002B000000}">
      <formula1>$AV$86:$AV$90</formula1>
    </dataValidation>
    <dataValidation type="list" allowBlank="1" showInputMessage="1" showErrorMessage="1" sqref="E90:F90" xr:uid="{00000000-0002-0000-0100-00002C000000}">
      <formula1>$AW$86:$AW$90</formula1>
    </dataValidation>
    <dataValidation type="list" allowBlank="1" showInputMessage="1" showErrorMessage="1" sqref="E92:F92" xr:uid="{00000000-0002-0000-0100-00002D000000}">
      <formula1>$AX$92:$AX$96</formula1>
    </dataValidation>
    <dataValidation type="list" allowBlank="1" showInputMessage="1" showErrorMessage="1" sqref="E93:F93" xr:uid="{00000000-0002-0000-0100-00002E000000}">
      <formula1>$AY$92:$AY$96</formula1>
    </dataValidation>
    <dataValidation type="list" allowBlank="1" showInputMessage="1" showErrorMessage="1" sqref="E94:F94" xr:uid="{00000000-0002-0000-0100-00002F000000}">
      <formula1>$AZ$92:$AZ$96</formula1>
    </dataValidation>
    <dataValidation type="list" allowBlank="1" showInputMessage="1" showErrorMessage="1" sqref="E95:F95" xr:uid="{00000000-0002-0000-0100-000030000000}">
      <formula1>$BA$92:$BA$96</formula1>
    </dataValidation>
    <dataValidation type="list" allowBlank="1" showInputMessage="1" showErrorMessage="1" sqref="E96:F96" xr:uid="{00000000-0002-0000-0100-000031000000}">
      <formula1>$BB$92:$BB$96</formula1>
    </dataValidation>
    <dataValidation type="list" allowBlank="1" showInputMessage="1" showErrorMessage="1" sqref="E97:F97" xr:uid="{00000000-0002-0000-0100-000032000000}">
      <formula1>$BC$92:$BC$96</formula1>
    </dataValidation>
    <dataValidation type="list" allowBlank="1" showInputMessage="1" showErrorMessage="1" sqref="E98:F98" xr:uid="{00000000-0002-0000-0100-000033000000}">
      <formula1>$BD$92:$BD$96</formula1>
    </dataValidation>
    <dataValidation type="list" allowBlank="1" showInputMessage="1" showErrorMessage="1" sqref="E99:F99" xr:uid="{00000000-0002-0000-0100-000034000000}">
      <formula1>$BE$92:$BE$96</formula1>
    </dataValidation>
    <dataValidation type="list" allowBlank="1" showInputMessage="1" showErrorMessage="1" sqref="E100:F100" xr:uid="{00000000-0002-0000-0100-000035000000}">
      <formula1>$BF$92:$BF$96</formula1>
    </dataValidation>
    <dataValidation type="list" allowBlank="1" showInputMessage="1" showErrorMessage="1" sqref="E101:F101" xr:uid="{00000000-0002-0000-0100-000036000000}">
      <formula1>$BG$92:$BG$96</formula1>
    </dataValidation>
    <dataValidation type="list" allowBlank="1" showInputMessage="1" showErrorMessage="1" sqref="E102:F102" xr:uid="{00000000-0002-0000-0100-000038000000}">
      <formula1>$BI$92:$BI$96</formula1>
    </dataValidation>
    <dataValidation type="list" allowBlank="1" showInputMessage="1" showErrorMessage="1" sqref="E18" xr:uid="{00000000-0002-0000-0100-000039000000}">
      <formula1>$BJ$17:$BJ$22</formula1>
    </dataValidation>
    <dataValidation type="list" allowBlank="1" showInputMessage="1" showErrorMessage="1" sqref="E19" xr:uid="{00000000-0002-0000-0100-00003A000000}">
      <formula1>$BK$17:$BK$21</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E13" xr:uid="{00000000-0002-0000-0100-00003B000000}">
      <formula1>$BS$5:$BS$6</formula1>
    </dataValidation>
    <dataValidation type="list" allowBlank="1" showInputMessage="1" showErrorMessage="1" sqref="E50:F50" xr:uid="{00000000-0002-0000-0100-00003C000000}">
      <formula1>$BL$49:$BL$53</formula1>
    </dataValidation>
    <dataValidation type="list" allowBlank="1" showInputMessage="1" showErrorMessage="1" sqref="E51:F51" xr:uid="{00000000-0002-0000-0100-00003D000000}">
      <formula1>$BM$51:$BM$54</formula1>
    </dataValidation>
    <dataValidation type="list" allowBlank="1" showInputMessage="1" showErrorMessage="1" sqref="E52:F52" xr:uid="{00000000-0002-0000-0100-00003E000000}">
      <formula1>$BN$52:$BN$53</formula1>
    </dataValidation>
    <dataValidation type="list" allowBlank="1" showInputMessage="1" showErrorMessage="1" sqref="E53:F53" xr:uid="{00000000-0002-0000-0100-00003F000000}">
      <formula1>$BO$53:$BO$54</formula1>
    </dataValidation>
    <dataValidation type="list" allowBlank="1" showInputMessage="1" showErrorMessage="1" sqref="E40:F40" xr:uid="{00000000-0002-0000-0100-000002000000}">
      <formula1>$H$47:$H$51</formula1>
    </dataValidation>
    <dataValidation type="list" allowBlank="1" showInputMessage="1" showErrorMessage="1" sqref="E42:F42" xr:uid="{00000000-0002-0000-0100-000004000000}">
      <formula1>$H$61:$H$64</formula1>
    </dataValidation>
    <dataValidation type="decimal" allowBlank="1" showInputMessage="1" showErrorMessage="1" error="Зөвхөн тоон утга оруулна уу." sqref="E17 E22:E26 E28:E29 E111" xr:uid="{A5313C2D-46A4-4A3D-AA80-5574D571B06D}">
      <formula1>0</formula1>
      <formula2>999999999999</formula2>
    </dataValidation>
    <dataValidation type="whole" allowBlank="1" showInputMessage="1" showErrorMessage="1" error="Зөвхөн тоон утга оруулна уу." sqref="E110:F110" xr:uid="{8DC4B6EA-0702-4CAB-9598-08C43A6B66D3}">
      <formula1>0</formula1>
      <formula2>999999999999</formula2>
    </dataValidation>
    <dataValidation allowBlank="1" showInputMessage="1" showErrorMessage="1" errorTitle="СОНГОХ ХАРИУЛТ" error="Та тус нүхний баруун доод буланд байрлах сум дээр дарж хариултаа сонгоно уу." sqref="E11:E12" xr:uid="{97871664-10F7-4E39-B8D4-D55223362924}"/>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4"/>
  <sheetViews>
    <sheetView zoomScale="80" zoomScaleNormal="80" workbookViewId="0">
      <selection activeCell="D12" sqref="D12"/>
    </sheetView>
  </sheetViews>
  <sheetFormatPr defaultColWidth="8.85546875" defaultRowHeight="15" x14ac:dyDescent="0.25"/>
  <cols>
    <col min="1" max="1" width="3.28515625" style="1" customWidth="1"/>
    <col min="2" max="2" width="31.28515625" style="1" customWidth="1"/>
    <col min="3" max="3" width="19.2851562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1"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ht="13.9" x14ac:dyDescent="0.25">
      <c r="B3" s="3">
        <f>Асуулга!C2</f>
        <v>0</v>
      </c>
      <c r="C3" s="3"/>
      <c r="D3" s="3"/>
      <c r="E3" s="3"/>
      <c r="F3" s="3"/>
      <c r="G3" s="3"/>
      <c r="H3" s="3"/>
    </row>
    <row r="5" spans="1:22" x14ac:dyDescent="0.25">
      <c r="A5" s="4" t="s">
        <v>244</v>
      </c>
      <c r="B5" s="190" t="s">
        <v>243</v>
      </c>
      <c r="C5" s="190"/>
      <c r="D5" s="2" t="s">
        <v>254</v>
      </c>
      <c r="E5" s="2" t="s">
        <v>255</v>
      </c>
      <c r="F5" s="169" t="s">
        <v>264</v>
      </c>
      <c r="G5" s="169"/>
      <c r="H5" s="169" t="s">
        <v>255</v>
      </c>
      <c r="I5" s="169"/>
      <c r="J5" s="20"/>
    </row>
    <row r="6" spans="1:22" x14ac:dyDescent="0.25">
      <c r="A6" s="191" t="s">
        <v>236</v>
      </c>
      <c r="B6" s="114"/>
      <c r="C6" s="192"/>
      <c r="D6" s="18">
        <f>F7</f>
        <v>4</v>
      </c>
      <c r="E6" s="19">
        <v>0.15</v>
      </c>
      <c r="F6" s="12"/>
      <c r="G6" s="12"/>
      <c r="H6" s="170">
        <v>0.4</v>
      </c>
      <c r="I6" s="170"/>
      <c r="J6" s="21"/>
      <c r="K6" s="177" t="s">
        <v>265</v>
      </c>
      <c r="L6" s="177"/>
      <c r="M6" s="177"/>
    </row>
    <row r="7" spans="1:22" ht="13.9" customHeight="1" x14ac:dyDescent="0.25">
      <c r="A7" s="2">
        <v>1</v>
      </c>
      <c r="B7" s="187" t="s">
        <v>237</v>
      </c>
      <c r="C7" s="188"/>
      <c r="D7" s="2">
        <f>Асуулга!I17</f>
        <v>4</v>
      </c>
      <c r="E7" s="16">
        <v>0.6</v>
      </c>
      <c r="F7" s="156">
        <f>SUMPRODUCT(D7:D9,E7:E9)/SUM(E7:E9)</f>
        <v>4</v>
      </c>
      <c r="G7" s="174" t="str">
        <f>IF(F7=$L$12,"Very High", IF(F7&gt;=$L$11,"High",IF(F7&gt;=$L$10, "Medium",IF(F7&gt;=$L$9, "Low",IF(F7&gt;=$L$8, "Very low",FALSE)))))</f>
        <v>High</v>
      </c>
      <c r="H7" s="170"/>
      <c r="I7" s="170"/>
      <c r="J7" s="21"/>
      <c r="K7" s="22" t="s">
        <v>266</v>
      </c>
      <c r="L7" s="22" t="s">
        <v>267</v>
      </c>
      <c r="M7" s="22" t="s">
        <v>268</v>
      </c>
    </row>
    <row r="8" spans="1:22" ht="11.45" customHeight="1" x14ac:dyDescent="0.25">
      <c r="A8" s="2">
        <v>2</v>
      </c>
      <c r="B8" s="187" t="s">
        <v>410</v>
      </c>
      <c r="C8" s="188"/>
      <c r="D8" s="2">
        <f>Асуулга!I18</f>
        <v>4</v>
      </c>
      <c r="E8" s="16">
        <v>0.3</v>
      </c>
      <c r="F8" s="156"/>
      <c r="G8" s="175"/>
      <c r="H8" s="170"/>
      <c r="I8" s="170"/>
      <c r="J8" s="21"/>
      <c r="K8" s="23" t="s">
        <v>269</v>
      </c>
      <c r="L8" s="8">
        <v>1</v>
      </c>
      <c r="M8" s="8">
        <v>1.9</v>
      </c>
    </row>
    <row r="9" spans="1:22" ht="15.6" customHeight="1" x14ac:dyDescent="0.25">
      <c r="A9" s="2">
        <v>3</v>
      </c>
      <c r="B9" s="187" t="s">
        <v>238</v>
      </c>
      <c r="C9" s="188"/>
      <c r="D9" s="2">
        <f>Асуулга!I19</f>
        <v>4</v>
      </c>
      <c r="E9" s="16">
        <v>0.1</v>
      </c>
      <c r="F9" s="156"/>
      <c r="G9" s="176"/>
      <c r="H9" s="170"/>
      <c r="I9" s="170"/>
      <c r="J9" s="21"/>
      <c r="K9" s="23" t="s">
        <v>270</v>
      </c>
      <c r="L9" s="8">
        <v>2</v>
      </c>
      <c r="M9" s="8">
        <v>2.9</v>
      </c>
    </row>
    <row r="10" spans="1:22" x14ac:dyDescent="0.25">
      <c r="A10" s="185" t="s">
        <v>239</v>
      </c>
      <c r="B10" s="97"/>
      <c r="C10" s="98"/>
      <c r="D10" s="10">
        <f>SUMPRODUCT(N18:N21,O18:O21)/SUM(O18:O21)</f>
        <v>1</v>
      </c>
      <c r="E10" s="11"/>
      <c r="F10" s="12"/>
      <c r="G10" s="12"/>
      <c r="H10" s="170">
        <v>0.6</v>
      </c>
      <c r="I10" s="172">
        <v>0.6</v>
      </c>
      <c r="K10" s="23" t="s">
        <v>271</v>
      </c>
      <c r="L10" s="8">
        <v>3</v>
      </c>
      <c r="M10" s="8">
        <v>3.9</v>
      </c>
    </row>
    <row r="11" spans="1:22" x14ac:dyDescent="0.25">
      <c r="A11" s="189" t="s">
        <v>240</v>
      </c>
      <c r="B11" s="189"/>
      <c r="C11" s="189"/>
      <c r="D11" s="13">
        <f>F12</f>
        <v>1</v>
      </c>
      <c r="E11" s="14">
        <v>0.5</v>
      </c>
      <c r="H11" s="171"/>
      <c r="I11" s="173"/>
      <c r="K11" s="23" t="s">
        <v>272</v>
      </c>
      <c r="L11" s="8">
        <v>4</v>
      </c>
      <c r="M11" s="8">
        <v>4.9000000000000004</v>
      </c>
    </row>
    <row r="12" spans="1:22" ht="13.9" customHeight="1" x14ac:dyDescent="0.25">
      <c r="A12" s="3">
        <v>1</v>
      </c>
      <c r="B12" s="187" t="s">
        <v>241</v>
      </c>
      <c r="C12" s="188"/>
      <c r="D12" s="3">
        <f>Асуулга!I22</f>
        <v>1</v>
      </c>
      <c r="E12" s="16">
        <v>0.1</v>
      </c>
      <c r="F12" s="174">
        <f>SUMPRODUCT(D12:D16,E12:E16)/SUM(E12:E16)</f>
        <v>1</v>
      </c>
      <c r="G12" s="156" t="str">
        <f>IF(F12&gt;=$L$12, "Very high", IF(F12&gt;=$L$11, "High", IF(F12&gt;=$L$10, "Medium", IF(F12&gt;=$L$9, "Low", IF(F12&gt;=$L$8, "Very low", FALSE)))))</f>
        <v>Very low</v>
      </c>
      <c r="H12" s="171"/>
      <c r="I12" s="173"/>
      <c r="K12" s="23" t="s">
        <v>273</v>
      </c>
      <c r="L12" s="8">
        <v>5</v>
      </c>
      <c r="M12" s="8">
        <v>5</v>
      </c>
    </row>
    <row r="13" spans="1:22" ht="13.9" customHeight="1" x14ac:dyDescent="0.25">
      <c r="A13" s="3">
        <v>2</v>
      </c>
      <c r="B13" s="187" t="s">
        <v>0</v>
      </c>
      <c r="C13" s="188"/>
      <c r="D13" s="3">
        <f>Асуулга!I23</f>
        <v>1</v>
      </c>
      <c r="E13" s="16">
        <v>0.15</v>
      </c>
      <c r="F13" s="175"/>
      <c r="G13" s="156"/>
      <c r="H13" s="171"/>
      <c r="I13" s="173"/>
    </row>
    <row r="14" spans="1:22" ht="13.9" customHeight="1" x14ac:dyDescent="0.25">
      <c r="A14" s="3">
        <v>3</v>
      </c>
      <c r="B14" s="28" t="s">
        <v>280</v>
      </c>
      <c r="C14" s="29"/>
      <c r="D14" s="3">
        <f>Асуулга!I24</f>
        <v>1</v>
      </c>
      <c r="E14" s="16">
        <v>0.15</v>
      </c>
      <c r="F14" s="175"/>
      <c r="G14" s="156"/>
      <c r="H14" s="171"/>
      <c r="I14" s="173"/>
    </row>
    <row r="15" spans="1:22" ht="13.9" customHeight="1" x14ac:dyDescent="0.25">
      <c r="A15" s="3">
        <v>4</v>
      </c>
      <c r="B15" s="28" t="s">
        <v>281</v>
      </c>
      <c r="C15" s="29"/>
      <c r="D15" s="3">
        <f>Асуулга!I25</f>
        <v>1</v>
      </c>
      <c r="E15" s="16">
        <v>0.25</v>
      </c>
      <c r="F15" s="175"/>
      <c r="G15" s="156"/>
      <c r="H15" s="171"/>
      <c r="I15" s="173"/>
      <c r="K15" s="162"/>
      <c r="L15" s="163"/>
      <c r="M15" s="164"/>
      <c r="N15" s="2" t="s">
        <v>254</v>
      </c>
      <c r="O15" s="156" t="s">
        <v>255</v>
      </c>
      <c r="P15" s="157"/>
      <c r="Q15" s="2" t="s">
        <v>274</v>
      </c>
      <c r="R15" s="2" t="s">
        <v>275</v>
      </c>
      <c r="S15" s="2" t="s">
        <v>276</v>
      </c>
      <c r="U15" s="9" t="s">
        <v>254</v>
      </c>
      <c r="V15" s="9" t="s">
        <v>255</v>
      </c>
    </row>
    <row r="16" spans="1:22" ht="13.9" customHeight="1" x14ac:dyDescent="0.25">
      <c r="A16" s="3">
        <v>5</v>
      </c>
      <c r="B16" s="187" t="s">
        <v>282</v>
      </c>
      <c r="C16" s="188"/>
      <c r="D16" s="3">
        <f>Асуулга!I26</f>
        <v>1</v>
      </c>
      <c r="E16" s="16">
        <v>0.35</v>
      </c>
      <c r="F16" s="176"/>
      <c r="G16" s="156"/>
      <c r="H16" s="171"/>
      <c r="I16" s="173"/>
      <c r="K16" s="165" t="s">
        <v>236</v>
      </c>
      <c r="L16" s="165"/>
      <c r="M16" s="165"/>
      <c r="N16" s="6">
        <f>F7</f>
        <v>4</v>
      </c>
      <c r="O16" s="3"/>
      <c r="P16" s="26"/>
      <c r="Q16" s="3"/>
      <c r="R16" s="3"/>
      <c r="S16" s="27">
        <v>0.4</v>
      </c>
      <c r="U16" s="2">
        <f>N16</f>
        <v>4</v>
      </c>
      <c r="V16" s="7">
        <f>S16</f>
        <v>0.4</v>
      </c>
    </row>
    <row r="17" spans="1:22" x14ac:dyDescent="0.25">
      <c r="A17" s="189"/>
      <c r="B17" s="189"/>
      <c r="C17" s="189"/>
      <c r="D17" s="13"/>
      <c r="E17" s="14"/>
      <c r="H17" s="171"/>
      <c r="I17" s="173"/>
      <c r="K17" s="165" t="s">
        <v>239</v>
      </c>
      <c r="L17" s="165"/>
      <c r="M17" s="165"/>
      <c r="N17" s="6">
        <f>D10</f>
        <v>1</v>
      </c>
      <c r="O17" s="3"/>
      <c r="P17" s="25">
        <f>I10</f>
        <v>0.6</v>
      </c>
      <c r="Q17" s="138">
        <f>((N17*P17)+(N23*P23))/100%</f>
        <v>2.2000000000000002</v>
      </c>
      <c r="R17" s="141">
        <v>1</v>
      </c>
      <c r="S17" s="143">
        <v>0.6</v>
      </c>
      <c r="U17" s="2">
        <f>Q17</f>
        <v>2.2000000000000002</v>
      </c>
      <c r="V17" s="7">
        <f>S17</f>
        <v>0.6</v>
      </c>
    </row>
    <row r="18" spans="1:22" ht="13.9" customHeight="1" x14ac:dyDescent="0.25">
      <c r="A18" s="3"/>
      <c r="B18" s="28"/>
      <c r="C18" s="29"/>
      <c r="D18" s="3"/>
      <c r="E18" s="16"/>
      <c r="F18" s="174"/>
      <c r="G18" s="156"/>
      <c r="H18" s="171"/>
      <c r="I18" s="173"/>
      <c r="K18" s="159" t="s">
        <v>240</v>
      </c>
      <c r="L18" s="166"/>
      <c r="M18" s="166"/>
      <c r="N18" s="3">
        <f>D11</f>
        <v>1</v>
      </c>
      <c r="O18" s="24">
        <f>E11</f>
        <v>0.5</v>
      </c>
      <c r="P18" s="3"/>
      <c r="Q18" s="139"/>
      <c r="R18" s="142"/>
      <c r="S18" s="144"/>
    </row>
    <row r="19" spans="1:22" ht="13.9" customHeight="1" x14ac:dyDescent="0.25">
      <c r="A19" s="3"/>
      <c r="B19" s="187"/>
      <c r="C19" s="188"/>
      <c r="D19" s="3"/>
      <c r="E19" s="16"/>
      <c r="F19" s="175"/>
      <c r="G19" s="156"/>
      <c r="H19" s="171"/>
      <c r="I19" s="173"/>
      <c r="K19" s="159"/>
      <c r="L19" s="159"/>
      <c r="M19" s="159"/>
      <c r="N19" s="3"/>
      <c r="O19" s="24"/>
      <c r="P19" s="3"/>
      <c r="Q19" s="139"/>
      <c r="R19" s="142"/>
      <c r="S19" s="144"/>
    </row>
    <row r="20" spans="1:22" ht="17.45" customHeight="1" x14ac:dyDescent="0.25">
      <c r="A20" s="3"/>
      <c r="B20" s="28"/>
      <c r="C20" s="29"/>
      <c r="D20" s="3"/>
      <c r="E20" s="16"/>
      <c r="F20" s="175"/>
      <c r="G20" s="156"/>
      <c r="H20" s="171"/>
      <c r="I20" s="173"/>
      <c r="K20" s="178" t="s">
        <v>245</v>
      </c>
      <c r="L20" s="179"/>
      <c r="M20" s="180"/>
      <c r="N20" s="167">
        <f>D23</f>
        <v>1</v>
      </c>
      <c r="O20" s="152">
        <f>E23</f>
        <v>0.5</v>
      </c>
      <c r="P20" s="154"/>
      <c r="Q20" s="139"/>
      <c r="R20" s="142"/>
      <c r="S20" s="144"/>
    </row>
    <row r="21" spans="1:22" ht="17.45" customHeight="1" x14ac:dyDescent="0.25">
      <c r="A21" s="3"/>
      <c r="B21" s="28"/>
      <c r="C21" s="29"/>
      <c r="D21" s="3"/>
      <c r="E21" s="16"/>
      <c r="F21" s="175"/>
      <c r="G21" s="156"/>
      <c r="H21" s="171"/>
      <c r="I21" s="173"/>
      <c r="K21" s="181"/>
      <c r="L21" s="182"/>
      <c r="M21" s="183"/>
      <c r="N21" s="168"/>
      <c r="O21" s="153"/>
      <c r="P21" s="155"/>
      <c r="Q21" s="139"/>
      <c r="R21" s="142"/>
      <c r="S21" s="144"/>
    </row>
    <row r="22" spans="1:22" ht="13.9" customHeight="1" x14ac:dyDescent="0.25">
      <c r="A22" s="3"/>
      <c r="B22" s="187"/>
      <c r="C22" s="188"/>
      <c r="D22" s="3"/>
      <c r="E22" s="16"/>
      <c r="F22" s="176"/>
      <c r="G22" s="156"/>
      <c r="H22" s="171"/>
      <c r="I22" s="173"/>
      <c r="K22" s="159"/>
      <c r="L22" s="159"/>
      <c r="M22" s="159"/>
      <c r="N22" s="3"/>
      <c r="O22" s="24"/>
      <c r="P22" s="3"/>
      <c r="Q22" s="139"/>
      <c r="R22" s="142"/>
      <c r="S22" s="144"/>
    </row>
    <row r="23" spans="1:22" x14ac:dyDescent="0.25">
      <c r="A23" s="189" t="s">
        <v>245</v>
      </c>
      <c r="B23" s="189"/>
      <c r="C23" s="189"/>
      <c r="D23" s="13">
        <f>F24</f>
        <v>1</v>
      </c>
      <c r="E23" s="14">
        <v>0.5</v>
      </c>
      <c r="H23" s="171"/>
      <c r="I23" s="173"/>
      <c r="K23" s="160" t="s">
        <v>263</v>
      </c>
      <c r="L23" s="160"/>
      <c r="M23" s="160"/>
      <c r="N23" s="6">
        <f>F33</f>
        <v>4</v>
      </c>
      <c r="O23" s="3"/>
      <c r="P23" s="25">
        <v>0.4</v>
      </c>
      <c r="Q23" s="139"/>
      <c r="R23" s="142"/>
      <c r="S23" s="144"/>
    </row>
    <row r="24" spans="1:22" ht="15" customHeight="1" x14ac:dyDescent="0.25">
      <c r="A24" s="3">
        <v>1</v>
      </c>
      <c r="B24" s="87" t="s">
        <v>389</v>
      </c>
      <c r="C24" s="88"/>
      <c r="D24" s="3">
        <f>Асуулга!I28</f>
        <v>1</v>
      </c>
      <c r="E24" s="16">
        <v>0.3</v>
      </c>
      <c r="F24" s="156">
        <f>SUMPRODUCT(D24:D25,E24:E25)/SUM(E24:E25)</f>
        <v>1</v>
      </c>
      <c r="G24" s="174" t="str">
        <f>IF(F24&gt;=$L$12, "Very high", IF(F24&gt;=$L$11, "High", IF(F24&gt;=$L$10, "Medium", IF(F24&gt;=$L$9, "Low", IF(F24&gt;=$L$8, "Very low", FALSE)))))</f>
        <v>Very low</v>
      </c>
      <c r="H24" s="171"/>
      <c r="I24" s="173"/>
      <c r="K24" s="158" t="s">
        <v>256</v>
      </c>
      <c r="L24" s="158"/>
      <c r="M24" s="158"/>
      <c r="N24" s="3">
        <f t="shared" ref="N24:O29" si="0">D33</f>
        <v>4</v>
      </c>
      <c r="O24" s="24">
        <f t="shared" si="0"/>
        <v>0.25</v>
      </c>
      <c r="P24" s="3"/>
      <c r="Q24" s="139"/>
      <c r="R24" s="142"/>
      <c r="S24" s="144"/>
    </row>
    <row r="25" spans="1:22" ht="27.6" customHeight="1" x14ac:dyDescent="0.25">
      <c r="A25" s="3">
        <v>2</v>
      </c>
      <c r="B25" s="87" t="s">
        <v>390</v>
      </c>
      <c r="C25" s="88"/>
      <c r="D25" s="3">
        <f>Асуулга!I29</f>
        <v>1</v>
      </c>
      <c r="E25" s="16">
        <v>0.7</v>
      </c>
      <c r="F25" s="156"/>
      <c r="G25" s="175"/>
      <c r="H25" s="171"/>
      <c r="I25" s="173"/>
      <c r="K25" s="161" t="s">
        <v>257</v>
      </c>
      <c r="L25" s="161"/>
      <c r="M25" s="161"/>
      <c r="N25" s="3">
        <f t="shared" si="0"/>
        <v>4</v>
      </c>
      <c r="O25" s="24">
        <f t="shared" si="0"/>
        <v>0.2</v>
      </c>
      <c r="P25" s="3"/>
      <c r="Q25" s="139"/>
      <c r="R25" s="142"/>
      <c r="S25" s="144"/>
    </row>
    <row r="26" spans="1:22" ht="14.25" customHeight="1" x14ac:dyDescent="0.25">
      <c r="A26" s="3"/>
      <c r="B26" s="187"/>
      <c r="C26" s="188"/>
      <c r="D26" s="3"/>
      <c r="E26" s="16"/>
      <c r="F26" s="156"/>
      <c r="G26" s="176"/>
      <c r="H26" s="171"/>
      <c r="I26" s="173"/>
      <c r="K26" s="158" t="s">
        <v>258</v>
      </c>
      <c r="L26" s="158"/>
      <c r="M26" s="158"/>
      <c r="N26" s="3">
        <f t="shared" si="0"/>
        <v>4</v>
      </c>
      <c r="O26" s="24">
        <f t="shared" si="0"/>
        <v>0.15</v>
      </c>
      <c r="P26" s="3"/>
      <c r="Q26" s="139"/>
      <c r="R26" s="142"/>
      <c r="S26" s="144"/>
    </row>
    <row r="27" spans="1:22" x14ac:dyDescent="0.25">
      <c r="A27" s="193"/>
      <c r="B27" s="193"/>
      <c r="C27" s="193"/>
      <c r="D27" s="15"/>
      <c r="E27" s="14"/>
      <c r="H27" s="171"/>
      <c r="I27" s="173"/>
      <c r="K27" s="158" t="s">
        <v>259</v>
      </c>
      <c r="L27" s="158"/>
      <c r="M27" s="158"/>
      <c r="N27" s="3">
        <f t="shared" si="0"/>
        <v>4</v>
      </c>
      <c r="O27" s="24">
        <f t="shared" si="0"/>
        <v>0.1</v>
      </c>
      <c r="P27" s="3"/>
      <c r="Q27" s="139"/>
      <c r="R27" s="142"/>
      <c r="S27" s="144"/>
    </row>
    <row r="28" spans="1:22" x14ac:dyDescent="0.25">
      <c r="A28" s="3"/>
      <c r="B28" s="187"/>
      <c r="C28" s="188"/>
      <c r="D28" s="3"/>
      <c r="E28" s="16"/>
      <c r="F28" s="156"/>
      <c r="G28" s="174"/>
      <c r="H28" s="171"/>
      <c r="I28" s="173"/>
      <c r="K28" s="158" t="s">
        <v>260</v>
      </c>
      <c r="L28" s="158"/>
      <c r="M28" s="158"/>
      <c r="N28" s="3">
        <f t="shared" si="0"/>
        <v>4</v>
      </c>
      <c r="O28" s="24">
        <f t="shared" si="0"/>
        <v>0.125</v>
      </c>
      <c r="P28" s="3"/>
      <c r="Q28" s="139"/>
      <c r="R28" s="142"/>
      <c r="S28" s="144"/>
    </row>
    <row r="29" spans="1:22" ht="13.9" customHeight="1" x14ac:dyDescent="0.25">
      <c r="A29" s="3"/>
      <c r="B29" s="187"/>
      <c r="C29" s="188"/>
      <c r="D29" s="3"/>
      <c r="E29" s="16"/>
      <c r="F29" s="156"/>
      <c r="G29" s="175"/>
      <c r="H29" s="171"/>
      <c r="I29" s="173"/>
      <c r="K29" s="146" t="s">
        <v>261</v>
      </c>
      <c r="L29" s="147"/>
      <c r="M29" s="148"/>
      <c r="N29" s="3">
        <f t="shared" si="0"/>
        <v>4</v>
      </c>
      <c r="O29" s="24">
        <f t="shared" si="0"/>
        <v>0.05</v>
      </c>
      <c r="P29" s="3"/>
      <c r="Q29" s="139"/>
      <c r="R29" s="142"/>
      <c r="S29" s="144"/>
    </row>
    <row r="30" spans="1:22" ht="13.9" customHeight="1" x14ac:dyDescent="0.25">
      <c r="A30" s="3"/>
      <c r="B30" s="187"/>
      <c r="C30" s="188"/>
      <c r="D30" s="3"/>
      <c r="E30" s="16"/>
      <c r="F30" s="156"/>
      <c r="G30" s="175"/>
      <c r="H30" s="171"/>
      <c r="I30" s="173"/>
      <c r="K30" s="149"/>
      <c r="L30" s="150"/>
      <c r="M30" s="151"/>
      <c r="N30" s="3"/>
      <c r="O30" s="24"/>
      <c r="P30" s="3"/>
      <c r="Q30" s="139"/>
      <c r="R30" s="142"/>
      <c r="S30" s="144"/>
    </row>
    <row r="31" spans="1:22" x14ac:dyDescent="0.25">
      <c r="A31" s="3"/>
      <c r="B31" s="187"/>
      <c r="C31" s="188"/>
      <c r="D31" s="3"/>
      <c r="E31" s="16"/>
      <c r="F31" s="156"/>
      <c r="G31" s="176"/>
      <c r="H31" s="171"/>
      <c r="I31" s="173"/>
      <c r="K31" s="158" t="s">
        <v>262</v>
      </c>
      <c r="L31" s="158"/>
      <c r="M31" s="158"/>
      <c r="N31" s="3">
        <f t="shared" ref="N31" si="1">D39</f>
        <v>4</v>
      </c>
      <c r="O31" s="24">
        <f t="shared" ref="O31" si="2">E39</f>
        <v>0.125</v>
      </c>
      <c r="P31" s="3"/>
      <c r="Q31" s="139"/>
      <c r="R31" s="142"/>
      <c r="S31" s="144"/>
    </row>
    <row r="32" spans="1:22" x14ac:dyDescent="0.25">
      <c r="A32" s="185" t="s">
        <v>263</v>
      </c>
      <c r="B32" s="97"/>
      <c r="C32" s="97"/>
      <c r="D32" s="97"/>
      <c r="E32" s="98"/>
      <c r="F32" s="12"/>
      <c r="G32" s="12"/>
      <c r="H32" s="171"/>
      <c r="I32" s="172">
        <v>0.4</v>
      </c>
      <c r="K32" s="115"/>
      <c r="L32" s="115"/>
      <c r="M32" s="115"/>
      <c r="N32" s="3"/>
      <c r="O32" s="3"/>
      <c r="P32" s="3"/>
      <c r="Q32" s="140"/>
      <c r="R32" s="142"/>
      <c r="S32" s="145"/>
    </row>
    <row r="33" spans="1:19" x14ac:dyDescent="0.25">
      <c r="A33" s="3">
        <v>1</v>
      </c>
      <c r="B33" s="184" t="s">
        <v>256</v>
      </c>
      <c r="C33" s="184"/>
      <c r="D33" s="2">
        <f>AVERAGE(Асуулга!I38:I53)</f>
        <v>4</v>
      </c>
      <c r="E33" s="16">
        <v>0.25</v>
      </c>
      <c r="F33" s="156">
        <f>SUMPRODUCT(D33:D39,E33:E39)/SUM(E33:E39)</f>
        <v>4</v>
      </c>
      <c r="G33" s="156" t="str">
        <f>IF(F33&gt;=$L$12, "Very high", IF(F33&gt;=$L$11, "High", IF(F33&gt;=$L$10, "Medium", IF(F33&gt;=$L$9, "Low", IF(F33&gt;=$L$8, "Very low", FALSE)))))</f>
        <v>High</v>
      </c>
      <c r="H33" s="171"/>
      <c r="I33" s="173"/>
      <c r="K33" s="137" t="s">
        <v>277</v>
      </c>
      <c r="L33" s="137"/>
      <c r="M33" s="137"/>
      <c r="N33" s="137"/>
      <c r="O33" s="137"/>
      <c r="P33" s="137"/>
      <c r="Q33" s="137">
        <f>SUMPRODUCT(U16:U17,V16:V17)/SUM(V16:V17)</f>
        <v>2.92</v>
      </c>
      <c r="R33" s="137"/>
      <c r="S33" s="137"/>
    </row>
    <row r="34" spans="1:19" ht="26.45" customHeight="1" x14ac:dyDescent="0.25">
      <c r="A34" s="3">
        <v>2</v>
      </c>
      <c r="B34" s="186" t="s">
        <v>257</v>
      </c>
      <c r="C34" s="186"/>
      <c r="D34" s="2">
        <f>AVERAGE(Асуулга!I55:I64)</f>
        <v>4</v>
      </c>
      <c r="E34" s="16">
        <v>0.2</v>
      </c>
      <c r="F34" s="156"/>
      <c r="G34" s="156"/>
      <c r="H34" s="171"/>
      <c r="I34" s="173"/>
      <c r="K34" s="137"/>
      <c r="L34" s="137"/>
      <c r="M34" s="137"/>
      <c r="N34" s="137"/>
      <c r="O34" s="137"/>
      <c r="P34" s="137"/>
      <c r="Q34" s="137"/>
      <c r="R34" s="137"/>
      <c r="S34" s="137"/>
    </row>
    <row r="35" spans="1:19" x14ac:dyDescent="0.25">
      <c r="A35" s="3">
        <v>3</v>
      </c>
      <c r="B35" s="184" t="s">
        <v>258</v>
      </c>
      <c r="C35" s="184"/>
      <c r="D35" s="2">
        <f>AVERAGE(Асуулга!I66:I72)</f>
        <v>4</v>
      </c>
      <c r="E35" s="16">
        <v>0.15</v>
      </c>
      <c r="F35" s="156"/>
      <c r="G35" s="156"/>
      <c r="H35" s="171"/>
      <c r="I35" s="173"/>
      <c r="K35" s="137"/>
      <c r="L35" s="137"/>
      <c r="M35" s="137"/>
      <c r="N35" s="137"/>
      <c r="O35" s="137"/>
      <c r="P35" s="137"/>
      <c r="Q35" s="137"/>
      <c r="R35" s="137"/>
      <c r="S35" s="137"/>
    </row>
    <row r="36" spans="1:19" ht="26.45" customHeight="1" x14ac:dyDescent="0.25">
      <c r="A36" s="3">
        <v>4</v>
      </c>
      <c r="B36" s="186" t="s">
        <v>259</v>
      </c>
      <c r="C36" s="186"/>
      <c r="D36" s="2">
        <f>AVERAGE(Асуулга!I74:I78)</f>
        <v>4</v>
      </c>
      <c r="E36" s="16">
        <v>0.1</v>
      </c>
      <c r="F36" s="156"/>
      <c r="G36" s="156"/>
      <c r="H36" s="171"/>
      <c r="I36" s="173"/>
      <c r="K36" s="137"/>
      <c r="L36" s="137"/>
      <c r="M36" s="137"/>
      <c r="N36" s="137"/>
      <c r="O36" s="137"/>
      <c r="P36" s="137"/>
      <c r="Q36" s="137"/>
      <c r="R36" s="137"/>
      <c r="S36" s="137"/>
    </row>
    <row r="37" spans="1:19" x14ac:dyDescent="0.25">
      <c r="A37" s="3">
        <v>5</v>
      </c>
      <c r="B37" s="184" t="s">
        <v>260</v>
      </c>
      <c r="C37" s="184"/>
      <c r="D37" s="2">
        <f>AVERAGE(Асуулга!I80:I84)</f>
        <v>4</v>
      </c>
      <c r="E37" s="17">
        <v>0.125</v>
      </c>
      <c r="F37" s="156"/>
      <c r="G37" s="156"/>
      <c r="H37" s="171"/>
      <c r="I37" s="173"/>
      <c r="K37" s="137"/>
      <c r="L37" s="137"/>
      <c r="M37" s="137"/>
      <c r="N37" s="137"/>
      <c r="O37" s="137"/>
      <c r="P37" s="137"/>
      <c r="Q37" s="137"/>
      <c r="R37" s="137"/>
      <c r="S37" s="137"/>
    </row>
    <row r="38" spans="1:19" x14ac:dyDescent="0.25">
      <c r="A38" s="3">
        <v>6</v>
      </c>
      <c r="B38" s="184" t="s">
        <v>261</v>
      </c>
      <c r="C38" s="184"/>
      <c r="D38" s="2">
        <f>AVERAGE(Асуулга!I86:I90)</f>
        <v>4</v>
      </c>
      <c r="E38" s="16">
        <v>0.05</v>
      </c>
      <c r="F38" s="156"/>
      <c r="G38" s="156"/>
      <c r="H38" s="171"/>
      <c r="I38" s="173"/>
      <c r="K38" s="137"/>
      <c r="L38" s="137"/>
      <c r="M38" s="137"/>
      <c r="N38" s="137"/>
      <c r="O38" s="137"/>
      <c r="P38" s="137"/>
      <c r="Q38" s="137"/>
      <c r="R38" s="137"/>
      <c r="S38" s="137"/>
    </row>
    <row r="39" spans="1:19" x14ac:dyDescent="0.25">
      <c r="A39" s="3">
        <v>7</v>
      </c>
      <c r="B39" s="184" t="s">
        <v>262</v>
      </c>
      <c r="C39" s="184"/>
      <c r="D39" s="2">
        <f>AVERAGE(Асуулга!I92:I102)</f>
        <v>4</v>
      </c>
      <c r="E39" s="17">
        <v>0.125</v>
      </c>
      <c r="F39" s="156"/>
      <c r="G39" s="156"/>
      <c r="H39" s="171"/>
      <c r="I39" s="173"/>
      <c r="K39" s="137"/>
      <c r="L39" s="137"/>
      <c r="M39" s="137"/>
      <c r="N39" s="137"/>
      <c r="O39" s="137"/>
      <c r="P39" s="137"/>
      <c r="Q39" s="137"/>
      <c r="R39" s="137"/>
      <c r="S39" s="137"/>
    </row>
    <row r="40" spans="1:19" x14ac:dyDescent="0.25">
      <c r="K40" s="137" t="s">
        <v>278</v>
      </c>
      <c r="L40" s="137"/>
      <c r="M40" s="137"/>
      <c r="N40" s="137"/>
      <c r="O40" s="137"/>
      <c r="P40" s="137"/>
      <c r="Q40" s="137" t="str">
        <f>IF(Q33&gt;=$L$12, "Very high", IF(Q33&gt;=$L$11, "High", IF(Q33&gt;=$L$10, "Medium", IF(Q33&gt;=$L$9, "Low", IF(Q33&gt;=$L$8, "Very low", FALSE)))))</f>
        <v>Low</v>
      </c>
      <c r="R40" s="137"/>
      <c r="S40" s="137"/>
    </row>
    <row r="41" spans="1:19" x14ac:dyDescent="0.25">
      <c r="K41" s="137"/>
      <c r="L41" s="137"/>
      <c r="M41" s="137"/>
      <c r="N41" s="137"/>
      <c r="O41" s="137"/>
      <c r="P41" s="137"/>
      <c r="Q41" s="137"/>
      <c r="R41" s="137"/>
      <c r="S41" s="137"/>
    </row>
    <row r="42" spans="1:19" x14ac:dyDescent="0.25">
      <c r="K42" s="137"/>
      <c r="L42" s="137"/>
      <c r="M42" s="137"/>
      <c r="N42" s="137"/>
      <c r="O42" s="137"/>
      <c r="P42" s="137"/>
      <c r="Q42" s="137"/>
      <c r="R42" s="137"/>
      <c r="S42" s="137"/>
    </row>
    <row r="43" spans="1:19" x14ac:dyDescent="0.25">
      <c r="K43" s="137"/>
      <c r="L43" s="137"/>
      <c r="M43" s="137"/>
      <c r="N43" s="137"/>
      <c r="O43" s="137"/>
      <c r="P43" s="137"/>
      <c r="Q43" s="137"/>
      <c r="R43" s="137"/>
      <c r="S43" s="137"/>
    </row>
    <row r="44" spans="1:19" x14ac:dyDescent="0.25">
      <c r="K44" s="137"/>
      <c r="L44" s="137"/>
      <c r="M44" s="137"/>
      <c r="N44" s="137"/>
      <c r="O44" s="137"/>
      <c r="P44" s="137"/>
      <c r="Q44" s="137"/>
      <c r="R44" s="137"/>
      <c r="S44" s="137"/>
    </row>
  </sheetData>
  <mergeCells count="76">
    <mergeCell ref="A27:C27"/>
    <mergeCell ref="B16:C16"/>
    <mergeCell ref="A17:C17"/>
    <mergeCell ref="B28:C28"/>
    <mergeCell ref="B29:C29"/>
    <mergeCell ref="B5:C5"/>
    <mergeCell ref="A6:C6"/>
    <mergeCell ref="B7:C7"/>
    <mergeCell ref="B8:C8"/>
    <mergeCell ref="A10:C10"/>
    <mergeCell ref="B9:C9"/>
    <mergeCell ref="B31:C31"/>
    <mergeCell ref="F7:F9"/>
    <mergeCell ref="F12:F16"/>
    <mergeCell ref="F18:F22"/>
    <mergeCell ref="F24:F26"/>
    <mergeCell ref="F28:F31"/>
    <mergeCell ref="B19:C19"/>
    <mergeCell ref="B22:C22"/>
    <mergeCell ref="A23:C23"/>
    <mergeCell ref="B24:C24"/>
    <mergeCell ref="B25:C25"/>
    <mergeCell ref="A11:C11"/>
    <mergeCell ref="B13:C13"/>
    <mergeCell ref="B30:C30"/>
    <mergeCell ref="B12:C12"/>
    <mergeCell ref="B26:C26"/>
    <mergeCell ref="B39:C39"/>
    <mergeCell ref="A32:E32"/>
    <mergeCell ref="F33:F39"/>
    <mergeCell ref="G33:G39"/>
    <mergeCell ref="B33:C33"/>
    <mergeCell ref="B34:C34"/>
    <mergeCell ref="B35:C35"/>
    <mergeCell ref="B36:C36"/>
    <mergeCell ref="B37:C37"/>
    <mergeCell ref="B38:C38"/>
    <mergeCell ref="K6:M6"/>
    <mergeCell ref="G7:G9"/>
    <mergeCell ref="G12:G16"/>
    <mergeCell ref="G18:G22"/>
    <mergeCell ref="G24:G26"/>
    <mergeCell ref="K20:M21"/>
    <mergeCell ref="F5:G5"/>
    <mergeCell ref="H10:H39"/>
    <mergeCell ref="H5:I5"/>
    <mergeCell ref="H6:I9"/>
    <mergeCell ref="I32:I39"/>
    <mergeCell ref="I10:I31"/>
    <mergeCell ref="G28:G31"/>
    <mergeCell ref="O15:P15"/>
    <mergeCell ref="K27:M27"/>
    <mergeCell ref="K28:M28"/>
    <mergeCell ref="K31:M31"/>
    <mergeCell ref="K22:M22"/>
    <mergeCell ref="K23:M23"/>
    <mergeCell ref="K24:M24"/>
    <mergeCell ref="K25:M25"/>
    <mergeCell ref="K26:M26"/>
    <mergeCell ref="K15:M15"/>
    <mergeCell ref="K16:M16"/>
    <mergeCell ref="K17:M17"/>
    <mergeCell ref="K18:M18"/>
    <mergeCell ref="K19:M19"/>
    <mergeCell ref="N20:N21"/>
    <mergeCell ref="Q40:S44"/>
    <mergeCell ref="K40:P44"/>
    <mergeCell ref="Q17:Q32"/>
    <mergeCell ref="R17:R32"/>
    <mergeCell ref="S17:S32"/>
    <mergeCell ref="K33:P39"/>
    <mergeCell ref="Q33:S39"/>
    <mergeCell ref="K32:M32"/>
    <mergeCell ref="K29:M30"/>
    <mergeCell ref="O20:O21"/>
    <mergeCell ref="P20:P21"/>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q X T a V v p j i G u k A A A A 9 g A A A B I A H A B D b 2 5 m a W c v U G F j a 2 F n Z S 5 4 b W w g o h g A K K A U A A A A A A A A A A A A A A A A A A A A A A A A A A A A h Y 8 x D o I w G I W v Q r r T l p K o I T 9 l c J X E h G h c m 1 K h E Y q h x X I 3 B 4 / k F c Q o 6 u b 4 v v c N 7 9 2 v N 8 j G t g k u q r e 6 M y m K M E W B M r I r t a l S N L h j u E I Z h 6 2 Q J 1 G p Y J K N T U Z b p q h 2 7 p w Q 4 r 3 H P s Z d X x F G a U Q O + a a Q t W o F + s j 6 v x x q Y 5 0 w U i E O + 9 c Y z n A U L X G 8 Y J g C m S H k 2 n w F N u 1 9 t j 8 Q 1 k P j h l 5 x Z c J d A W S O Q N 4 f + A N Q S w M E F A A C A A g A q X T a 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l 0 2 l Y o i k e 4 D g A A A B E A A A A T A B w A R m 9 y b X V s Y X M v U 2 V j d G l v b j E u b S C i G A A o o B Q A A A A A A A A A A A A A A A A A A A A A A A A A A A A r T k 0 u y c z P U w i G 0 I b W A F B L A Q I t A B Q A A g A I A K l 0 2 l b 6 Y 4 h r p A A A A P Y A A A A S A A A A A A A A A A A A A A A A A A A A A A B D b 2 5 m a W c v U G F j a 2 F n Z S 5 4 b W x Q S w E C L Q A U A A I A C A C p d N p W D 8 r p q 6 Q A A A D p A A A A E w A A A A A A A A A A A A A A A A D w A A A A W 0 N v b n R l b n R f V H l w Z X N d L n h t b F B L A Q I t A B Q A A g A I A K l 0 2 l 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L Q I I D V O v S 7 K V O W p v 7 u A e A A A A A A I A A A A A A A N m A A D A A A A A E A A A A O M M i d W q m b n j R 8 d U F L u A W D 0 A A A A A B I A A A K A A A A A Q A A A A H a 8 o l P 1 C y 3 s b t 7 L R I v 3 b P V A A A A B C q l U S m f T s G k t M m c + k v Z s 9 9 P c g z j O + S B 4 y M I P b 5 e V + W v K o e 4 O V V o 3 G I V Q b J K 8 K B Q j V Q 6 8 g V 0 b z e 4 f A e C 3 9 L 6 k K Z F r J P V y s N C O P 3 3 M a 2 f 6 A G R Q A A A C Q z N z c X W E Z / 0 q q s l R Q 1 2 1 y n L i A P w = = < / D a t a M a s h u p > 
</file>

<file path=customXml/itemProps1.xml><?xml version="1.0" encoding="utf-8"?>
<ds:datastoreItem xmlns:ds="http://schemas.openxmlformats.org/officeDocument/2006/customXml" ds:itemID="{C6A4E68C-EC81-4BC7-B825-7ED7F9EC88F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Uyanga</cp:lastModifiedBy>
  <dcterms:created xsi:type="dcterms:W3CDTF">2021-01-07T05:18:50Z</dcterms:created>
  <dcterms:modified xsi:type="dcterms:W3CDTF">2023-06-26T10:25:20Z</dcterms:modified>
</cp:coreProperties>
</file>