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yambasuren\2023\Тайлан нэгтгэл\3r uliral\"/>
    </mc:Choice>
  </mc:AlternateContent>
  <xr:revisionPtr revIDLastSave="0" documentId="13_ncr:1_{80759734-698D-4971-A166-119EFBFC7162}" xr6:coauthVersionLast="47" xr6:coauthVersionMax="47" xr10:uidLastSave="{00000000-0000-0000-0000-000000000000}"/>
  <bookViews>
    <workbookView xWindow="-120" yWindow="-120" windowWidth="29040" windowHeight="15840" tabRatio="918" xr2:uid="{D7421B3B-AA66-42CC-A42F-144FE9A9A17D}"/>
  </bookViews>
  <sheets>
    <sheet name="Хөрөнгө" sheetId="1" r:id="rId1"/>
    <sheet name="Өр төлбөр" sheetId="2" r:id="rId2"/>
    <sheet name="Хураамж" sheetId="3" r:id="rId3"/>
    <sheet name="Нөхөн төлбөр" sheetId="4" r:id="rId4"/>
    <sheet name="Ашигт ажиллагаа" sheetId="5" r:id="rId5"/>
    <sheet name="Ерд ҮА-ны дэлгэрэнгүй" sheetId="6" r:id="rId6"/>
    <sheet name="Урт хугацааны даатгал " sheetId="7" r:id="rId7"/>
    <sheet name="Давхар даатгал" sheetId="8" r:id="rId8"/>
    <sheet name="Давхар даатгал хураамж" sheetId="9" r:id="rId9"/>
    <sheet name="Хөрөнгө ор" sheetId="10" r:id="rId10"/>
    <sheet name="Харьцаа" sheetId="11" r:id="rId11"/>
    <sheet name="Ерд-ХӨР-ӨТ" sheetId="12" r:id="rId12"/>
    <sheet name="Ерд-ХУР-НТ" sheetId="13" r:id="rId1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7" l="1"/>
  <c r="K31" i="5"/>
  <c r="K27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9" i="5"/>
  <c r="J26" i="7" l="1"/>
  <c r="J27" i="7"/>
  <c r="J28" i="7"/>
  <c r="J30" i="7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22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3" i="12"/>
  <c r="H30" i="11"/>
  <c r="G30" i="11"/>
  <c r="F28" i="11" l="1"/>
  <c r="E28" i="11"/>
  <c r="G28" i="11" s="1"/>
  <c r="D28" i="11"/>
  <c r="H27" i="11"/>
  <c r="H26" i="11"/>
  <c r="G27" i="11"/>
  <c r="G26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8" i="11"/>
  <c r="E23" i="11"/>
  <c r="H23" i="11" s="1"/>
  <c r="D23" i="11"/>
  <c r="F23" i="11"/>
  <c r="H28" i="11" l="1"/>
  <c r="G23" i="11"/>
  <c r="D11" i="10"/>
  <c r="D10" i="10"/>
  <c r="D12" i="10"/>
  <c r="D9" i="10"/>
  <c r="D8" i="10"/>
  <c r="D7" i="10"/>
  <c r="D18" i="10" l="1"/>
  <c r="D17" i="10"/>
  <c r="D16" i="10"/>
  <c r="D15" i="10"/>
  <c r="D14" i="10"/>
  <c r="D13" i="10"/>
  <c r="D6" i="10"/>
  <c r="D5" i="10"/>
  <c r="D4" i="10"/>
  <c r="H31" i="9"/>
  <c r="G31" i="9"/>
  <c r="F31" i="9"/>
  <c r="E31" i="9"/>
  <c r="D31" i="9"/>
  <c r="H27" i="9"/>
  <c r="G27" i="9"/>
  <c r="F27" i="9"/>
  <c r="E27" i="9"/>
  <c r="D27" i="9"/>
  <c r="H24" i="9"/>
  <c r="G24" i="9"/>
  <c r="F24" i="9"/>
  <c r="E24" i="9"/>
  <c r="D24" i="9"/>
  <c r="D28" i="9" s="1"/>
  <c r="J21" i="8"/>
  <c r="H28" i="9" l="1"/>
  <c r="H32" i="9" s="1"/>
  <c r="G28" i="9"/>
  <c r="G32" i="9" s="1"/>
  <c r="F28" i="9"/>
  <c r="F32" i="9" s="1"/>
  <c r="E28" i="9"/>
  <c r="E32" i="9" s="1"/>
  <c r="D32" i="9"/>
  <c r="F21" i="8"/>
  <c r="G21" i="8"/>
  <c r="H21" i="8"/>
  <c r="I21" i="8"/>
  <c r="E21" i="8"/>
  <c r="F16" i="7" l="1"/>
  <c r="G16" i="7"/>
  <c r="H16" i="7"/>
  <c r="F30" i="7"/>
  <c r="G30" i="7"/>
  <c r="H30" i="7"/>
  <c r="I30" i="7"/>
  <c r="I16" i="7"/>
  <c r="C84" i="1"/>
  <c r="J56" i="6"/>
  <c r="I57" i="6"/>
  <c r="I5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36" i="6"/>
  <c r="I37" i="6"/>
  <c r="I38" i="6"/>
  <c r="I39" i="6"/>
  <c r="I40" i="6"/>
  <c r="I41" i="6"/>
  <c r="I42" i="6"/>
  <c r="I44" i="6"/>
  <c r="I46" i="6"/>
  <c r="I47" i="6"/>
  <c r="I48" i="6"/>
  <c r="I49" i="6"/>
  <c r="I50" i="6"/>
  <c r="I54" i="6"/>
  <c r="I36" i="6"/>
  <c r="I25" i="6"/>
  <c r="I6" i="6"/>
  <c r="I7" i="6"/>
  <c r="I8" i="6"/>
  <c r="I9" i="6"/>
  <c r="I10" i="6"/>
  <c r="I11" i="6"/>
  <c r="I12" i="6"/>
  <c r="I13" i="6"/>
  <c r="I15" i="6"/>
  <c r="I16" i="6"/>
  <c r="I17" i="6"/>
  <c r="I18" i="6"/>
  <c r="I19" i="6"/>
  <c r="I20" i="6"/>
  <c r="I23" i="6"/>
  <c r="I5" i="6"/>
  <c r="F26" i="6"/>
  <c r="G26" i="6"/>
  <c r="H26" i="6" l="1"/>
  <c r="E24" i="3"/>
  <c r="F24" i="3"/>
  <c r="G24" i="3"/>
  <c r="H24" i="3"/>
  <c r="D24" i="3"/>
  <c r="F21" i="3"/>
  <c r="F25" i="3" s="1"/>
  <c r="G33" i="5"/>
  <c r="E28" i="3"/>
  <c r="F28" i="3"/>
  <c r="G28" i="3"/>
  <c r="H28" i="3"/>
  <c r="F29" i="4"/>
  <c r="F26" i="4"/>
  <c r="G26" i="4"/>
  <c r="H26" i="4"/>
  <c r="I26" i="4"/>
  <c r="E26" i="4"/>
  <c r="E21" i="3"/>
  <c r="E25" i="3" s="1"/>
  <c r="G21" i="3"/>
  <c r="H21" i="3"/>
  <c r="D21" i="3"/>
  <c r="D25" i="3" s="1"/>
  <c r="I117" i="2"/>
  <c r="H117" i="2"/>
  <c r="G117" i="2"/>
  <c r="I116" i="2"/>
  <c r="H116" i="2"/>
  <c r="G116" i="2"/>
  <c r="I115" i="2"/>
  <c r="H115" i="2"/>
  <c r="G115" i="2"/>
  <c r="I114" i="2"/>
  <c r="H114" i="2"/>
  <c r="G114" i="2"/>
  <c r="I113" i="2"/>
  <c r="H113" i="2"/>
  <c r="G113" i="2"/>
  <c r="I112" i="2"/>
  <c r="H112" i="2"/>
  <c r="G112" i="2"/>
  <c r="I111" i="2"/>
  <c r="H111" i="2"/>
  <c r="G111" i="2"/>
  <c r="I110" i="2"/>
  <c r="H110" i="2"/>
  <c r="G110" i="2"/>
  <c r="I109" i="2"/>
  <c r="H109" i="2"/>
  <c r="G109" i="2"/>
  <c r="I108" i="2"/>
  <c r="H108" i="2"/>
  <c r="G108" i="2"/>
  <c r="I107" i="2"/>
  <c r="H107" i="2"/>
  <c r="G107" i="2"/>
  <c r="I106" i="2"/>
  <c r="H106" i="2"/>
  <c r="G106" i="2"/>
  <c r="I105" i="2"/>
  <c r="H105" i="2"/>
  <c r="G105" i="2"/>
  <c r="I104" i="2"/>
  <c r="H104" i="2"/>
  <c r="G104" i="2"/>
  <c r="I103" i="2"/>
  <c r="H103" i="2"/>
  <c r="G103" i="2"/>
  <c r="I102" i="2"/>
  <c r="H102" i="2"/>
  <c r="G102" i="2"/>
  <c r="I101" i="2"/>
  <c r="H101" i="2"/>
  <c r="G101" i="2"/>
  <c r="I100" i="2"/>
  <c r="H100" i="2"/>
  <c r="G100" i="2"/>
  <c r="I99" i="2"/>
  <c r="H99" i="2"/>
  <c r="G99" i="2"/>
  <c r="I98" i="2"/>
  <c r="H98" i="2"/>
  <c r="G98" i="2"/>
  <c r="I97" i="2"/>
  <c r="H97" i="2"/>
  <c r="G97" i="2"/>
  <c r="I96" i="2"/>
  <c r="H96" i="2"/>
  <c r="G96" i="2"/>
  <c r="H33" i="5"/>
  <c r="I33" i="5"/>
  <c r="J33" i="5"/>
  <c r="K33" i="5" s="1"/>
  <c r="F33" i="5"/>
  <c r="G29" i="5"/>
  <c r="H29" i="5"/>
  <c r="I29" i="5"/>
  <c r="J29" i="5"/>
  <c r="F29" i="5"/>
  <c r="G25" i="5"/>
  <c r="H25" i="5"/>
  <c r="I25" i="5"/>
  <c r="J25" i="5"/>
  <c r="F25" i="5"/>
  <c r="G29" i="4"/>
  <c r="H29" i="4"/>
  <c r="I29" i="4"/>
  <c r="E29" i="4"/>
  <c r="F33" i="4"/>
  <c r="G33" i="4"/>
  <c r="H33" i="4"/>
  <c r="I33" i="4"/>
  <c r="E33" i="4"/>
  <c r="E30" i="4" l="1"/>
  <c r="E34" i="4" s="1"/>
  <c r="K25" i="5"/>
  <c r="F30" i="4"/>
  <c r="F34" i="4" s="1"/>
  <c r="E29" i="3"/>
  <c r="D29" i="3"/>
  <c r="G30" i="4"/>
  <c r="G34" i="4" s="1"/>
  <c r="J6" i="6"/>
  <c r="J5" i="6"/>
  <c r="J16" i="6"/>
  <c r="J7" i="6"/>
  <c r="J8" i="6"/>
  <c r="J19" i="6"/>
  <c r="J9" i="6"/>
  <c r="J20" i="6"/>
  <c r="J10" i="6"/>
  <c r="J13" i="6"/>
  <c r="J14" i="6"/>
  <c r="J17" i="6"/>
  <c r="J11" i="6"/>
  <c r="J18" i="6"/>
  <c r="I26" i="6"/>
  <c r="J23" i="6"/>
  <c r="J12" i="6"/>
  <c r="J15" i="6"/>
  <c r="J25" i="6"/>
  <c r="H25" i="3"/>
  <c r="H29" i="3" s="1"/>
  <c r="I30" i="4"/>
  <c r="K29" i="5"/>
  <c r="H30" i="4"/>
  <c r="H34" i="4" s="1"/>
  <c r="G25" i="3"/>
  <c r="G29" i="3" s="1"/>
  <c r="F29" i="3"/>
  <c r="I95" i="2"/>
  <c r="H95" i="2"/>
  <c r="G95" i="2"/>
  <c r="I94" i="2"/>
  <c r="H94" i="2"/>
  <c r="G94" i="2"/>
  <c r="I93" i="2"/>
  <c r="H93" i="2"/>
  <c r="G93" i="2"/>
  <c r="I92" i="2"/>
  <c r="H92" i="2"/>
  <c r="G92" i="2"/>
  <c r="I91" i="2"/>
  <c r="H91" i="2"/>
  <c r="G91" i="2"/>
  <c r="I90" i="2"/>
  <c r="H90" i="2"/>
  <c r="G90" i="2"/>
  <c r="I89" i="2"/>
  <c r="H89" i="2"/>
  <c r="G89" i="2"/>
  <c r="I88" i="2"/>
  <c r="H88" i="2"/>
  <c r="G88" i="2"/>
  <c r="I87" i="2"/>
  <c r="H87" i="2"/>
  <c r="G87" i="2"/>
  <c r="I86" i="2"/>
  <c r="H86" i="2"/>
  <c r="G86" i="2"/>
  <c r="I85" i="2"/>
  <c r="H85" i="2"/>
  <c r="G85" i="2"/>
  <c r="I74" i="2"/>
  <c r="I84" i="2"/>
  <c r="H84" i="2"/>
  <c r="G84" i="2"/>
  <c r="I83" i="2"/>
  <c r="H83" i="2"/>
  <c r="G83" i="2"/>
  <c r="I82" i="2"/>
  <c r="H82" i="2"/>
  <c r="G82" i="2"/>
  <c r="I81" i="2"/>
  <c r="H81" i="2"/>
  <c r="G81" i="2"/>
  <c r="I80" i="2"/>
  <c r="H80" i="2"/>
  <c r="G80" i="2"/>
  <c r="I79" i="2"/>
  <c r="H79" i="2"/>
  <c r="G79" i="2"/>
  <c r="I78" i="2"/>
  <c r="H78" i="2"/>
  <c r="G78" i="2"/>
  <c r="I77" i="2"/>
  <c r="H77" i="2"/>
  <c r="G77" i="2"/>
  <c r="I76" i="2"/>
  <c r="H76" i="2"/>
  <c r="G76" i="2"/>
  <c r="I75" i="2"/>
  <c r="H75" i="2"/>
  <c r="G75" i="2"/>
  <c r="H74" i="2"/>
  <c r="G74" i="2"/>
  <c r="H63" i="2"/>
  <c r="T26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C64" i="2"/>
  <c r="G64" i="2" s="1"/>
  <c r="C65" i="2"/>
  <c r="G65" i="2" s="1"/>
  <c r="C66" i="2"/>
  <c r="I66" i="2" s="1"/>
  <c r="C67" i="2"/>
  <c r="G67" i="2" s="1"/>
  <c r="C68" i="2"/>
  <c r="G68" i="2" s="1"/>
  <c r="C69" i="2"/>
  <c r="I69" i="2" s="1"/>
  <c r="C70" i="2"/>
  <c r="H70" i="2" s="1"/>
  <c r="C71" i="2"/>
  <c r="I71" i="2" s="1"/>
  <c r="C72" i="2"/>
  <c r="H72" i="2" s="1"/>
  <c r="C73" i="2"/>
  <c r="G73" i="2" s="1"/>
  <c r="C63" i="2"/>
  <c r="G63" i="2" s="1"/>
  <c r="C57" i="1"/>
  <c r="C58" i="1"/>
  <c r="C59" i="1"/>
  <c r="C60" i="1"/>
  <c r="C61" i="1"/>
  <c r="C62" i="1"/>
  <c r="C63" i="1"/>
  <c r="C50" i="1"/>
  <c r="I50" i="1" s="1"/>
  <c r="T3" i="1"/>
  <c r="T15" i="2"/>
  <c r="W16" i="1"/>
  <c r="W10" i="1"/>
  <c r="T10" i="1"/>
  <c r="T16" i="1"/>
  <c r="T15" i="1"/>
  <c r="T8" i="1"/>
  <c r="T11" i="1"/>
  <c r="Z6" i="2"/>
  <c r="Z5" i="2"/>
  <c r="Z14" i="2"/>
  <c r="Z15" i="2"/>
  <c r="Z9" i="1"/>
  <c r="Z8" i="1"/>
  <c r="Z7" i="1"/>
  <c r="Z6" i="1"/>
  <c r="Z5" i="1"/>
  <c r="Z4" i="1"/>
  <c r="Z3" i="1"/>
  <c r="Z10" i="1"/>
  <c r="W5" i="2"/>
  <c r="Z7" i="2"/>
  <c r="Z8" i="2"/>
  <c r="Z9" i="2"/>
  <c r="Z10" i="2"/>
  <c r="Z11" i="2"/>
  <c r="Z12" i="2"/>
  <c r="Z13" i="2"/>
  <c r="W6" i="2"/>
  <c r="T5" i="2"/>
  <c r="T6" i="2"/>
  <c r="T7" i="2"/>
  <c r="T8" i="2"/>
  <c r="T9" i="2"/>
  <c r="T10" i="2"/>
  <c r="T11" i="2"/>
  <c r="T12" i="2"/>
  <c r="T13" i="2"/>
  <c r="T14" i="2"/>
  <c r="T16" i="2"/>
  <c r="T4" i="1"/>
  <c r="T5" i="1"/>
  <c r="T6" i="1"/>
  <c r="T7" i="1"/>
  <c r="T9" i="1"/>
  <c r="W49" i="2"/>
  <c r="T49" i="2"/>
  <c r="W37" i="1"/>
  <c r="H64" i="2" l="1"/>
  <c r="I70" i="2"/>
  <c r="I67" i="2"/>
  <c r="I63" i="2"/>
  <c r="I65" i="2"/>
  <c r="G72" i="2"/>
  <c r="G71" i="2"/>
  <c r="G70" i="2"/>
  <c r="I72" i="2"/>
  <c r="G69" i="2"/>
  <c r="G66" i="2"/>
  <c r="H71" i="2"/>
  <c r="H69" i="2"/>
  <c r="G50" i="1"/>
  <c r="H50" i="1"/>
  <c r="I64" i="2"/>
  <c r="H67" i="2"/>
  <c r="H68" i="2"/>
  <c r="H66" i="2"/>
  <c r="H65" i="2"/>
  <c r="I73" i="2"/>
  <c r="I34" i="4"/>
  <c r="I68" i="2"/>
  <c r="H73" i="2"/>
  <c r="C26" i="2"/>
  <c r="J34" i="5"/>
  <c r="K34" i="5" s="1"/>
  <c r="C51" i="1"/>
  <c r="I51" i="1" s="1"/>
  <c r="C52" i="1"/>
  <c r="G52" i="1" s="1"/>
  <c r="C53" i="1"/>
  <c r="H53" i="1" s="1"/>
  <c r="C54" i="1"/>
  <c r="I54" i="1" s="1"/>
  <c r="C55" i="1"/>
  <c r="G55" i="1" s="1"/>
  <c r="C56" i="1"/>
  <c r="G56" i="1" s="1"/>
  <c r="G57" i="1"/>
  <c r="I58" i="1"/>
  <c r="H59" i="1"/>
  <c r="H60" i="1"/>
  <c r="G61" i="1"/>
  <c r="H62" i="1"/>
  <c r="G63" i="1"/>
  <c r="C64" i="1"/>
  <c r="G64" i="1" s="1"/>
  <c r="C65" i="1"/>
  <c r="G65" i="1" s="1"/>
  <c r="C66" i="1"/>
  <c r="G66" i="1" s="1"/>
  <c r="C67" i="1"/>
  <c r="I67" i="1" s="1"/>
  <c r="C68" i="1"/>
  <c r="G68" i="1" s="1"/>
  <c r="C69" i="1"/>
  <c r="H69" i="1" s="1"/>
  <c r="C70" i="1"/>
  <c r="G70" i="1" s="1"/>
  <c r="C71" i="1"/>
  <c r="G71" i="1" s="1"/>
  <c r="C72" i="1"/>
  <c r="H72" i="1" s="1"/>
  <c r="C73" i="1"/>
  <c r="G73" i="1" s="1"/>
  <c r="C74" i="1"/>
  <c r="I74" i="1" s="1"/>
  <c r="C75" i="1"/>
  <c r="H75" i="1" s="1"/>
  <c r="C76" i="1"/>
  <c r="G76" i="1" s="1"/>
  <c r="C77" i="1"/>
  <c r="G77" i="1" s="1"/>
  <c r="C78" i="1"/>
  <c r="H78" i="1" s="1"/>
  <c r="C79" i="1"/>
  <c r="G79" i="1" s="1"/>
  <c r="C80" i="1"/>
  <c r="G80" i="1" s="1"/>
  <c r="C81" i="1"/>
  <c r="H81" i="1" s="1"/>
  <c r="C82" i="1"/>
  <c r="H82" i="1" s="1"/>
  <c r="C83" i="1"/>
  <c r="I83" i="1" s="1"/>
  <c r="G84" i="1"/>
  <c r="W32" i="1"/>
  <c r="W33" i="1"/>
  <c r="W34" i="1"/>
  <c r="W35" i="1"/>
  <c r="W31" i="1"/>
  <c r="C6" i="2"/>
  <c r="W7" i="2"/>
  <c r="C7" i="2" s="1"/>
  <c r="W8" i="2"/>
  <c r="C8" i="2" s="1"/>
  <c r="W9" i="2"/>
  <c r="C9" i="2" s="1"/>
  <c r="W10" i="2"/>
  <c r="C10" i="2" s="1"/>
  <c r="W11" i="2"/>
  <c r="C11" i="2" s="1"/>
  <c r="W12" i="2"/>
  <c r="C12" i="2" s="1"/>
  <c r="W13" i="2"/>
  <c r="C13" i="2" s="1"/>
  <c r="W14" i="2"/>
  <c r="C14" i="2" s="1"/>
  <c r="W15" i="2"/>
  <c r="C15" i="2" s="1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50" i="2"/>
  <c r="W51" i="2"/>
  <c r="W52" i="2"/>
  <c r="W53" i="2"/>
  <c r="W54" i="2"/>
  <c r="W55" i="2"/>
  <c r="W56" i="2"/>
  <c r="W57" i="2"/>
  <c r="W58" i="2"/>
  <c r="W59" i="2"/>
  <c r="C5" i="2"/>
  <c r="Z37" i="1"/>
  <c r="Z30" i="1"/>
  <c r="Z23" i="1"/>
  <c r="Z16" i="1"/>
  <c r="C16" i="1" s="1"/>
  <c r="Z32" i="1"/>
  <c r="Z33" i="1"/>
  <c r="Z34" i="1"/>
  <c r="Z35" i="1"/>
  <c r="Z31" i="1"/>
  <c r="Z25" i="1"/>
  <c r="Z26" i="1"/>
  <c r="Z27" i="1"/>
  <c r="Z28" i="1"/>
  <c r="Z29" i="1"/>
  <c r="Z24" i="1"/>
  <c r="Z18" i="1"/>
  <c r="Z19" i="1"/>
  <c r="Z20" i="1"/>
  <c r="Z21" i="1"/>
  <c r="Z17" i="1"/>
  <c r="Z11" i="1"/>
  <c r="Z12" i="1"/>
  <c r="Z13" i="1"/>
  <c r="Z14" i="1"/>
  <c r="Z36" i="1"/>
  <c r="Z22" i="1"/>
  <c r="Z15" i="1"/>
  <c r="W11" i="1"/>
  <c r="W12" i="1"/>
  <c r="W13" i="1"/>
  <c r="W14" i="1"/>
  <c r="W17" i="1"/>
  <c r="W18" i="1"/>
  <c r="W19" i="1"/>
  <c r="W20" i="1"/>
  <c r="W21" i="1"/>
  <c r="W23" i="1"/>
  <c r="W24" i="1"/>
  <c r="W25" i="1"/>
  <c r="W26" i="1"/>
  <c r="W27" i="1"/>
  <c r="W28" i="1"/>
  <c r="W30" i="1"/>
  <c r="C10" i="1"/>
  <c r="W4" i="1"/>
  <c r="W5" i="1"/>
  <c r="W6" i="1"/>
  <c r="W7" i="1"/>
  <c r="W9" i="1"/>
  <c r="W3" i="1"/>
  <c r="W8" i="1"/>
  <c r="T59" i="2"/>
  <c r="T50" i="2"/>
  <c r="T51" i="2"/>
  <c r="T52" i="2"/>
  <c r="T53" i="2"/>
  <c r="T54" i="2"/>
  <c r="T55" i="2"/>
  <c r="T56" i="2"/>
  <c r="T57" i="2"/>
  <c r="T58" i="2"/>
  <c r="T32" i="1"/>
  <c r="T33" i="1"/>
  <c r="T34" i="1"/>
  <c r="T35" i="1"/>
  <c r="T37" i="1"/>
  <c r="T31" i="1"/>
  <c r="T39" i="2"/>
  <c r="T40" i="2"/>
  <c r="T41" i="2"/>
  <c r="T42" i="2"/>
  <c r="T43" i="2"/>
  <c r="T44" i="2"/>
  <c r="T45" i="2"/>
  <c r="T46" i="2"/>
  <c r="T47" i="2"/>
  <c r="T48" i="2"/>
  <c r="T38" i="2"/>
  <c r="T28" i="2"/>
  <c r="T29" i="2"/>
  <c r="T30" i="2"/>
  <c r="T31" i="2"/>
  <c r="T32" i="2"/>
  <c r="T33" i="2"/>
  <c r="T34" i="2"/>
  <c r="T35" i="2"/>
  <c r="T36" i="2"/>
  <c r="T37" i="2"/>
  <c r="T27" i="2"/>
  <c r="T17" i="2"/>
  <c r="T18" i="2"/>
  <c r="T19" i="2"/>
  <c r="T20" i="2"/>
  <c r="T21" i="2"/>
  <c r="T22" i="2"/>
  <c r="T23" i="2"/>
  <c r="T24" i="2"/>
  <c r="T25" i="2"/>
  <c r="T25" i="1"/>
  <c r="T26" i="1"/>
  <c r="T27" i="1"/>
  <c r="T28" i="1"/>
  <c r="T30" i="1"/>
  <c r="T24" i="1"/>
  <c r="T18" i="1"/>
  <c r="T19" i="1"/>
  <c r="T20" i="1"/>
  <c r="T21" i="1"/>
  <c r="T23" i="1"/>
  <c r="T17" i="1"/>
  <c r="T12" i="1"/>
  <c r="T13" i="1"/>
  <c r="T14" i="1"/>
  <c r="C12" i="1" l="1"/>
  <c r="C24" i="1"/>
  <c r="C37" i="1"/>
  <c r="T40" i="1"/>
  <c r="C14" i="1"/>
  <c r="C11" i="1"/>
  <c r="C13" i="1"/>
  <c r="G69" i="1"/>
  <c r="T22" i="1"/>
  <c r="C3" i="1"/>
  <c r="C9" i="1"/>
  <c r="C43" i="2"/>
  <c r="C30" i="1"/>
  <c r="H56" i="1"/>
  <c r="H51" i="1"/>
  <c r="C31" i="1"/>
  <c r="C19" i="1"/>
  <c r="C8" i="1"/>
  <c r="G82" i="1"/>
  <c r="C28" i="1"/>
  <c r="C6" i="1"/>
  <c r="G81" i="1"/>
  <c r="C27" i="1"/>
  <c r="H67" i="1"/>
  <c r="G62" i="1"/>
  <c r="I60" i="1"/>
  <c r="I81" i="1"/>
  <c r="G60" i="1"/>
  <c r="H58" i="1"/>
  <c r="G58" i="1"/>
  <c r="G78" i="1"/>
  <c r="I57" i="1"/>
  <c r="G72" i="1"/>
  <c r="I56" i="1"/>
  <c r="I68" i="1"/>
  <c r="H68" i="1"/>
  <c r="G53" i="1"/>
  <c r="I52" i="1"/>
  <c r="G67" i="1"/>
  <c r="H52" i="1"/>
  <c r="I66" i="1"/>
  <c r="C7" i="1"/>
  <c r="H66" i="1"/>
  <c r="I82" i="1"/>
  <c r="C4" i="1"/>
  <c r="I61" i="1"/>
  <c r="C18" i="1"/>
  <c r="I77" i="1"/>
  <c r="I76" i="1"/>
  <c r="H76" i="1"/>
  <c r="I65" i="1"/>
  <c r="H65" i="1"/>
  <c r="W36" i="1"/>
  <c r="H74" i="1"/>
  <c r="G51" i="1"/>
  <c r="C20" i="1"/>
  <c r="C33" i="1"/>
  <c r="C32" i="1"/>
  <c r="C5" i="1"/>
  <c r="C17" i="1"/>
  <c r="C26" i="1"/>
  <c r="I84" i="1"/>
  <c r="G74" i="1"/>
  <c r="C23" i="1"/>
  <c r="C25" i="1"/>
  <c r="H84" i="1"/>
  <c r="I73" i="1"/>
  <c r="C21" i="1"/>
  <c r="C35" i="1"/>
  <c r="H83" i="1"/>
  <c r="I72" i="1"/>
  <c r="C34" i="1"/>
  <c r="G83" i="1"/>
  <c r="C57" i="2"/>
  <c r="C52" i="2"/>
  <c r="C51" i="2"/>
  <c r="C50" i="2"/>
  <c r="C45" i="2"/>
  <c r="C44" i="2"/>
  <c r="C58" i="2"/>
  <c r="C55" i="2"/>
  <c r="C37" i="2"/>
  <c r="C36" i="2"/>
  <c r="C22" i="2"/>
  <c r="C28" i="2"/>
  <c r="C56" i="2"/>
  <c r="C21" i="2"/>
  <c r="C38" i="2"/>
  <c r="C29" i="2"/>
  <c r="C54" i="2"/>
  <c r="C35" i="2"/>
  <c r="C33" i="2"/>
  <c r="C17" i="2"/>
  <c r="C49" i="2"/>
  <c r="C19" i="2"/>
  <c r="C53" i="2"/>
  <c r="C39" i="2"/>
  <c r="C23" i="2"/>
  <c r="C27" i="2"/>
  <c r="C20" i="2"/>
  <c r="C59" i="2"/>
  <c r="C34" i="2"/>
  <c r="C18" i="2"/>
  <c r="C48" i="2"/>
  <c r="C32" i="2"/>
  <c r="C16" i="2"/>
  <c r="C47" i="2"/>
  <c r="C31" i="2"/>
  <c r="C46" i="2"/>
  <c r="C30" i="2"/>
  <c r="C42" i="2"/>
  <c r="C41" i="2"/>
  <c r="C25" i="2"/>
  <c r="C40" i="2"/>
  <c r="C24" i="2"/>
  <c r="H77" i="1"/>
  <c r="H61" i="1"/>
  <c r="W15" i="1"/>
  <c r="C15" i="1" s="1"/>
  <c r="I71" i="1"/>
  <c r="I55" i="1"/>
  <c r="H55" i="1"/>
  <c r="H71" i="1"/>
  <c r="I75" i="1"/>
  <c r="H54" i="1"/>
  <c r="I80" i="1"/>
  <c r="G54" i="1"/>
  <c r="H80" i="1"/>
  <c r="G75" i="1"/>
  <c r="I69" i="1"/>
  <c r="H64" i="1"/>
  <c r="G59" i="1"/>
  <c r="I53" i="1"/>
  <c r="I70" i="1"/>
  <c r="H70" i="1"/>
  <c r="I59" i="1"/>
  <c r="I64" i="1"/>
  <c r="I79" i="1"/>
  <c r="I63" i="1"/>
  <c r="H63" i="1"/>
  <c r="H79" i="1"/>
  <c r="T36" i="1"/>
  <c r="I78" i="1"/>
  <c r="H73" i="1"/>
  <c r="I62" i="1"/>
  <c r="H57" i="1"/>
  <c r="W29" i="1"/>
  <c r="W22" i="1"/>
  <c r="T29" i="1"/>
  <c r="C36" i="1" l="1"/>
  <c r="C29" i="1"/>
  <c r="C22" i="1"/>
</calcChain>
</file>

<file path=xl/sharedStrings.xml><?xml version="1.0" encoding="utf-8"?>
<sst xmlns="http://schemas.openxmlformats.org/spreadsheetml/2006/main" count="752" uniqueCount="156">
  <si>
    <t>Монре даатгал</t>
  </si>
  <si>
    <t>Ард даатгал</t>
  </si>
  <si>
    <t>Бодь даатгал</t>
  </si>
  <si>
    <t>Мөнх даатгал</t>
  </si>
  <si>
    <t>Миг даатгал</t>
  </si>
  <si>
    <t>Монгол даатгал</t>
  </si>
  <si>
    <t>Тэнгэр даатгал</t>
  </si>
  <si>
    <t>Номин даатгал</t>
  </si>
  <si>
    <t>Улаанбаатар хотын даатгал</t>
  </si>
  <si>
    <t>Амар даатгал</t>
  </si>
  <si>
    <t>Ган зам даатгал</t>
  </si>
  <si>
    <t>Практикал даатгал</t>
  </si>
  <si>
    <t>Мандал даатгал</t>
  </si>
  <si>
    <t>Хаан даатгал</t>
  </si>
  <si>
    <t>Агула даатгал</t>
  </si>
  <si>
    <t xml:space="preserve"> </t>
  </si>
  <si>
    <t>Мөнгө, түүнтэй адилтгах хөрөнгийн дүн</t>
  </si>
  <si>
    <t>Даатгалын авлагын дүн</t>
  </si>
  <si>
    <t>Хөрөнгө оруулалтын дүн</t>
  </si>
  <si>
    <t>Үндсэн хөрөнгө /Цэвэр/</t>
  </si>
  <si>
    <t>Биет бус хөрөнгө /Цэвэр/</t>
  </si>
  <si>
    <t>НИЙТ ХӨРӨНГИЙН ДҮН</t>
  </si>
  <si>
    <t>Бусад</t>
  </si>
  <si>
    <t>Даатгалын өглөгийн дүн</t>
  </si>
  <si>
    <t>Бусад санхүүгийн өр төлбөрийн дүн</t>
  </si>
  <si>
    <t>Орлогод тооцоогүй хураамжийн нөөц</t>
  </si>
  <si>
    <t>Учирсан боловч мэдэгдээгүй ХНС</t>
  </si>
  <si>
    <t>Мэдсэн боловч төлөөгүй ХНС</t>
  </si>
  <si>
    <t>Учирч болзошгүй ХНС</t>
  </si>
  <si>
    <t>Тусгай нөөц сан</t>
  </si>
  <si>
    <t>Нөөц сангийн дүн</t>
  </si>
  <si>
    <t>НИЙТ ӨР ТӨЛБӨРИЙН ДҮН</t>
  </si>
  <si>
    <t>ЭЗДИЙН ӨМЧИЙН ДҮН</t>
  </si>
  <si>
    <t>НИЙТ ӨР ТӨЛБӨРИЙН БА ЭЗДИЙН ӨМЧИЙН ДҮН</t>
  </si>
  <si>
    <t>Нийт</t>
  </si>
  <si>
    <t>Соёмбо</t>
  </si>
  <si>
    <t>Соёмбо даатгал</t>
  </si>
  <si>
    <t>ЕРДИЙН ДААТГАЛ</t>
  </si>
  <si>
    <t>УРТ ХУГАЦААНЫ ДААТГАЛ</t>
  </si>
  <si>
    <t>Нэйшнл лайф</t>
  </si>
  <si>
    <t>Мандал лайф</t>
  </si>
  <si>
    <t>Урт хугацааны даатгал</t>
  </si>
  <si>
    <t xml:space="preserve">Нэйшнл лайф </t>
  </si>
  <si>
    <t>Давхар даатгал</t>
  </si>
  <si>
    <t>Үндэсний давхар даатгал</t>
  </si>
  <si>
    <t>ДАВХАР ДААТГАЛ</t>
  </si>
  <si>
    <t>ОН</t>
  </si>
  <si>
    <t>Хөрөнгийн ангилал</t>
  </si>
  <si>
    <t>Нийт дүнгээр /сая.төг/</t>
  </si>
  <si>
    <t>Эзлэх хувь /%/</t>
  </si>
  <si>
    <t>НИЙТ</t>
  </si>
  <si>
    <t>Ердийн</t>
  </si>
  <si>
    <t>Урт</t>
  </si>
  <si>
    <t>Давхар</t>
  </si>
  <si>
    <t>Эзлэх хувь</t>
  </si>
  <si>
    <t>Даатгалын нийт хураамжийн орлого /сая.төг/</t>
  </si>
  <si>
    <t>Даатгалын компаниуд</t>
  </si>
  <si>
    <t>Ердийн даатгал</t>
  </si>
  <si>
    <t>Нэйшнл лайф даатгал</t>
  </si>
  <si>
    <t>Мандал лайф даатгал</t>
  </si>
  <si>
    <t>Урт ба ердийн нийт</t>
  </si>
  <si>
    <t>Хубилай давхар даатгал</t>
  </si>
  <si>
    <t>Нийт даатгалын компаниудын</t>
  </si>
  <si>
    <t>Даатгалын нөхөн төлбөр /сая.төг/</t>
  </si>
  <si>
    <t>-</t>
  </si>
  <si>
    <t>Нийт нөхөн төлбөр</t>
  </si>
  <si>
    <t>№</t>
  </si>
  <si>
    <t>Даатгалын компани</t>
  </si>
  <si>
    <t>Ө/Б 2022.II-2023.II</t>
  </si>
  <si>
    <t>Ердийн даатгалын компани</t>
  </si>
  <si>
    <t>Урт хугацааны даатгалын компани</t>
  </si>
  <si>
    <t> -</t>
  </si>
  <si>
    <t>Давхар даатгалын компани</t>
  </si>
  <si>
    <t>Хубилай давхар дааатгал</t>
  </si>
  <si>
    <t>Даатгагчдын нийт дүн</t>
  </si>
  <si>
    <t xml:space="preserve"> Даатгалын хэлбэр</t>
  </si>
  <si>
    <t>Нөхөн төлбөр олгогдсон гэрээ</t>
  </si>
  <si>
    <t>Нийт нөхөн төлбөрийн зардал /сая.төг/</t>
  </si>
  <si>
    <t>Нийт нөхөн төлбөрийн Ө/Б</t>
  </si>
  <si>
    <t>Сайн дурын даатгал</t>
  </si>
  <si>
    <t>Гэнэтийн осол, эмчилгээний даатгал</t>
  </si>
  <si>
    <t>Үүнээс: Ипотекийн даатгал</t>
  </si>
  <si>
    <t>Хөрөнгийн даатгал</t>
  </si>
  <si>
    <t>Авто тээврийн хэрэгслийн даатгал</t>
  </si>
  <si>
    <t>Ачааны даатгал</t>
  </si>
  <si>
    <t>Барилга угсралтын даатгал</t>
  </si>
  <si>
    <t xml:space="preserve"> - </t>
  </si>
  <si>
    <t>Газар тариалангийн даатгал</t>
  </si>
  <si>
    <t>Мал амьтдын даатгал</t>
  </si>
  <si>
    <t>Агаарын хөлгийн даатгал</t>
  </si>
  <si>
    <t>Авто тээврийн хэрэгслийн жолоочийн хариуцлагын даатгал</t>
  </si>
  <si>
    <t>Хариуцлагын даатгал</t>
  </si>
  <si>
    <t>Санхүүгийн даатгал</t>
  </si>
  <si>
    <t>Зээлийн даатгал</t>
  </si>
  <si>
    <t>Итгэлцлийн даатгал</t>
  </si>
  <si>
    <t>Төмөр замын болон усан замын тээврийн хэрэгслийн даатгал</t>
  </si>
  <si>
    <t>Төмөр замын эсхүл усан замын тээврийн хэрэгслийг өмчлөх, эзэмших ашиглахтай холбоотой хариуцлагын даатгал</t>
  </si>
  <si>
    <t>Агаарын хөлгийг өмчлөх, эзэмших, ашиглахтай холбоотой хариуцлагын даатгал</t>
  </si>
  <si>
    <t>Албан журмын даатгал</t>
  </si>
  <si>
    <t>Жолоочийн хариуцлагын даатгал</t>
  </si>
  <si>
    <t>НИЙТ ДҮН</t>
  </si>
  <si>
    <t>Даатгалын хэлбэр</t>
  </si>
  <si>
    <t>Байгуулагдсан даатгалын гэрээний тоо</t>
  </si>
  <si>
    <t>Даатгалын нийт хураамж /сая.төг/</t>
  </si>
  <si>
    <t>Ө/Б</t>
  </si>
  <si>
    <t>Хугацаат амьдралын даатгал</t>
  </si>
  <si>
    <t>Насан туршийн даатгал</t>
  </si>
  <si>
    <t>Хуримтлалын даатгал</t>
  </si>
  <si>
    <t>Тэтгэврийн даатгал</t>
  </si>
  <si>
    <t>Эрүүл мэндийн даатгал</t>
  </si>
  <si>
    <t>Аннуити даатгал</t>
  </si>
  <si>
    <t>ДҮН</t>
  </si>
  <si>
    <t>Даатгалын гэрээний тоо</t>
  </si>
  <si>
    <t>Нийт төлсөн нэхэмжлэл /сая.төг/</t>
  </si>
  <si>
    <t>Автотээврийн хэрэгслийн даатгал</t>
  </si>
  <si>
    <t>Дүн</t>
  </si>
  <si>
    <t>2019.III</t>
  </si>
  <si>
    <t>2020.III</t>
  </si>
  <si>
    <t>2021.III</t>
  </si>
  <si>
    <t>2022.III</t>
  </si>
  <si>
    <t>2023.III</t>
  </si>
  <si>
    <t xml:space="preserve">Хубилай давхар даатгал </t>
  </si>
  <si>
    <t>Байгуулсан гэрээний тоо</t>
  </si>
  <si>
    <t>Даатгалын нийт хураамжийн Ө/Б</t>
  </si>
  <si>
    <t>Үүнээс: Малын индексжүүлсэн даатгал</t>
  </si>
  <si>
    <t>Даатгалын нийт нөхөн төлбөр /сая.төг/</t>
  </si>
  <si>
    <t>Үүнээс: ипотекийн даатгал</t>
  </si>
  <si>
    <t>Давхар даатгалын хураамжийн зардал /сая.төг/</t>
  </si>
  <si>
    <t>НИЙТ ХӨРӨНГӨ ОРУУЛАЛТЫН ДҮН</t>
  </si>
  <si>
    <t>Хадгаламж, хадгаламжийн сертификат</t>
  </si>
  <si>
    <t>Үнэт цаас /цэвэр/</t>
  </si>
  <si>
    <t>Ердийн даатгал /сая.төг/</t>
  </si>
  <si>
    <t>Урт хугацааны даатгал /сая.төг/</t>
  </si>
  <si>
    <t>Давхар даатгал /сая.төг/</t>
  </si>
  <si>
    <t>Орлогод тооцсон хураамж</t>
  </si>
  <si>
    <t>Нийт нөхөн төлбөрийн зардал</t>
  </si>
  <si>
    <t>Хохирлын харьцаа</t>
  </si>
  <si>
    <t>Хосолсон харьцаа</t>
  </si>
  <si>
    <t>Нийт төлсөн нэхэмжлэл</t>
  </si>
  <si>
    <t>Үйл ажиллагаа-ны зардлын дүн</t>
  </si>
  <si>
    <t>Үйл ажиллагаа-ны зардал</t>
  </si>
  <si>
    <t>Даатгалын хураам-жийн цэвэр орлого</t>
  </si>
  <si>
    <t>1. Сайн дурын даатгал</t>
  </si>
  <si>
    <t>2. Албан журмын даатгал</t>
  </si>
  <si>
    <t>Даатгалын хураамжийн нийт орлого</t>
  </si>
  <si>
    <t>Үүнээс даатгалын зуучлагчаар дамжиж орсон</t>
  </si>
  <si>
    <t>Үүнээс даатгалын төлөөлөгчөөр дамжиж орсон</t>
  </si>
  <si>
    <t>Даатгалын хураамжийн буцаалт</t>
  </si>
  <si>
    <t>Давхар даатгалын хураамжийн зардал</t>
  </si>
  <si>
    <t>Даатгалын хураамжийн цэвэр орлогын дүн</t>
  </si>
  <si>
    <t>Үүнээс давхар даатгагчийн хариуцсан</t>
  </si>
  <si>
    <t>Үүнээс буруутай этгээдээс төлүүлсэн</t>
  </si>
  <si>
    <t>Нөхөн төлбөрийн цэвэр зардлын дүн</t>
  </si>
  <si>
    <t>Зардалд тооцсон нөхөн төлбөрийн дүн</t>
  </si>
  <si>
    <t>Даатгалын гэрээний зардал</t>
  </si>
  <si>
    <t>Нийт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</si>
</sst>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,,;\-#,##0.0,,"/>
    <numFmt numFmtId="165" formatCode="#,##0.0,,;\-#,##0.0,,."/>
    <numFmt numFmtId="166" formatCode="0.0%"/>
    <numFmt numFmtId="167" formatCode="0.0"/>
    <numFmt numFmtId="168" formatCode="_(* #,##0.0_);_(* \(#,##0.0\);_(* &quot;-&quot;??_);_(@_)"/>
    <numFmt numFmtId="169" formatCode="#,##0.0"/>
    <numFmt numFmtId="170" formatCode="_(* #,##0_);_(* \(#,##0\);_(* &quot;-&quot;??_);_(@_)"/>
    <numFmt numFmtId="171" formatCode="_(* #,##0.000_);_(* \(#,##0.0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Arial"/>
    </font>
    <font>
      <sz val="10"/>
      <name val="Lucida Sans"/>
      <family val="2"/>
    </font>
    <font>
      <sz val="11"/>
      <color theme="1"/>
      <name val="Calibri"/>
      <family val="2"/>
      <charset val="1"/>
      <scheme val="minor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7" tint="0.39997558519241921"/>
        <bgColor indexed="26"/>
      </patternFill>
    </fill>
    <fill>
      <patternFill patternType="solid">
        <fgColor rgb="FFFFFF99"/>
        <bgColor rgb="FFFFFFCC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4" fillId="0" borderId="0" applyBorder="0" applyAlignment="0" applyProtection="0"/>
    <xf numFmtId="43" fontId="24" fillId="0" borderId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ont="0" applyFill="0" applyBorder="0" applyAlignment="0" applyProtection="0"/>
    <xf numFmtId="43" fontId="2" fillId="0" borderId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8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" fillId="0" borderId="0"/>
    <xf numFmtId="0" fontId="28" fillId="0" borderId="0"/>
  </cellStyleXfs>
  <cellXfs count="386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164" fontId="3" fillId="8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164" fontId="4" fillId="12" borderId="2" xfId="0" applyNumberFormat="1" applyFont="1" applyFill="1" applyBorder="1" applyAlignment="1">
      <alignment wrapText="1"/>
    </xf>
    <xf numFmtId="0" fontId="4" fillId="14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2" xfId="0" applyFont="1" applyBorder="1"/>
    <xf numFmtId="0" fontId="3" fillId="0" borderId="8" xfId="0" applyFont="1" applyBorder="1" applyAlignment="1">
      <alignment wrapText="1"/>
    </xf>
    <xf numFmtId="0" fontId="3" fillId="0" borderId="4" xfId="0" applyFont="1" applyBorder="1"/>
    <xf numFmtId="0" fontId="4" fillId="0" borderId="2" xfId="0" applyFont="1" applyBorder="1"/>
    <xf numFmtId="0" fontId="11" fillId="0" borderId="6" xfId="0" applyFont="1" applyBorder="1"/>
    <xf numFmtId="165" fontId="4" fillId="3" borderId="2" xfId="0" applyNumberFormat="1" applyFont="1" applyFill="1" applyBorder="1"/>
    <xf numFmtId="165" fontId="4" fillId="14" borderId="2" xfId="0" applyNumberFormat="1" applyFont="1" applyFill="1" applyBorder="1"/>
    <xf numFmtId="0" fontId="14" fillId="0" borderId="5" xfId="0" applyFont="1" applyBorder="1"/>
    <xf numFmtId="0" fontId="11" fillId="0" borderId="2" xfId="0" applyFont="1" applyBorder="1" applyAlignment="1">
      <alignment horizontal="center" vertical="center" wrapText="1"/>
    </xf>
    <xf numFmtId="0" fontId="13" fillId="19" borderId="9" xfId="0" applyFont="1" applyFill="1" applyBorder="1" applyAlignment="1">
      <alignment horizontal="right" vertical="center"/>
    </xf>
    <xf numFmtId="0" fontId="19" fillId="19" borderId="9" xfId="0" applyFont="1" applyFill="1" applyBorder="1" applyAlignment="1">
      <alignment vertical="center"/>
    </xf>
    <xf numFmtId="0" fontId="17" fillId="18" borderId="9" xfId="0" applyFont="1" applyFill="1" applyBorder="1" applyAlignment="1">
      <alignment vertical="center"/>
    </xf>
    <xf numFmtId="4" fontId="13" fillId="18" borderId="9" xfId="0" applyNumberFormat="1" applyFont="1" applyFill="1" applyBorder="1" applyAlignment="1">
      <alignment horizontal="right" vertical="center"/>
    </xf>
    <xf numFmtId="0" fontId="18" fillId="0" borderId="9" xfId="0" applyFont="1" applyBorder="1" applyAlignment="1">
      <alignment vertical="center"/>
    </xf>
    <xf numFmtId="0" fontId="12" fillId="19" borderId="9" xfId="0" applyFont="1" applyFill="1" applyBorder="1" applyAlignment="1">
      <alignment vertical="center"/>
    </xf>
    <xf numFmtId="0" fontId="13" fillId="18" borderId="9" xfId="0" applyFont="1" applyFill="1" applyBorder="1" applyAlignment="1">
      <alignment vertical="center"/>
    </xf>
    <xf numFmtId="0" fontId="13" fillId="19" borderId="9" xfId="0" applyFont="1" applyFill="1" applyBorder="1" applyAlignment="1">
      <alignment vertical="center"/>
    </xf>
    <xf numFmtId="0" fontId="13" fillId="18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center" vertical="center"/>
    </xf>
    <xf numFmtId="0" fontId="12" fillId="17" borderId="2" xfId="0" applyFont="1" applyFill="1" applyBorder="1" applyAlignment="1">
      <alignment vertical="center" wrapText="1"/>
    </xf>
    <xf numFmtId="10" fontId="13" fillId="18" borderId="2" xfId="0" applyNumberFormat="1" applyFont="1" applyFill="1" applyBorder="1" applyAlignment="1">
      <alignment horizontal="right" vertical="center"/>
    </xf>
    <xf numFmtId="0" fontId="13" fillId="18" borderId="2" xfId="0" applyFont="1" applyFill="1" applyBorder="1" applyAlignment="1">
      <alignment horizontal="right" vertical="center"/>
    </xf>
    <xf numFmtId="0" fontId="20" fillId="19" borderId="9" xfId="0" applyFont="1" applyFill="1" applyBorder="1" applyAlignment="1">
      <alignment horizontal="center" vertical="center" wrapText="1"/>
    </xf>
    <xf numFmtId="0" fontId="20" fillId="19" borderId="15" xfId="0" applyFont="1" applyFill="1" applyBorder="1" applyAlignment="1">
      <alignment horizontal="right" vertical="center"/>
    </xf>
    <xf numFmtId="0" fontId="21" fillId="19" borderId="9" xfId="0" applyFont="1" applyFill="1" applyBorder="1" applyAlignment="1">
      <alignment vertical="center" wrapText="1"/>
    </xf>
    <xf numFmtId="0" fontId="23" fillId="0" borderId="15" xfId="0" applyFont="1" applyBorder="1" applyAlignment="1">
      <alignment horizontal="right" vertical="center"/>
    </xf>
    <xf numFmtId="0" fontId="22" fillId="0" borderId="9" xfId="0" applyFont="1" applyBorder="1" applyAlignment="1">
      <alignment vertical="center" wrapText="1"/>
    </xf>
    <xf numFmtId="0" fontId="17" fillId="19" borderId="9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right" vertical="center"/>
    </xf>
    <xf numFmtId="0" fontId="19" fillId="0" borderId="9" xfId="0" applyFont="1" applyBorder="1" applyAlignment="1">
      <alignment vertical="center"/>
    </xf>
    <xf numFmtId="10" fontId="19" fillId="0" borderId="9" xfId="0" applyNumberFormat="1" applyFont="1" applyBorder="1" applyAlignment="1">
      <alignment horizontal="right" vertical="center"/>
    </xf>
    <xf numFmtId="0" fontId="17" fillId="19" borderId="15" xfId="0" applyFont="1" applyFill="1" applyBorder="1" applyAlignment="1">
      <alignment horizontal="right" vertical="center"/>
    </xf>
    <xf numFmtId="0" fontId="16" fillId="19" borderId="9" xfId="0" applyFont="1" applyFill="1" applyBorder="1" applyAlignment="1">
      <alignment vertical="top"/>
    </xf>
    <xf numFmtId="10" fontId="19" fillId="19" borderId="9" xfId="0" applyNumberFormat="1" applyFont="1" applyFill="1" applyBorder="1" applyAlignment="1">
      <alignment horizontal="right" vertical="center"/>
    </xf>
    <xf numFmtId="10" fontId="17" fillId="0" borderId="9" xfId="0" applyNumberFormat="1" applyFont="1" applyBorder="1" applyAlignment="1">
      <alignment horizontal="right" vertical="center"/>
    </xf>
    <xf numFmtId="0" fontId="17" fillId="19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19" borderId="9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168" fontId="0" fillId="0" borderId="0" xfId="3" applyNumberFormat="1" applyFont="1"/>
    <xf numFmtId="164" fontId="0" fillId="0" borderId="0" xfId="0" applyNumberFormat="1"/>
    <xf numFmtId="37" fontId="0" fillId="0" borderId="0" xfId="0" applyNumberFormat="1"/>
    <xf numFmtId="168" fontId="4" fillId="2" borderId="2" xfId="3" applyNumberFormat="1" applyFont="1" applyFill="1" applyBorder="1" applyAlignment="1">
      <alignment wrapText="1"/>
    </xf>
    <xf numFmtId="168" fontId="3" fillId="7" borderId="2" xfId="3" applyNumberFormat="1" applyFont="1" applyFill="1" applyBorder="1" applyAlignment="1">
      <alignment wrapText="1"/>
    </xf>
    <xf numFmtId="168" fontId="4" fillId="11" borderId="2" xfId="3" applyNumberFormat="1" applyFont="1" applyFill="1" applyBorder="1" applyAlignment="1">
      <alignment wrapText="1"/>
    </xf>
    <xf numFmtId="168" fontId="3" fillId="3" borderId="2" xfId="3" applyNumberFormat="1" applyFont="1" applyFill="1" applyBorder="1" applyAlignment="1">
      <alignment wrapText="1"/>
    </xf>
    <xf numFmtId="168" fontId="3" fillId="24" borderId="2" xfId="3" applyNumberFormat="1" applyFont="1" applyFill="1" applyBorder="1" applyAlignment="1">
      <alignment wrapText="1"/>
    </xf>
    <xf numFmtId="43" fontId="3" fillId="8" borderId="2" xfId="3" applyFont="1" applyFill="1" applyBorder="1" applyAlignment="1">
      <alignment wrapText="1"/>
    </xf>
    <xf numFmtId="168" fontId="4" fillId="12" borderId="2" xfId="3" applyNumberFormat="1" applyFont="1" applyFill="1" applyBorder="1" applyAlignment="1">
      <alignment wrapText="1"/>
    </xf>
    <xf numFmtId="168" fontId="3" fillId="9" borderId="2" xfId="3" applyNumberFormat="1" applyFont="1" applyFill="1" applyBorder="1" applyAlignment="1">
      <alignment wrapText="1"/>
    </xf>
    <xf numFmtId="168" fontId="4" fillId="13" borderId="2" xfId="3" applyNumberFormat="1" applyFont="1" applyFill="1" applyBorder="1" applyAlignment="1">
      <alignment wrapText="1"/>
    </xf>
    <xf numFmtId="168" fontId="4" fillId="16" borderId="2" xfId="3" applyNumberFormat="1" applyFont="1" applyFill="1" applyBorder="1" applyAlignment="1">
      <alignment wrapText="1"/>
    </xf>
    <xf numFmtId="168" fontId="4" fillId="14" borderId="2" xfId="3" applyNumberFormat="1" applyFont="1" applyFill="1" applyBorder="1"/>
    <xf numFmtId="168" fontId="4" fillId="3" borderId="2" xfId="3" applyNumberFormat="1" applyFont="1" applyFill="1" applyBorder="1"/>
    <xf numFmtId="168" fontId="15" fillId="16" borderId="2" xfId="3" applyNumberFormat="1" applyFont="1" applyFill="1" applyBorder="1"/>
    <xf numFmtId="168" fontId="3" fillId="25" borderId="2" xfId="3" applyNumberFormat="1" applyFont="1" applyFill="1" applyBorder="1" applyAlignment="1">
      <alignment wrapText="1"/>
    </xf>
    <xf numFmtId="168" fontId="3" fillId="25" borderId="2" xfId="3" applyNumberFormat="1" applyFont="1" applyFill="1" applyBorder="1"/>
    <xf numFmtId="168" fontId="3" fillId="25" borderId="1" xfId="3" applyNumberFormat="1" applyFont="1" applyFill="1" applyBorder="1"/>
    <xf numFmtId="168" fontId="3" fillId="8" borderId="2" xfId="3" applyNumberFormat="1" applyFont="1" applyFill="1" applyBorder="1" applyAlignment="1">
      <alignment wrapText="1"/>
    </xf>
    <xf numFmtId="164" fontId="3" fillId="10" borderId="6" xfId="0" applyNumberFormat="1" applyFont="1" applyFill="1" applyBorder="1" applyAlignment="1">
      <alignment wrapText="1"/>
    </xf>
    <xf numFmtId="168" fontId="3" fillId="10" borderId="6" xfId="3" applyNumberFormat="1" applyFont="1" applyFill="1" applyBorder="1" applyAlignment="1">
      <alignment wrapText="1"/>
    </xf>
    <xf numFmtId="168" fontId="3" fillId="25" borderId="7" xfId="3" applyNumberFormat="1" applyFont="1" applyFill="1" applyBorder="1" applyAlignment="1">
      <alignment wrapText="1"/>
    </xf>
    <xf numFmtId="168" fontId="3" fillId="25" borderId="6" xfId="3" applyNumberFormat="1" applyFont="1" applyFill="1" applyBorder="1" applyAlignment="1">
      <alignment wrapText="1"/>
    </xf>
    <xf numFmtId="168" fontId="4" fillId="7" borderId="2" xfId="3" applyNumberFormat="1" applyFont="1" applyFill="1" applyBorder="1" applyAlignment="1">
      <alignment wrapText="1"/>
    </xf>
    <xf numFmtId="165" fontId="3" fillId="10" borderId="7" xfId="0" applyNumberFormat="1" applyFont="1" applyFill="1" applyBorder="1"/>
    <xf numFmtId="165" fontId="3" fillId="10" borderId="6" xfId="0" applyNumberFormat="1" applyFont="1" applyFill="1" applyBorder="1"/>
    <xf numFmtId="165" fontId="3" fillId="10" borderId="5" xfId="0" applyNumberFormat="1" applyFont="1" applyFill="1" applyBorder="1"/>
    <xf numFmtId="168" fontId="3" fillId="10" borderId="6" xfId="3" applyNumberFormat="1" applyFont="1" applyFill="1" applyBorder="1" applyAlignment="1"/>
    <xf numFmtId="168" fontId="3" fillId="25" borderId="7" xfId="3" applyNumberFormat="1" applyFont="1" applyFill="1" applyBorder="1" applyAlignment="1"/>
    <xf numFmtId="168" fontId="3" fillId="25" borderId="6" xfId="3" applyNumberFormat="1" applyFont="1" applyFill="1" applyBorder="1" applyAlignment="1"/>
    <xf numFmtId="168" fontId="4" fillId="23" borderId="2" xfId="3" applyNumberFormat="1" applyFont="1" applyFill="1" applyBorder="1" applyAlignment="1">
      <alignment wrapText="1"/>
    </xf>
    <xf numFmtId="0" fontId="4" fillId="7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3" fontId="3" fillId="0" borderId="2" xfId="0" applyNumberFormat="1" applyFont="1" applyBorder="1"/>
    <xf numFmtId="0" fontId="5" fillId="6" borderId="2" xfId="0" applyFont="1" applyFill="1" applyBorder="1" applyAlignment="1">
      <alignment vertical="center" wrapText="1"/>
    </xf>
    <xf numFmtId="168" fontId="4" fillId="26" borderId="2" xfId="3" applyNumberFormat="1" applyFont="1" applyFill="1" applyBorder="1" applyAlignment="1">
      <alignment wrapText="1"/>
    </xf>
    <xf numFmtId="168" fontId="4" fillId="9" borderId="2" xfId="3" applyNumberFormat="1" applyFont="1" applyFill="1" applyBorder="1" applyAlignment="1">
      <alignment wrapText="1"/>
    </xf>
    <xf numFmtId="43" fontId="4" fillId="23" borderId="2" xfId="0" applyNumberFormat="1" applyFont="1" applyFill="1" applyBorder="1"/>
    <xf numFmtId="164" fontId="7" fillId="10" borderId="7" xfId="0" applyNumberFormat="1" applyFont="1" applyFill="1" applyBorder="1" applyAlignment="1">
      <alignment wrapText="1"/>
    </xf>
    <xf numFmtId="164" fontId="7" fillId="10" borderId="6" xfId="0" applyNumberFormat="1" applyFont="1" applyFill="1" applyBorder="1" applyAlignment="1">
      <alignment wrapText="1"/>
    </xf>
    <xf numFmtId="164" fontId="7" fillId="10" borderId="5" xfId="0" applyNumberFormat="1" applyFont="1" applyFill="1" applyBorder="1" applyAlignment="1">
      <alignment wrapText="1"/>
    </xf>
    <xf numFmtId="43" fontId="4" fillId="12" borderId="2" xfId="3" applyFont="1" applyFill="1" applyBorder="1" applyAlignment="1">
      <alignment wrapText="1"/>
    </xf>
    <xf numFmtId="164" fontId="3" fillId="10" borderId="7" xfId="0" applyNumberFormat="1" applyFont="1" applyFill="1" applyBorder="1" applyAlignment="1">
      <alignment wrapText="1"/>
    </xf>
    <xf numFmtId="168" fontId="3" fillId="10" borderId="6" xfId="3" applyNumberFormat="1" applyFont="1" applyFill="1" applyBorder="1"/>
    <xf numFmtId="168" fontId="3" fillId="10" borderId="5" xfId="3" applyNumberFormat="1" applyFont="1" applyFill="1" applyBorder="1"/>
    <xf numFmtId="168" fontId="4" fillId="3" borderId="2" xfId="3" applyNumberFormat="1" applyFont="1" applyFill="1" applyBorder="1" applyAlignment="1">
      <alignment wrapText="1"/>
    </xf>
    <xf numFmtId="0" fontId="13" fillId="18" borderId="0" xfId="0" applyFont="1" applyFill="1" applyAlignment="1">
      <alignment horizontal="center" vertical="center" wrapText="1"/>
    </xf>
    <xf numFmtId="0" fontId="13" fillId="18" borderId="17" xfId="0" applyFont="1" applyFill="1" applyBorder="1" applyAlignment="1">
      <alignment horizontal="center" vertical="center"/>
    </xf>
    <xf numFmtId="0" fontId="13" fillId="18" borderId="19" xfId="0" applyFont="1" applyFill="1" applyBorder="1" applyAlignment="1">
      <alignment horizontal="center" vertical="center"/>
    </xf>
    <xf numFmtId="0" fontId="13" fillId="18" borderId="0" xfId="0" applyFont="1" applyFill="1" applyAlignment="1">
      <alignment horizontal="center" vertical="center"/>
    </xf>
    <xf numFmtId="43" fontId="0" fillId="0" borderId="2" xfId="3" applyFont="1" applyBorder="1"/>
    <xf numFmtId="166" fontId="0" fillId="0" borderId="2" xfId="1" applyNumberFormat="1" applyFont="1" applyBorder="1"/>
    <xf numFmtId="43" fontId="4" fillId="3" borderId="2" xfId="3" applyFont="1" applyFill="1" applyBorder="1"/>
    <xf numFmtId="43" fontId="4" fillId="14" borderId="2" xfId="3" applyFont="1" applyFill="1" applyBorder="1"/>
    <xf numFmtId="168" fontId="0" fillId="0" borderId="2" xfId="3" applyNumberFormat="1" applyFont="1" applyBorder="1"/>
    <xf numFmtId="168" fontId="3" fillId="0" borderId="2" xfId="0" applyNumberFormat="1" applyFont="1" applyBorder="1"/>
    <xf numFmtId="168" fontId="4" fillId="23" borderId="2" xfId="0" applyNumberFormat="1" applyFont="1" applyFill="1" applyBorder="1"/>
    <xf numFmtId="168" fontId="12" fillId="20" borderId="9" xfId="3" applyNumberFormat="1" applyFont="1" applyFill="1" applyBorder="1" applyAlignment="1">
      <alignment horizontal="right" vertical="center"/>
    </xf>
    <xf numFmtId="43" fontId="0" fillId="0" borderId="0" xfId="3" applyFont="1"/>
    <xf numFmtId="43" fontId="13" fillId="18" borderId="9" xfId="0" applyNumberFormat="1" applyFont="1" applyFill="1" applyBorder="1" applyAlignment="1">
      <alignment horizontal="right" vertical="center"/>
    </xf>
    <xf numFmtId="167" fontId="12" fillId="20" borderId="9" xfId="0" applyNumberFormat="1" applyFont="1" applyFill="1" applyBorder="1" applyAlignment="1">
      <alignment horizontal="right" vertical="center"/>
    </xf>
    <xf numFmtId="169" fontId="13" fillId="18" borderId="2" xfId="0" applyNumberFormat="1" applyFont="1" applyFill="1" applyBorder="1" applyAlignment="1">
      <alignment horizontal="right" vertical="center"/>
    </xf>
    <xf numFmtId="0" fontId="12" fillId="21" borderId="13" xfId="0" applyFont="1" applyFill="1" applyBorder="1" applyAlignment="1">
      <alignment vertical="center"/>
    </xf>
    <xf numFmtId="168" fontId="13" fillId="18" borderId="2" xfId="3" applyNumberFormat="1" applyFont="1" applyFill="1" applyBorder="1" applyAlignment="1">
      <alignment horizontal="right" vertical="center"/>
    </xf>
    <xf numFmtId="0" fontId="13" fillId="19" borderId="9" xfId="0" applyFont="1" applyFill="1" applyBorder="1" applyAlignment="1">
      <alignment horizontal="center" vertical="center"/>
    </xf>
    <xf numFmtId="0" fontId="12" fillId="25" borderId="12" xfId="0" applyFont="1" applyFill="1" applyBorder="1" applyAlignment="1">
      <alignment vertical="center"/>
    </xf>
    <xf numFmtId="0" fontId="12" fillId="19" borderId="14" xfId="0" applyFont="1" applyFill="1" applyBorder="1" applyAlignment="1">
      <alignment vertical="center"/>
    </xf>
    <xf numFmtId="169" fontId="13" fillId="18" borderId="9" xfId="0" applyNumberFormat="1" applyFont="1" applyFill="1" applyBorder="1" applyAlignment="1">
      <alignment horizontal="right" vertical="center"/>
    </xf>
    <xf numFmtId="169" fontId="13" fillId="18" borderId="9" xfId="3" applyNumberFormat="1" applyFont="1" applyFill="1" applyBorder="1" applyAlignment="1">
      <alignment horizontal="right" vertical="center"/>
    </xf>
    <xf numFmtId="168" fontId="19" fillId="25" borderId="9" xfId="3" applyNumberFormat="1" applyFont="1" applyFill="1" applyBorder="1" applyAlignment="1">
      <alignment horizontal="right" vertical="center"/>
    </xf>
    <xf numFmtId="169" fontId="17" fillId="25" borderId="9" xfId="0" applyNumberFormat="1" applyFont="1" applyFill="1" applyBorder="1" applyAlignment="1">
      <alignment horizontal="right" vertical="center"/>
    </xf>
    <xf numFmtId="0" fontId="19" fillId="25" borderId="9" xfId="0" applyFont="1" applyFill="1" applyBorder="1" applyAlignment="1">
      <alignment horizontal="right" vertical="center"/>
    </xf>
    <xf numFmtId="0" fontId="16" fillId="25" borderId="9" xfId="0" applyFont="1" applyFill="1" applyBorder="1" applyAlignment="1">
      <alignment vertical="top"/>
    </xf>
    <xf numFmtId="0" fontId="17" fillId="0" borderId="12" xfId="0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/>
    </xf>
    <xf numFmtId="0" fontId="17" fillId="19" borderId="15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8" fontId="17" fillId="19" borderId="9" xfId="3" applyNumberFormat="1" applyFont="1" applyFill="1" applyBorder="1" applyAlignment="1">
      <alignment horizontal="center" vertical="center"/>
    </xf>
    <xf numFmtId="169" fontId="12" fillId="0" borderId="9" xfId="0" applyNumberFormat="1" applyFont="1" applyBorder="1" applyAlignment="1">
      <alignment horizontal="right" vertical="center"/>
    </xf>
    <xf numFmtId="168" fontId="12" fillId="0" borderId="9" xfId="3" applyNumberFormat="1" applyFont="1" applyFill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68" fontId="6" fillId="0" borderId="9" xfId="3" applyNumberFormat="1" applyFont="1" applyFill="1" applyBorder="1" applyAlignment="1">
      <alignment horizontal="right" vertical="center"/>
    </xf>
    <xf numFmtId="168" fontId="13" fillId="0" borderId="9" xfId="0" applyNumberFormat="1" applyFont="1" applyBorder="1" applyAlignment="1">
      <alignment horizontal="right" vertical="center"/>
    </xf>
    <xf numFmtId="168" fontId="12" fillId="0" borderId="20" xfId="3" applyNumberFormat="1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169" fontId="21" fillId="0" borderId="9" xfId="0" applyNumberFormat="1" applyFont="1" applyBorder="1" applyAlignment="1">
      <alignment horizontal="right" vertical="center"/>
    </xf>
    <xf numFmtId="168" fontId="24" fillId="0" borderId="0" xfId="5" applyNumberFormat="1"/>
    <xf numFmtId="0" fontId="12" fillId="0" borderId="12" xfId="0" applyFont="1" applyBorder="1" applyAlignment="1">
      <alignment vertical="center"/>
    </xf>
    <xf numFmtId="169" fontId="12" fillId="0" borderId="20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3" fillId="19" borderId="2" xfId="0" applyFont="1" applyFill="1" applyBorder="1" applyAlignment="1">
      <alignment vertical="center" wrapText="1"/>
    </xf>
    <xf numFmtId="0" fontId="13" fillId="19" borderId="2" xfId="0" applyFont="1" applyFill="1" applyBorder="1" applyAlignment="1">
      <alignment horizontal="center" vertical="center" wrapText="1"/>
    </xf>
    <xf numFmtId="0" fontId="19" fillId="19" borderId="2" xfId="0" applyFont="1" applyFill="1" applyBorder="1" applyAlignment="1">
      <alignment vertical="center"/>
    </xf>
    <xf numFmtId="169" fontId="13" fillId="18" borderId="2" xfId="3" applyNumberFormat="1" applyFont="1" applyFill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3" applyNumberFormat="1" applyFont="1" applyFill="1" applyBorder="1" applyAlignment="1">
      <alignment horizontal="right" vertical="center"/>
    </xf>
    <xf numFmtId="169" fontId="12" fillId="0" borderId="2" xfId="0" applyNumberFormat="1" applyFont="1" applyBorder="1" applyAlignment="1">
      <alignment vertical="center"/>
    </xf>
    <xf numFmtId="168" fontId="12" fillId="0" borderId="2" xfId="3" applyNumberFormat="1" applyFont="1" applyFill="1" applyBorder="1" applyAlignment="1">
      <alignment horizontal="right" vertical="center"/>
    </xf>
    <xf numFmtId="168" fontId="12" fillId="0" borderId="2" xfId="3" applyNumberFormat="1" applyFont="1" applyFill="1" applyBorder="1" applyAlignment="1">
      <alignment vertical="center"/>
    </xf>
    <xf numFmtId="166" fontId="12" fillId="0" borderId="2" xfId="1" applyNumberFormat="1" applyFont="1" applyFill="1" applyBorder="1" applyAlignment="1">
      <alignment horizontal="right" vertical="center"/>
    </xf>
    <xf numFmtId="166" fontId="13" fillId="18" borderId="2" xfId="1" applyNumberFormat="1" applyFont="1" applyFill="1" applyBorder="1" applyAlignment="1">
      <alignment horizontal="right" vertical="center"/>
    </xf>
    <xf numFmtId="166" fontId="13" fillId="3" borderId="2" xfId="1" applyNumberFormat="1" applyFont="1" applyFill="1" applyBorder="1" applyAlignment="1">
      <alignment horizontal="right" vertical="center"/>
    </xf>
    <xf numFmtId="165" fontId="3" fillId="10" borderId="2" xfId="0" applyNumberFormat="1" applyFont="1" applyFill="1" applyBorder="1"/>
    <xf numFmtId="0" fontId="8" fillId="15" borderId="2" xfId="0" applyFont="1" applyFill="1" applyBorder="1" applyAlignment="1">
      <alignment vertical="center" wrapText="1"/>
    </xf>
    <xf numFmtId="171" fontId="19" fillId="19" borderId="2" xfId="0" applyNumberFormat="1" applyFont="1" applyFill="1" applyBorder="1" applyAlignment="1">
      <alignment vertical="center"/>
    </xf>
    <xf numFmtId="171" fontId="2" fillId="0" borderId="0" xfId="8" applyNumberFormat="1" applyAlignment="1">
      <alignment vertical="center"/>
    </xf>
    <xf numFmtId="171" fontId="12" fillId="0" borderId="2" xfId="3" applyNumberFormat="1" applyFont="1" applyFill="1" applyBorder="1" applyAlignment="1">
      <alignment horizontal="right" vertical="center"/>
    </xf>
    <xf numFmtId="171" fontId="12" fillId="0" borderId="2" xfId="1" applyNumberFormat="1" applyFont="1" applyFill="1" applyBorder="1" applyAlignment="1">
      <alignment horizontal="right" vertical="center"/>
    </xf>
    <xf numFmtId="171" fontId="12" fillId="0" borderId="2" xfId="3" applyNumberFormat="1" applyFont="1" applyFill="1" applyBorder="1" applyAlignment="1">
      <alignment vertical="center"/>
    </xf>
    <xf numFmtId="171" fontId="12" fillId="0" borderId="2" xfId="0" applyNumberFormat="1" applyFont="1" applyBorder="1" applyAlignment="1">
      <alignment vertical="center"/>
    </xf>
    <xf numFmtId="171" fontId="13" fillId="3" borderId="2" xfId="0" applyNumberFormat="1" applyFont="1" applyFill="1" applyBorder="1" applyAlignment="1">
      <alignment horizontal="right" vertical="center"/>
    </xf>
    <xf numFmtId="171" fontId="6" fillId="0" borderId="2" xfId="3" applyNumberFormat="1" applyFont="1" applyFill="1" applyBorder="1" applyAlignment="1">
      <alignment horizontal="right" vertical="center"/>
    </xf>
    <xf numFmtId="171" fontId="6" fillId="0" borderId="2" xfId="0" applyNumberFormat="1" applyFont="1" applyBorder="1" applyAlignment="1">
      <alignment horizontal="right" vertical="center"/>
    </xf>
    <xf numFmtId="166" fontId="0" fillId="0" borderId="0" xfId="1" applyNumberFormat="1" applyFont="1"/>
    <xf numFmtId="0" fontId="14" fillId="0" borderId="2" xfId="0" applyFont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0" fontId="5" fillId="2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18" borderId="10" xfId="0" applyFont="1" applyFill="1" applyBorder="1" applyAlignment="1">
      <alignment horizontal="center" vertical="center"/>
    </xf>
    <xf numFmtId="0" fontId="12" fillId="18" borderId="11" xfId="0" applyFont="1" applyFill="1" applyBorder="1" applyAlignment="1">
      <alignment horizontal="center" vertical="center"/>
    </xf>
    <xf numFmtId="0" fontId="12" fillId="18" borderId="16" xfId="0" applyFont="1" applyFill="1" applyBorder="1" applyAlignment="1">
      <alignment horizontal="center" vertical="center"/>
    </xf>
    <xf numFmtId="0" fontId="12" fillId="18" borderId="13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25" borderId="2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13" fillId="18" borderId="16" xfId="0" applyFont="1" applyFill="1" applyBorder="1" applyAlignment="1">
      <alignment horizontal="center" vertical="center" wrapText="1"/>
    </xf>
    <xf numFmtId="0" fontId="13" fillId="18" borderId="18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horizontal="center" vertical="center" wrapText="1"/>
    </xf>
    <xf numFmtId="0" fontId="13" fillId="18" borderId="17" xfId="0" applyFont="1" applyFill="1" applyBorder="1" applyAlignment="1">
      <alignment horizontal="center" vertical="center" wrapText="1"/>
    </xf>
    <xf numFmtId="0" fontId="13" fillId="18" borderId="15" xfId="0" applyFont="1" applyFill="1" applyBorder="1" applyAlignment="1">
      <alignment horizontal="center" vertical="center" wrapText="1"/>
    </xf>
    <xf numFmtId="0" fontId="13" fillId="19" borderId="16" xfId="0" applyFont="1" applyFill="1" applyBorder="1" applyAlignment="1">
      <alignment horizontal="center" vertical="center"/>
    </xf>
    <xf numFmtId="0" fontId="13" fillId="19" borderId="13" xfId="0" applyFont="1" applyFill="1" applyBorder="1" applyAlignment="1">
      <alignment horizontal="center" vertical="center"/>
    </xf>
    <xf numFmtId="0" fontId="13" fillId="19" borderId="12" xfId="0" applyFont="1" applyFill="1" applyBorder="1" applyAlignment="1">
      <alignment horizontal="center" vertical="center"/>
    </xf>
    <xf numFmtId="0" fontId="13" fillId="19" borderId="16" xfId="0" applyFont="1" applyFill="1" applyBorder="1" applyAlignment="1">
      <alignment horizontal="center" vertical="center" wrapText="1"/>
    </xf>
    <xf numFmtId="0" fontId="13" fillId="19" borderId="18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vertical="center" wrapText="1"/>
    </xf>
    <xf numFmtId="0" fontId="13" fillId="18" borderId="17" xfId="0" applyFont="1" applyFill="1" applyBorder="1" applyAlignment="1">
      <alignment vertical="center" wrapText="1"/>
    </xf>
    <xf numFmtId="0" fontId="13" fillId="18" borderId="15" xfId="0" applyFont="1" applyFill="1" applyBorder="1" applyAlignment="1">
      <alignment vertical="center" wrapText="1"/>
    </xf>
    <xf numFmtId="0" fontId="12" fillId="18" borderId="10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center" vertical="center" wrapText="1"/>
    </xf>
    <xf numFmtId="0" fontId="12" fillId="18" borderId="15" xfId="0" applyFont="1" applyFill="1" applyBorder="1" applyAlignment="1">
      <alignment horizontal="center" vertical="center" wrapText="1"/>
    </xf>
    <xf numFmtId="0" fontId="13" fillId="18" borderId="16" xfId="0" applyFont="1" applyFill="1" applyBorder="1" applyAlignment="1">
      <alignment horizontal="center" vertical="center"/>
    </xf>
    <xf numFmtId="0" fontId="13" fillId="18" borderId="13" xfId="0" applyFont="1" applyFill="1" applyBorder="1" applyAlignment="1">
      <alignment horizontal="center" vertical="center"/>
    </xf>
    <xf numFmtId="0" fontId="13" fillId="18" borderId="1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horizontal="center" vertical="center"/>
    </xf>
    <xf numFmtId="0" fontId="13" fillId="17" borderId="2" xfId="0" applyFont="1" applyFill="1" applyBorder="1" applyAlignment="1">
      <alignment horizontal="center" vertical="center" wrapText="1"/>
    </xf>
    <xf numFmtId="0" fontId="21" fillId="22" borderId="10" xfId="0" applyFont="1" applyFill="1" applyBorder="1" applyAlignment="1">
      <alignment horizontal="center" vertical="center"/>
    </xf>
    <xf numFmtId="0" fontId="21" fillId="22" borderId="15" xfId="0" applyFont="1" applyFill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0" fillId="19" borderId="16" xfId="0" applyFont="1" applyFill="1" applyBorder="1" applyAlignment="1">
      <alignment horizontal="center" vertical="center" wrapText="1"/>
    </xf>
    <xf numFmtId="0" fontId="20" fillId="19" borderId="13" xfId="0" applyFont="1" applyFill="1" applyBorder="1" applyAlignment="1">
      <alignment horizontal="center" vertical="center" wrapText="1"/>
    </xf>
    <xf numFmtId="0" fontId="20" fillId="19" borderId="12" xfId="0" applyFont="1" applyFill="1" applyBorder="1" applyAlignment="1">
      <alignment horizontal="center" vertical="center" wrapText="1"/>
    </xf>
    <xf numFmtId="0" fontId="20" fillId="22" borderId="10" xfId="0" applyFont="1" applyFill="1" applyBorder="1" applyAlignment="1">
      <alignment horizontal="center" vertical="center"/>
    </xf>
    <xf numFmtId="0" fontId="20" fillId="22" borderId="15" xfId="0" applyFont="1" applyFill="1" applyBorder="1" applyAlignment="1">
      <alignment horizontal="center" vertical="center"/>
    </xf>
    <xf numFmtId="0" fontId="21" fillId="22" borderId="10" xfId="0" applyFont="1" applyFill="1" applyBorder="1" applyAlignment="1">
      <alignment horizontal="center" vertical="center" wrapText="1"/>
    </xf>
    <xf numFmtId="0" fontId="21" fillId="22" borderId="15" xfId="0" applyFont="1" applyFill="1" applyBorder="1" applyAlignment="1">
      <alignment horizontal="center" vertical="center" wrapText="1"/>
    </xf>
    <xf numFmtId="0" fontId="21" fillId="22" borderId="16" xfId="0" applyFont="1" applyFill="1" applyBorder="1" applyAlignment="1">
      <alignment horizontal="center" vertical="center" wrapText="1"/>
    </xf>
    <xf numFmtId="0" fontId="21" fillId="22" borderId="12" xfId="0" applyFont="1" applyFill="1" applyBorder="1" applyAlignment="1">
      <alignment horizontal="center" vertical="center" wrapText="1"/>
    </xf>
    <xf numFmtId="0" fontId="17" fillId="22" borderId="10" xfId="0" applyFont="1" applyFill="1" applyBorder="1" applyAlignment="1">
      <alignment horizontal="center" vertical="center" wrapText="1"/>
    </xf>
    <xf numFmtId="0" fontId="17" fillId="22" borderId="15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22" borderId="10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17" fillId="22" borderId="16" xfId="0" applyFont="1" applyFill="1" applyBorder="1" applyAlignment="1">
      <alignment horizontal="center" vertical="center" wrapText="1"/>
    </xf>
    <xf numFmtId="0" fontId="17" fillId="22" borderId="12" xfId="0" applyFont="1" applyFill="1" applyBorder="1" applyAlignment="1">
      <alignment horizontal="center" vertical="center" wrapText="1"/>
    </xf>
    <xf numFmtId="0" fontId="17" fillId="19" borderId="16" xfId="0" applyFont="1" applyFill="1" applyBorder="1" applyAlignment="1">
      <alignment horizontal="center" vertical="center"/>
    </xf>
    <xf numFmtId="0" fontId="17" fillId="19" borderId="12" xfId="0" applyFont="1" applyFill="1" applyBorder="1" applyAlignment="1">
      <alignment horizontal="center" vertical="center"/>
    </xf>
    <xf numFmtId="171" fontId="13" fillId="18" borderId="2" xfId="0" applyNumberFormat="1" applyFont="1" applyFill="1" applyBorder="1" applyAlignment="1">
      <alignment horizontal="center" vertical="center" wrapText="1"/>
    </xf>
    <xf numFmtId="0" fontId="13" fillId="19" borderId="2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3" fillId="18" borderId="2" xfId="0" applyFont="1" applyFill="1" applyBorder="1" applyAlignment="1">
      <alignment horizontal="center" vertical="center" wrapText="1"/>
    </xf>
    <xf numFmtId="171" fontId="18" fillId="3" borderId="2" xfId="0" applyNumberFormat="1" applyFont="1" applyFill="1" applyBorder="1" applyAlignment="1">
      <alignment horizontal="center" vertical="center"/>
    </xf>
    <xf numFmtId="166" fontId="29" fillId="0" borderId="2" xfId="1" applyNumberFormat="1" applyFont="1" applyBorder="1"/>
    <xf numFmtId="0" fontId="11" fillId="3" borderId="2" xfId="0" applyFont="1" applyFill="1" applyBorder="1" applyAlignment="1">
      <alignment vertical="center" wrapText="1"/>
    </xf>
    <xf numFmtId="168" fontId="14" fillId="7" borderId="2" xfId="3" applyNumberFormat="1" applyFont="1" applyFill="1" applyBorder="1" applyAlignment="1">
      <alignment wrapText="1"/>
    </xf>
    <xf numFmtId="168" fontId="11" fillId="11" borderId="2" xfId="3" applyNumberFormat="1" applyFont="1" applyFill="1" applyBorder="1" applyAlignment="1">
      <alignment wrapText="1"/>
    </xf>
    <xf numFmtId="168" fontId="11" fillId="3" borderId="2" xfId="3" applyNumberFormat="1" applyFont="1" applyFill="1" applyBorder="1"/>
    <xf numFmtId="0" fontId="29" fillId="0" borderId="0" xfId="0" applyFont="1"/>
    <xf numFmtId="0" fontId="10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/>
    </xf>
    <xf numFmtId="168" fontId="6" fillId="7" borderId="2" xfId="3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168" fontId="6" fillId="7" borderId="2" xfId="3" applyNumberFormat="1" applyFont="1" applyFill="1" applyBorder="1" applyAlignment="1">
      <alignment vertical="center" wrapText="1"/>
    </xf>
    <xf numFmtId="168" fontId="10" fillId="7" borderId="2" xfId="3" applyNumberFormat="1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8" fontId="11" fillId="27" borderId="2" xfId="3" applyNumberFormat="1" applyFont="1" applyFill="1" applyBorder="1" applyAlignment="1">
      <alignment wrapText="1"/>
    </xf>
    <xf numFmtId="166" fontId="29" fillId="7" borderId="2" xfId="1" applyNumberFormat="1" applyFont="1" applyFill="1" applyBorder="1"/>
    <xf numFmtId="168" fontId="14" fillId="3" borderId="2" xfId="3" applyNumberFormat="1" applyFont="1" applyFill="1" applyBorder="1" applyAlignment="1">
      <alignment wrapText="1"/>
    </xf>
    <xf numFmtId="166" fontId="29" fillId="3" borderId="2" xfId="1" applyNumberFormat="1" applyFont="1" applyFill="1" applyBorder="1"/>
    <xf numFmtId="0" fontId="14" fillId="3" borderId="8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1" fillId="28" borderId="2" xfId="0" applyFont="1" applyFill="1" applyBorder="1" applyAlignment="1">
      <alignment wrapText="1"/>
    </xf>
    <xf numFmtId="0" fontId="14" fillId="3" borderId="2" xfId="0" applyFont="1" applyFill="1" applyBorder="1"/>
    <xf numFmtId="0" fontId="11" fillId="3" borderId="2" xfId="0" applyFont="1" applyFill="1" applyBorder="1"/>
    <xf numFmtId="168" fontId="11" fillId="28" borderId="2" xfId="3" applyNumberFormat="1" applyFont="1" applyFill="1" applyBorder="1"/>
    <xf numFmtId="166" fontId="18" fillId="3" borderId="2" xfId="1" applyNumberFormat="1" applyFont="1" applyFill="1" applyBorder="1"/>
    <xf numFmtId="168" fontId="29" fillId="7" borderId="2" xfId="3" applyNumberFormat="1" applyFont="1" applyFill="1" applyBorder="1"/>
    <xf numFmtId="168" fontId="14" fillId="7" borderId="2" xfId="3" applyNumberFormat="1" applyFont="1" applyFill="1" applyBorder="1"/>
    <xf numFmtId="168" fontId="11" fillId="29" borderId="2" xfId="3" applyNumberFormat="1" applyFont="1" applyFill="1" applyBorder="1"/>
    <xf numFmtId="168" fontId="18" fillId="3" borderId="2" xfId="3" applyNumberFormat="1" applyFont="1" applyFill="1" applyBorder="1"/>
    <xf numFmtId="0" fontId="14" fillId="3" borderId="4" xfId="0" applyFont="1" applyFill="1" applyBorder="1"/>
    <xf numFmtId="1" fontId="13" fillId="18" borderId="2" xfId="0" applyNumberFormat="1" applyFont="1" applyFill="1" applyBorder="1" applyAlignment="1">
      <alignment horizontal="center" vertical="center" wrapText="1"/>
    </xf>
    <xf numFmtId="0" fontId="27" fillId="18" borderId="10" xfId="0" applyFont="1" applyFill="1" applyBorder="1" applyAlignment="1">
      <alignment horizontal="center" vertical="center"/>
    </xf>
    <xf numFmtId="0" fontId="27" fillId="18" borderId="16" xfId="0" applyFont="1" applyFill="1" applyBorder="1" applyAlignment="1">
      <alignment horizontal="center" vertical="center"/>
    </xf>
    <xf numFmtId="0" fontId="27" fillId="18" borderId="13" xfId="0" applyFont="1" applyFill="1" applyBorder="1" applyAlignment="1">
      <alignment horizontal="center" vertical="center"/>
    </xf>
    <xf numFmtId="0" fontId="27" fillId="18" borderId="12" xfId="0" applyFont="1" applyFill="1" applyBorder="1" applyAlignment="1">
      <alignment horizontal="center" vertical="center"/>
    </xf>
    <xf numFmtId="0" fontId="27" fillId="18" borderId="11" xfId="0" applyFont="1" applyFill="1" applyBorder="1" applyAlignment="1">
      <alignment horizontal="center" vertical="center"/>
    </xf>
    <xf numFmtId="0" fontId="30" fillId="18" borderId="14" xfId="0" applyFont="1" applyFill="1" applyBorder="1" applyAlignment="1">
      <alignment horizontal="center" vertical="center" wrapText="1"/>
    </xf>
    <xf numFmtId="0" fontId="30" fillId="18" borderId="15" xfId="0" applyFont="1" applyFill="1" applyBorder="1" applyAlignment="1">
      <alignment horizontal="center" vertical="center"/>
    </xf>
    <xf numFmtId="0" fontId="30" fillId="18" borderId="9" xfId="0" applyFont="1" applyFill="1" applyBorder="1" applyAlignment="1">
      <alignment horizontal="center" vertical="center"/>
    </xf>
    <xf numFmtId="0" fontId="30" fillId="18" borderId="20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wrapText="1"/>
    </xf>
    <xf numFmtId="168" fontId="32" fillId="7" borderId="2" xfId="3" applyNumberFormat="1" applyFont="1" applyFill="1" applyBorder="1" applyAlignment="1">
      <alignment wrapText="1"/>
    </xf>
    <xf numFmtId="0" fontId="33" fillId="11" borderId="2" xfId="0" applyFont="1" applyFill="1" applyBorder="1" applyAlignment="1">
      <alignment wrapText="1"/>
    </xf>
    <xf numFmtId="168" fontId="33" fillId="11" borderId="2" xfId="3" applyNumberFormat="1" applyFont="1" applyFill="1" applyBorder="1" applyAlignment="1">
      <alignment wrapText="1"/>
    </xf>
    <xf numFmtId="0" fontId="34" fillId="0" borderId="0" xfId="0" applyFont="1"/>
    <xf numFmtId="0" fontId="19" fillId="30" borderId="9" xfId="0" applyFont="1" applyFill="1" applyBorder="1" applyAlignment="1">
      <alignment horizontal="center" vertical="center"/>
    </xf>
    <xf numFmtId="168" fontId="19" fillId="30" borderId="9" xfId="3" applyNumberFormat="1" applyFont="1" applyFill="1" applyBorder="1" applyAlignment="1">
      <alignment horizontal="center" vertical="center"/>
    </xf>
    <xf numFmtId="168" fontId="19" fillId="30" borderId="9" xfId="3" applyNumberFormat="1" applyFont="1" applyFill="1" applyBorder="1" applyAlignment="1">
      <alignment horizontal="right" vertical="center"/>
    </xf>
    <xf numFmtId="0" fontId="19" fillId="30" borderId="9" xfId="0" applyFont="1" applyFill="1" applyBorder="1" applyAlignment="1">
      <alignment horizontal="right" vertical="center"/>
    </xf>
    <xf numFmtId="166" fontId="19" fillId="30" borderId="9" xfId="1" applyNumberFormat="1" applyFont="1" applyFill="1" applyBorder="1" applyAlignment="1">
      <alignment horizontal="right" vertical="center"/>
    </xf>
    <xf numFmtId="166" fontId="19" fillId="30" borderId="9" xfId="0" applyNumberFormat="1" applyFont="1" applyFill="1" applyBorder="1" applyAlignment="1">
      <alignment horizontal="right" vertical="center"/>
    </xf>
    <xf numFmtId="0" fontId="16" fillId="30" borderId="9" xfId="0" applyFont="1" applyFill="1" applyBorder="1" applyAlignment="1">
      <alignment vertical="top"/>
    </xf>
    <xf numFmtId="0" fontId="17" fillId="3" borderId="16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169" fontId="17" fillId="3" borderId="9" xfId="0" applyNumberFormat="1" applyFont="1" applyFill="1" applyBorder="1" applyAlignment="1">
      <alignment horizontal="right" vertical="center"/>
    </xf>
    <xf numFmtId="166" fontId="19" fillId="3" borderId="9" xfId="1" applyNumberFormat="1" applyFont="1" applyFill="1" applyBorder="1" applyAlignment="1">
      <alignment horizontal="right" vertical="center"/>
    </xf>
    <xf numFmtId="166" fontId="17" fillId="3" borderId="9" xfId="0" applyNumberFormat="1" applyFont="1" applyFill="1" applyBorder="1" applyAlignment="1">
      <alignment horizontal="right" vertical="center"/>
    </xf>
    <xf numFmtId="170" fontId="21" fillId="30" borderId="9" xfId="3" applyNumberFormat="1" applyFont="1" applyFill="1" applyBorder="1" applyAlignment="1">
      <alignment horizontal="right" vertical="center" wrapText="1"/>
    </xf>
    <xf numFmtId="3" fontId="21" fillId="30" borderId="9" xfId="0" applyNumberFormat="1" applyFont="1" applyFill="1" applyBorder="1" applyAlignment="1">
      <alignment horizontal="right" vertical="center" wrapText="1"/>
    </xf>
    <xf numFmtId="168" fontId="21" fillId="30" borderId="9" xfId="3" applyNumberFormat="1" applyFont="1" applyFill="1" applyBorder="1" applyAlignment="1">
      <alignment horizontal="right" vertical="center" wrapText="1"/>
    </xf>
    <xf numFmtId="166" fontId="21" fillId="30" borderId="9" xfId="0" applyNumberFormat="1" applyFont="1" applyFill="1" applyBorder="1" applyAlignment="1">
      <alignment horizontal="right" vertical="center"/>
    </xf>
    <xf numFmtId="170" fontId="22" fillId="30" borderId="9" xfId="3" applyNumberFormat="1" applyFont="1" applyFill="1" applyBorder="1" applyAlignment="1">
      <alignment horizontal="right" vertical="center" wrapText="1"/>
    </xf>
    <xf numFmtId="0" fontId="22" fillId="30" borderId="9" xfId="0" applyFont="1" applyFill="1" applyBorder="1" applyAlignment="1">
      <alignment horizontal="right" vertical="center" wrapText="1"/>
    </xf>
    <xf numFmtId="168" fontId="22" fillId="30" borderId="9" xfId="3" applyNumberFormat="1" applyFont="1" applyFill="1" applyBorder="1" applyAlignment="1">
      <alignment horizontal="right" vertical="center" wrapText="1"/>
    </xf>
    <xf numFmtId="0" fontId="21" fillId="30" borderId="9" xfId="0" applyFont="1" applyFill="1" applyBorder="1" applyAlignment="1">
      <alignment horizontal="right" vertical="center" wrapText="1"/>
    </xf>
    <xf numFmtId="3" fontId="22" fillId="30" borderId="9" xfId="0" applyNumberFormat="1" applyFont="1" applyFill="1" applyBorder="1" applyAlignment="1">
      <alignment horizontal="center" vertical="center" wrapText="1"/>
    </xf>
    <xf numFmtId="169" fontId="22" fillId="30" borderId="9" xfId="0" applyNumberFormat="1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3" fontId="20" fillId="3" borderId="9" xfId="0" applyNumberFormat="1" applyFont="1" applyFill="1" applyBorder="1" applyAlignment="1">
      <alignment horizontal="center" vertical="center" wrapText="1"/>
    </xf>
    <xf numFmtId="4" fontId="20" fillId="3" borderId="9" xfId="0" applyNumberFormat="1" applyFont="1" applyFill="1" applyBorder="1" applyAlignment="1">
      <alignment horizontal="center" vertical="center" wrapText="1"/>
    </xf>
    <xf numFmtId="166" fontId="21" fillId="3" borderId="9" xfId="0" applyNumberFormat="1" applyFont="1" applyFill="1" applyBorder="1" applyAlignment="1">
      <alignment horizontal="right" vertical="center"/>
    </xf>
    <xf numFmtId="166" fontId="20" fillId="3" borderId="9" xfId="0" applyNumberFormat="1" applyFont="1" applyFill="1" applyBorder="1" applyAlignment="1">
      <alignment horizontal="center" vertical="center"/>
    </xf>
    <xf numFmtId="10" fontId="21" fillId="30" borderId="9" xfId="0" applyNumberFormat="1" applyFont="1" applyFill="1" applyBorder="1" applyAlignment="1">
      <alignment horizontal="right" vertical="center"/>
    </xf>
    <xf numFmtId="4" fontId="22" fillId="30" borderId="9" xfId="0" applyNumberFormat="1" applyFont="1" applyFill="1" applyBorder="1" applyAlignment="1">
      <alignment horizontal="center" vertical="center" wrapText="1"/>
    </xf>
    <xf numFmtId="169" fontId="20" fillId="3" borderId="9" xfId="0" applyNumberFormat="1" applyFont="1" applyFill="1" applyBorder="1" applyAlignment="1">
      <alignment horizontal="center" vertical="center" wrapText="1"/>
    </xf>
    <xf numFmtId="10" fontId="20" fillId="3" borderId="9" xfId="0" applyNumberFormat="1" applyFont="1" applyFill="1" applyBorder="1" applyAlignment="1">
      <alignment horizontal="center" vertical="center"/>
    </xf>
    <xf numFmtId="169" fontId="12" fillId="30" borderId="2" xfId="0" applyNumberFormat="1" applyFont="1" applyFill="1" applyBorder="1" applyAlignment="1">
      <alignment horizontal="right" vertical="center"/>
    </xf>
    <xf numFmtId="168" fontId="12" fillId="30" borderId="2" xfId="3" applyNumberFormat="1" applyFont="1" applyFill="1" applyBorder="1" applyAlignment="1">
      <alignment horizontal="right" vertical="center"/>
    </xf>
    <xf numFmtId="168" fontId="12" fillId="30" borderId="2" xfId="3" applyNumberFormat="1" applyFont="1" applyFill="1" applyBorder="1" applyAlignment="1">
      <alignment vertical="center"/>
    </xf>
    <xf numFmtId="166" fontId="12" fillId="30" borderId="2" xfId="0" applyNumberFormat="1" applyFont="1" applyFill="1" applyBorder="1" applyAlignment="1">
      <alignment horizontal="right" vertical="center"/>
    </xf>
    <xf numFmtId="0" fontId="6" fillId="30" borderId="2" xfId="0" applyFont="1" applyFill="1" applyBorder="1" applyAlignment="1">
      <alignment horizontal="right" vertical="center" wrapText="1"/>
    </xf>
    <xf numFmtId="168" fontId="12" fillId="30" borderId="2" xfId="3" applyNumberFormat="1" applyFont="1" applyFill="1" applyBorder="1" applyAlignment="1">
      <alignment vertical="center" wrapText="1"/>
    </xf>
    <xf numFmtId="0" fontId="12" fillId="30" borderId="2" xfId="0" applyFont="1" applyFill="1" applyBorder="1" applyAlignment="1">
      <alignment vertical="center"/>
    </xf>
    <xf numFmtId="0" fontId="6" fillId="30" borderId="2" xfId="0" applyFont="1" applyFill="1" applyBorder="1" applyAlignment="1">
      <alignment horizontal="right" vertical="center"/>
    </xf>
    <xf numFmtId="168" fontId="6" fillId="30" borderId="2" xfId="3" applyNumberFormat="1" applyFont="1" applyFill="1" applyBorder="1" applyAlignment="1">
      <alignment horizontal="right" vertical="center"/>
    </xf>
    <xf numFmtId="167" fontId="6" fillId="30" borderId="2" xfId="0" applyNumberFormat="1" applyFont="1" applyFill="1" applyBorder="1" applyAlignment="1">
      <alignment horizontal="right" vertical="center"/>
    </xf>
    <xf numFmtId="4" fontId="12" fillId="30" borderId="2" xfId="0" applyNumberFormat="1" applyFont="1" applyFill="1" applyBorder="1" applyAlignment="1">
      <alignment horizontal="right" vertical="center"/>
    </xf>
    <xf numFmtId="166" fontId="12" fillId="30" borderId="2" xfId="0" applyNumberFormat="1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169" fontId="13" fillId="3" borderId="2" xfId="0" applyNumberFormat="1" applyFont="1" applyFill="1" applyBorder="1" applyAlignment="1">
      <alignment horizontal="right" vertical="center"/>
    </xf>
    <xf numFmtId="166" fontId="12" fillId="3" borderId="2" xfId="0" applyNumberFormat="1" applyFont="1" applyFill="1" applyBorder="1" applyAlignment="1">
      <alignment horizontal="right" vertical="center"/>
    </xf>
    <xf numFmtId="0" fontId="13" fillId="16" borderId="2" xfId="0" applyFont="1" applyFill="1" applyBorder="1" applyAlignment="1">
      <alignment vertical="center"/>
    </xf>
    <xf numFmtId="169" fontId="13" fillId="16" borderId="2" xfId="0" applyNumberFormat="1" applyFont="1" applyFill="1" applyBorder="1" applyAlignment="1">
      <alignment horizontal="right" vertical="center"/>
    </xf>
    <xf numFmtId="166" fontId="12" fillId="16" borderId="2" xfId="0" applyNumberFormat="1" applyFont="1" applyFill="1" applyBorder="1" applyAlignment="1">
      <alignment horizontal="right" vertical="center"/>
    </xf>
    <xf numFmtId="169" fontId="12" fillId="30" borderId="9" xfId="0" applyNumberFormat="1" applyFont="1" applyFill="1" applyBorder="1" applyAlignment="1">
      <alignment horizontal="right" vertical="center"/>
    </xf>
    <xf numFmtId="168" fontId="12" fillId="30" borderId="9" xfId="3" applyNumberFormat="1" applyFont="1" applyFill="1" applyBorder="1" applyAlignment="1">
      <alignment horizontal="right" vertical="center"/>
    </xf>
    <xf numFmtId="169" fontId="12" fillId="30" borderId="16" xfId="0" applyNumberFormat="1" applyFont="1" applyFill="1" applyBorder="1" applyAlignment="1">
      <alignment vertical="center"/>
    </xf>
    <xf numFmtId="0" fontId="12" fillId="30" borderId="13" xfId="0" applyFont="1" applyFill="1" applyBorder="1" applyAlignment="1">
      <alignment vertical="center"/>
    </xf>
    <xf numFmtId="168" fontId="12" fillId="30" borderId="18" xfId="3" applyNumberFormat="1" applyFont="1" applyFill="1" applyBorder="1" applyAlignment="1">
      <alignment vertical="center"/>
    </xf>
    <xf numFmtId="0" fontId="12" fillId="30" borderId="16" xfId="0" applyFont="1" applyFill="1" applyBorder="1" applyAlignment="1">
      <alignment horizontal="right" vertical="center"/>
    </xf>
    <xf numFmtId="0" fontId="12" fillId="30" borderId="13" xfId="0" applyFont="1" applyFill="1" applyBorder="1" applyAlignment="1">
      <alignment horizontal="right" vertical="center"/>
    </xf>
    <xf numFmtId="0" fontId="12" fillId="30" borderId="18" xfId="0" applyFont="1" applyFill="1" applyBorder="1" applyAlignment="1">
      <alignment horizontal="right" vertical="center"/>
    </xf>
    <xf numFmtId="167" fontId="12" fillId="30" borderId="19" xfId="0" applyNumberFormat="1" applyFont="1" applyFill="1" applyBorder="1" applyAlignment="1">
      <alignment horizontal="right" vertical="center"/>
    </xf>
    <xf numFmtId="168" fontId="12" fillId="30" borderId="19" xfId="3" applyNumberFormat="1" applyFont="1" applyFill="1" applyBorder="1" applyAlignment="1">
      <alignment horizontal="right" vertical="center"/>
    </xf>
    <xf numFmtId="0" fontId="12" fillId="30" borderId="19" xfId="0" applyFont="1" applyFill="1" applyBorder="1" applyAlignment="1">
      <alignment horizontal="right" vertical="center"/>
    </xf>
    <xf numFmtId="0" fontId="12" fillId="30" borderId="21" xfId="0" applyFont="1" applyFill="1" applyBorder="1" applyAlignment="1">
      <alignment vertical="center"/>
    </xf>
    <xf numFmtId="0" fontId="12" fillId="30" borderId="22" xfId="0" applyFont="1" applyFill="1" applyBorder="1" applyAlignment="1">
      <alignment vertical="center"/>
    </xf>
    <xf numFmtId="0" fontId="12" fillId="30" borderId="23" xfId="0" applyFont="1" applyFill="1" applyBorder="1" applyAlignment="1">
      <alignment vertical="center"/>
    </xf>
    <xf numFmtId="0" fontId="12" fillId="30" borderId="9" xfId="0" applyFont="1" applyFill="1" applyBorder="1" applyAlignment="1">
      <alignment horizontal="right" vertical="center"/>
    </xf>
    <xf numFmtId="167" fontId="12" fillId="30" borderId="9" xfId="0" applyNumberFormat="1" applyFont="1" applyFill="1" applyBorder="1" applyAlignment="1">
      <alignment horizontal="right" vertical="center"/>
    </xf>
    <xf numFmtId="0" fontId="12" fillId="30" borderId="16" xfId="0" applyFont="1" applyFill="1" applyBorder="1" applyAlignment="1">
      <alignment vertical="center"/>
    </xf>
    <xf numFmtId="0" fontId="12" fillId="30" borderId="12" xfId="0" applyFont="1" applyFill="1" applyBorder="1" applyAlignment="1">
      <alignment vertical="center"/>
    </xf>
    <xf numFmtId="168" fontId="12" fillId="30" borderId="20" xfId="3" applyNumberFormat="1" applyFont="1" applyFill="1" applyBorder="1" applyAlignment="1">
      <alignment vertical="center"/>
    </xf>
    <xf numFmtId="0" fontId="12" fillId="30" borderId="18" xfId="0" applyFont="1" applyFill="1" applyBorder="1" applyAlignment="1">
      <alignment vertical="center"/>
    </xf>
    <xf numFmtId="4" fontId="12" fillId="30" borderId="9" xfId="0" applyNumberFormat="1" applyFont="1" applyFill="1" applyBorder="1" applyAlignment="1">
      <alignment horizontal="right" vertical="center"/>
    </xf>
    <xf numFmtId="168" fontId="13" fillId="30" borderId="9" xfId="0" applyNumberFormat="1" applyFont="1" applyFill="1" applyBorder="1" applyAlignment="1">
      <alignment horizontal="right" vertical="center"/>
    </xf>
    <xf numFmtId="168" fontId="6" fillId="30" borderId="9" xfId="3" applyNumberFormat="1" applyFont="1" applyFill="1" applyBorder="1" applyAlignment="1">
      <alignment horizontal="right" vertical="center"/>
    </xf>
    <xf numFmtId="169" fontId="6" fillId="30" borderId="9" xfId="0" applyNumberFormat="1" applyFont="1" applyFill="1" applyBorder="1" applyAlignment="1">
      <alignment horizontal="right" vertical="center"/>
    </xf>
    <xf numFmtId="4" fontId="6" fillId="30" borderId="9" xfId="0" applyNumberFormat="1" applyFont="1" applyFill="1" applyBorder="1" applyAlignment="1">
      <alignment horizontal="right" vertical="center"/>
    </xf>
    <xf numFmtId="43" fontId="13" fillId="30" borderId="9" xfId="0" applyNumberFormat="1" applyFont="1" applyFill="1" applyBorder="1" applyAlignment="1">
      <alignment horizontal="right" vertical="center"/>
    </xf>
    <xf numFmtId="0" fontId="19" fillId="18" borderId="10" xfId="0" applyFont="1" applyFill="1" applyBorder="1" applyAlignment="1">
      <alignment horizontal="center" vertical="center"/>
    </xf>
    <xf numFmtId="0" fontId="19" fillId="18" borderId="16" xfId="0" applyFont="1" applyFill="1" applyBorder="1" applyAlignment="1">
      <alignment horizontal="center" vertical="center"/>
    </xf>
    <xf numFmtId="0" fontId="19" fillId="18" borderId="13" xfId="0" applyFont="1" applyFill="1" applyBorder="1" applyAlignment="1">
      <alignment horizontal="center" vertical="center"/>
    </xf>
    <xf numFmtId="0" fontId="19" fillId="18" borderId="12" xfId="0" applyFont="1" applyFill="1" applyBorder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17" fillId="18" borderId="14" xfId="0" applyFont="1" applyFill="1" applyBorder="1" applyAlignment="1">
      <alignment horizontal="center" vertical="center" wrapText="1"/>
    </xf>
    <xf numFmtId="0" fontId="17" fillId="18" borderId="15" xfId="0" applyFont="1" applyFill="1" applyBorder="1" applyAlignment="1">
      <alignment horizontal="center" vertical="center"/>
    </xf>
    <xf numFmtId="0" fontId="17" fillId="18" borderId="9" xfId="0" applyFont="1" applyFill="1" applyBorder="1" applyAlignment="1">
      <alignment horizontal="center" vertical="center"/>
    </xf>
    <xf numFmtId="0" fontId="17" fillId="18" borderId="14" xfId="0" applyFont="1" applyFill="1" applyBorder="1" applyAlignment="1">
      <alignment horizontal="center" vertical="center"/>
    </xf>
    <xf numFmtId="0" fontId="18" fillId="25" borderId="2" xfId="0" applyFont="1" applyFill="1" applyBorder="1" applyAlignment="1">
      <alignment horizontal="center" vertical="center" wrapText="1"/>
    </xf>
    <xf numFmtId="43" fontId="14" fillId="7" borderId="2" xfId="3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43" fontId="11" fillId="11" borderId="2" xfId="3" applyFont="1" applyFill="1" applyBorder="1" applyAlignment="1">
      <alignment wrapText="1"/>
    </xf>
  </cellXfs>
  <cellStyles count="18">
    <cellStyle name="Comma" xfId="3" builtinId="3"/>
    <cellStyle name="Comma 2" xfId="4" xr:uid="{C4943E53-7486-4C98-85E6-FF0031734B59}"/>
    <cellStyle name="Comma 2 2" xfId="9" xr:uid="{D3432AF1-B992-4C7B-A12F-A15404E70F86}"/>
    <cellStyle name="Comma 2 2 2" xfId="15" xr:uid="{43AC4FFF-8E26-4A55-B97A-2FECDDD92C70}"/>
    <cellStyle name="Comma 2 3" xfId="12" xr:uid="{8553E8A5-DA60-4787-9D57-A8CC9783785D}"/>
    <cellStyle name="Comma 3" xfId="5" xr:uid="{2EEA491A-E6CE-4769-A88D-41B6DB114858}"/>
    <cellStyle name="Comma 3 2" xfId="13" xr:uid="{835891B7-8C32-4211-B76F-1526691D2BFF}"/>
    <cellStyle name="Comma 4" xfId="8" xr:uid="{50B7FAAA-E2BA-4D71-B184-785042D01C7D}"/>
    <cellStyle name="Default-a8d2f64" xfId="6" xr:uid="{0CFDB034-32FC-432F-BD60-E544694D7A4E}"/>
    <cellStyle name="Default-acdc33e" xfId="7" xr:uid="{D4B9EE1B-F8CD-437F-8C5C-3335D7A6E928}"/>
    <cellStyle name="Normal" xfId="0" builtinId="0"/>
    <cellStyle name="Normal 2" xfId="2" xr:uid="{CCDCC65D-4048-4A37-B819-0FCB4B94275B}"/>
    <cellStyle name="Normal 2 2" xfId="10" xr:uid="{7C597158-DDDF-4A3F-BD85-5863C74160A0}"/>
    <cellStyle name="Normal 2 2 2" xfId="16" xr:uid="{591CA704-F308-4017-873D-D94191149CB6}"/>
    <cellStyle name="Normal 2 3" xfId="11" xr:uid="{08B9A685-19DE-4C3B-8B53-1754F4123BC5}"/>
    <cellStyle name="Normal 3" xfId="14" xr:uid="{23B9101A-036E-49D1-AE55-6EB7C52ABED4}"/>
    <cellStyle name="Normal 3 2" xfId="17" xr:uid="{0DFF7EB8-B976-4BB6-8FB6-1E6EEF85AD5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19761-C94C-4832-B152-415BA7F731FF}">
  <dimension ref="A1:Z84"/>
  <sheetViews>
    <sheetView tabSelected="1" zoomScale="115" zoomScaleNormal="115" workbookViewId="0">
      <pane xSplit="3" ySplit="2" topLeftCell="D74" activePane="bottomRight" state="frozen"/>
      <selection pane="topRight" activeCell="D1" sqref="D1"/>
      <selection pane="bottomLeft" activeCell="A3" sqref="A3"/>
      <selection pane="bottomRight" activeCell="O95" sqref="O95"/>
    </sheetView>
  </sheetViews>
  <sheetFormatPr defaultRowHeight="15" x14ac:dyDescent="0.25"/>
  <cols>
    <col min="2" max="2" width="21.7109375" customWidth="1"/>
    <col min="3" max="3" width="17.5703125" bestFit="1" customWidth="1"/>
    <col min="4" max="4" width="11" customWidth="1"/>
    <col min="5" max="5" width="11.85546875" customWidth="1"/>
    <col min="6" max="6" width="12" customWidth="1"/>
    <col min="7" max="7" width="11.85546875" customWidth="1"/>
    <col min="8" max="8" width="12" customWidth="1"/>
    <col min="9" max="9" width="12.140625" customWidth="1"/>
    <col min="10" max="10" width="12.28515625" customWidth="1"/>
    <col min="11" max="11" width="10.85546875" customWidth="1"/>
    <col min="12" max="16" width="11.42578125" customWidth="1"/>
    <col min="17" max="17" width="10.28515625" customWidth="1"/>
    <col min="18" max="18" width="10" customWidth="1"/>
    <col min="19" max="19" width="10.5703125" bestFit="1" customWidth="1"/>
    <col min="20" max="21" width="10" bestFit="1" customWidth="1"/>
    <col min="23" max="23" width="14" bestFit="1" customWidth="1"/>
    <col min="24" max="24" width="16.140625" customWidth="1"/>
    <col min="25" max="25" width="16.42578125" bestFit="1" customWidth="1"/>
    <col min="26" max="26" width="10" bestFit="1" customWidth="1"/>
  </cols>
  <sheetData>
    <row r="1" spans="1:26" s="2" customFormat="1" x14ac:dyDescent="0.25">
      <c r="A1" s="174"/>
      <c r="B1" s="173"/>
      <c r="C1" s="180" t="s">
        <v>34</v>
      </c>
      <c r="D1" s="181" t="s">
        <v>37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2"/>
      <c r="U1" s="171" t="s">
        <v>38</v>
      </c>
      <c r="V1" s="171"/>
      <c r="W1" s="171"/>
      <c r="X1" s="52"/>
      <c r="Y1" s="88" t="s">
        <v>45</v>
      </c>
      <c r="Z1" s="88"/>
    </row>
    <row r="2" spans="1:26" s="2" customFormat="1" ht="30.75" customHeight="1" x14ac:dyDescent="0.25">
      <c r="A2" s="174"/>
      <c r="B2" s="173"/>
      <c r="C2" s="180"/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36</v>
      </c>
      <c r="T2" s="85" t="s">
        <v>34</v>
      </c>
      <c r="U2" s="3" t="s">
        <v>39</v>
      </c>
      <c r="V2" s="3" t="s">
        <v>40</v>
      </c>
      <c r="W2" s="4" t="s">
        <v>34</v>
      </c>
      <c r="X2" s="86" t="s">
        <v>121</v>
      </c>
      <c r="Y2" s="5" t="s">
        <v>44</v>
      </c>
      <c r="Z2" s="6" t="s">
        <v>34</v>
      </c>
    </row>
    <row r="3" spans="1:26" s="2" customFormat="1" ht="23.25" x14ac:dyDescent="0.25">
      <c r="A3" s="172" t="s">
        <v>116</v>
      </c>
      <c r="B3" s="7" t="s">
        <v>16</v>
      </c>
      <c r="C3" s="59">
        <f>+T3+W3+Z3</f>
        <v>44900.044459827899</v>
      </c>
      <c r="D3" s="69">
        <v>2600.0317705600005</v>
      </c>
      <c r="E3" s="69">
        <v>487.93055014000004</v>
      </c>
      <c r="F3" s="69">
        <v>1128.5718250500004</v>
      </c>
      <c r="G3" s="69">
        <v>1012.386848</v>
      </c>
      <c r="H3" s="69">
        <v>1642.5380705179002</v>
      </c>
      <c r="I3" s="69">
        <v>4853.41237146</v>
      </c>
      <c r="J3" s="69">
        <v>1079.1823272399999</v>
      </c>
      <c r="K3" s="69">
        <v>392.85245974000003</v>
      </c>
      <c r="L3" s="69">
        <v>808.34650261999957</v>
      </c>
      <c r="M3" s="69">
        <v>1987.7162725399999</v>
      </c>
      <c r="N3" s="69">
        <v>150.12816294000001</v>
      </c>
      <c r="O3" s="69">
        <v>1128.0504665000001</v>
      </c>
      <c r="P3" s="69">
        <v>2862.3623980500001</v>
      </c>
      <c r="Q3" s="69">
        <v>736.13769865999996</v>
      </c>
      <c r="R3" s="75"/>
      <c r="S3" s="69">
        <v>40.745595730000005</v>
      </c>
      <c r="T3" s="57">
        <f>+SUM(D3:Q3)</f>
        <v>20869.647724017901</v>
      </c>
      <c r="U3" s="69">
        <v>171.12271984999998</v>
      </c>
      <c r="V3" s="92"/>
      <c r="W3" s="72">
        <f>+U3</f>
        <v>171.12271984999998</v>
      </c>
      <c r="X3" s="69">
        <v>21660.047942000001</v>
      </c>
      <c r="Y3" s="69">
        <v>2199.2260739600001</v>
      </c>
      <c r="Z3" s="63">
        <f t="shared" ref="Z3:Z9" si="0">+X3+Y3</f>
        <v>23859.27401596</v>
      </c>
    </row>
    <row r="4" spans="1:26" s="2" customFormat="1" x14ac:dyDescent="0.25">
      <c r="A4" s="172"/>
      <c r="B4" s="7" t="s">
        <v>17</v>
      </c>
      <c r="C4" s="59">
        <f t="shared" ref="C4:C35" si="1">+T4+W4+Z4</f>
        <v>26758.240044679995</v>
      </c>
      <c r="D4" s="69">
        <v>1297.7354959000002</v>
      </c>
      <c r="E4" s="69">
        <v>847.55596542000001</v>
      </c>
      <c r="F4" s="69">
        <v>2677.5344109100001</v>
      </c>
      <c r="G4" s="69">
        <v>163.56630799999999</v>
      </c>
      <c r="H4" s="69">
        <v>6388.6890132599992</v>
      </c>
      <c r="I4" s="69">
        <v>4697.8553398399999</v>
      </c>
      <c r="J4" s="69">
        <v>1028.71791039</v>
      </c>
      <c r="K4" s="69">
        <v>160.93589187999999</v>
      </c>
      <c r="L4" s="69">
        <v>48.125568399999999</v>
      </c>
      <c r="M4" s="69">
        <v>1286.3402989900001</v>
      </c>
      <c r="N4" s="69">
        <v>427.72830800000003</v>
      </c>
      <c r="O4" s="69">
        <v>1412.0158125400001</v>
      </c>
      <c r="P4" s="69">
        <v>5819.5045035300009</v>
      </c>
      <c r="Q4" s="69">
        <v>464.49016315999995</v>
      </c>
      <c r="R4" s="76"/>
      <c r="S4" s="69">
        <v>313.03607561000001</v>
      </c>
      <c r="T4" s="57">
        <f t="shared" ref="T4:T9" si="2">+SUM(D4:Q4)</f>
        <v>26720.794990219998</v>
      </c>
      <c r="U4" s="69">
        <v>8.0764000000000002E-2</v>
      </c>
      <c r="V4" s="93"/>
      <c r="W4" s="72">
        <f t="shared" ref="W4:W9" si="3">+U4</f>
        <v>8.0764000000000002E-2</v>
      </c>
      <c r="X4" s="69">
        <v>5.4527051900000005</v>
      </c>
      <c r="Y4" s="69">
        <v>31.91158527</v>
      </c>
      <c r="Z4" s="63">
        <f t="shared" si="0"/>
        <v>37.364290459999999</v>
      </c>
    </row>
    <row r="5" spans="1:26" s="2" customFormat="1" x14ac:dyDescent="0.25">
      <c r="A5" s="172"/>
      <c r="B5" s="7" t="s">
        <v>18</v>
      </c>
      <c r="C5" s="59">
        <f t="shared" si="1"/>
        <v>154889.80985562998</v>
      </c>
      <c r="D5" s="69">
        <v>4868.6269060000004</v>
      </c>
      <c r="E5" s="69">
        <v>15383.791721689999</v>
      </c>
      <c r="F5" s="69">
        <v>8793.623244710001</v>
      </c>
      <c r="G5" s="69">
        <v>4389.5624129999997</v>
      </c>
      <c r="H5" s="69">
        <v>10474.670649350001</v>
      </c>
      <c r="I5" s="69">
        <v>11792.613324660002</v>
      </c>
      <c r="J5" s="69">
        <v>18892.97616468</v>
      </c>
      <c r="K5" s="69">
        <v>14396.718030880002</v>
      </c>
      <c r="L5" s="69">
        <v>3692.8174399999998</v>
      </c>
      <c r="M5" s="69">
        <v>4799.8223678699997</v>
      </c>
      <c r="N5" s="69">
        <v>6687.0042136800002</v>
      </c>
      <c r="O5" s="69">
        <v>11509.472558520001</v>
      </c>
      <c r="P5" s="69">
        <v>25360.957255969999</v>
      </c>
      <c r="Q5" s="69">
        <v>7372.4640613099982</v>
      </c>
      <c r="R5" s="76"/>
      <c r="S5" s="69">
        <v>3961.61851798</v>
      </c>
      <c r="T5" s="57">
        <f t="shared" si="2"/>
        <v>148415.12035231999</v>
      </c>
      <c r="U5" s="69">
        <v>6350.9633009600002</v>
      </c>
      <c r="V5" s="93"/>
      <c r="W5" s="72">
        <f t="shared" si="3"/>
        <v>6350.9633009600002</v>
      </c>
      <c r="X5" s="69">
        <v>54.371277239999998</v>
      </c>
      <c r="Y5" s="69">
        <v>69.354925109999996</v>
      </c>
      <c r="Z5" s="63">
        <f t="shared" si="0"/>
        <v>123.72620234999999</v>
      </c>
    </row>
    <row r="6" spans="1:26" s="2" customFormat="1" x14ac:dyDescent="0.25">
      <c r="A6" s="172"/>
      <c r="B6" s="7" t="s">
        <v>19</v>
      </c>
      <c r="C6" s="59">
        <f t="shared" si="1"/>
        <v>76700.45335347901</v>
      </c>
      <c r="D6" s="69">
        <v>884.25581102000012</v>
      </c>
      <c r="E6" s="69">
        <v>993.04192593700009</v>
      </c>
      <c r="F6" s="69">
        <v>1888.3854411100001</v>
      </c>
      <c r="G6" s="69">
        <v>1047.0581000000002</v>
      </c>
      <c r="H6" s="69">
        <v>2299.2985286319999</v>
      </c>
      <c r="I6" s="69">
        <v>9235.5862394799988</v>
      </c>
      <c r="J6" s="69">
        <v>1283.4781484600001</v>
      </c>
      <c r="K6" s="69">
        <v>1675.8816746799998</v>
      </c>
      <c r="L6" s="69">
        <v>2128.5761468799997</v>
      </c>
      <c r="M6" s="69">
        <v>43.645175860000009</v>
      </c>
      <c r="N6" s="69">
        <v>64.42028215000002</v>
      </c>
      <c r="O6" s="69">
        <v>1569.2617156299998</v>
      </c>
      <c r="P6" s="69">
        <v>436.20609484999994</v>
      </c>
      <c r="Q6" s="69">
        <v>1272.04530292</v>
      </c>
      <c r="R6" s="76"/>
      <c r="S6" s="69">
        <v>2296.95495691</v>
      </c>
      <c r="T6" s="57">
        <f t="shared" si="2"/>
        <v>24821.140587609003</v>
      </c>
      <c r="U6" s="69">
        <v>2454.9609299399999</v>
      </c>
      <c r="V6" s="93"/>
      <c r="W6" s="72">
        <f t="shared" si="3"/>
        <v>2454.9609299399999</v>
      </c>
      <c r="X6" s="69">
        <v>43.766605089999999</v>
      </c>
      <c r="Y6" s="69">
        <v>49380.585230839999</v>
      </c>
      <c r="Z6" s="63">
        <f t="shared" si="0"/>
        <v>49424.35183593</v>
      </c>
    </row>
    <row r="7" spans="1:26" s="2" customFormat="1" x14ac:dyDescent="0.25">
      <c r="A7" s="172"/>
      <c r="B7" s="7" t="s">
        <v>20</v>
      </c>
      <c r="C7" s="59">
        <f t="shared" si="1"/>
        <v>1258.2133474500001</v>
      </c>
      <c r="D7" s="69">
        <v>4.6290714599999996</v>
      </c>
      <c r="E7" s="69">
        <v>161.53702527000002</v>
      </c>
      <c r="F7" s="69">
        <v>153.69164519</v>
      </c>
      <c r="G7" s="69">
        <v>0</v>
      </c>
      <c r="H7" s="69">
        <v>0</v>
      </c>
      <c r="I7" s="69">
        <v>125.00777665000001</v>
      </c>
      <c r="J7" s="69">
        <v>140.71463582999999</v>
      </c>
      <c r="K7" s="69">
        <v>0</v>
      </c>
      <c r="L7" s="69">
        <v>1.25</v>
      </c>
      <c r="M7" s="69">
        <v>10.27</v>
      </c>
      <c r="N7" s="69">
        <v>5.3792095700000004</v>
      </c>
      <c r="O7" s="69">
        <v>47.317500000000003</v>
      </c>
      <c r="P7" s="69">
        <v>9.4094852499999995</v>
      </c>
      <c r="Q7" s="69">
        <v>0</v>
      </c>
      <c r="R7" s="76"/>
      <c r="S7" s="69">
        <v>1.3088052100000009</v>
      </c>
      <c r="T7" s="57">
        <f t="shared" si="2"/>
        <v>659.20634922000011</v>
      </c>
      <c r="U7" s="69">
        <v>42.210686659999993</v>
      </c>
      <c r="V7" s="93"/>
      <c r="W7" s="72">
        <f t="shared" si="3"/>
        <v>42.210686659999993</v>
      </c>
      <c r="X7" s="69">
        <v>3.2831473900000003</v>
      </c>
      <c r="Y7" s="69">
        <v>553.51316417999999</v>
      </c>
      <c r="Z7" s="63">
        <f t="shared" si="0"/>
        <v>556.79631156999994</v>
      </c>
    </row>
    <row r="8" spans="1:26" s="2" customFormat="1" x14ac:dyDescent="0.25">
      <c r="A8" s="172"/>
      <c r="B8" s="7" t="s">
        <v>22</v>
      </c>
      <c r="C8" s="59">
        <f t="shared" si="1"/>
        <v>58710.92542900332</v>
      </c>
      <c r="D8" s="69">
        <v>1080.0699179399994</v>
      </c>
      <c r="E8" s="69">
        <v>3000.6830229069728</v>
      </c>
      <c r="F8" s="69">
        <v>9350.977007139998</v>
      </c>
      <c r="G8" s="69">
        <v>135.32721499999991</v>
      </c>
      <c r="H8" s="69">
        <v>9147.2455346742227</v>
      </c>
      <c r="I8" s="69">
        <v>15867.20856843</v>
      </c>
      <c r="J8" s="69">
        <v>4187.6161090299993</v>
      </c>
      <c r="K8" s="69">
        <v>656.04345998448298</v>
      </c>
      <c r="L8" s="69">
        <v>703.32798565999963</v>
      </c>
      <c r="M8" s="69">
        <v>2082.0399609399992</v>
      </c>
      <c r="N8" s="69">
        <v>4.8153729999991981</v>
      </c>
      <c r="O8" s="69">
        <v>2638.3954022059988</v>
      </c>
      <c r="P8" s="69">
        <v>7124.1791560100028</v>
      </c>
      <c r="Q8" s="69">
        <v>2268.8402086116507</v>
      </c>
      <c r="R8" s="76"/>
      <c r="S8" s="69">
        <v>3116.3110221799984</v>
      </c>
      <c r="T8" s="57">
        <f>+SUM(D8:Q8)</f>
        <v>58246.768921533323</v>
      </c>
      <c r="U8" s="69">
        <v>120.47825788999883</v>
      </c>
      <c r="V8" s="93"/>
      <c r="W8" s="72">
        <f t="shared" si="3"/>
        <v>120.47825788999883</v>
      </c>
      <c r="X8" s="69">
        <v>43.965049</v>
      </c>
      <c r="Y8" s="69">
        <v>299.71320058000003</v>
      </c>
      <c r="Z8" s="63">
        <f t="shared" si="0"/>
        <v>343.67824958000006</v>
      </c>
    </row>
    <row r="9" spans="1:26" s="2" customFormat="1" x14ac:dyDescent="0.25">
      <c r="A9" s="172"/>
      <c r="B9" s="9" t="s">
        <v>21</v>
      </c>
      <c r="C9" s="65">
        <f>+T9+W9+Z9</f>
        <v>363836.61012216017</v>
      </c>
      <c r="D9" s="56">
        <v>10735.348972880001</v>
      </c>
      <c r="E9" s="56">
        <v>20874.540211363972</v>
      </c>
      <c r="F9" s="56">
        <v>23992.783574109999</v>
      </c>
      <c r="G9" s="56">
        <v>6747.9008839999997</v>
      </c>
      <c r="H9" s="56">
        <v>29952.441796434119</v>
      </c>
      <c r="I9" s="56">
        <v>46571.683620520002</v>
      </c>
      <c r="J9" s="56">
        <v>26612.685295629999</v>
      </c>
      <c r="K9" s="56">
        <v>17282.431517164485</v>
      </c>
      <c r="L9" s="56">
        <v>7382.4436435599991</v>
      </c>
      <c r="M9" s="56">
        <v>10209.834076199999</v>
      </c>
      <c r="N9" s="56">
        <v>7339.4755493399998</v>
      </c>
      <c r="O9" s="56">
        <v>18304.513455396002</v>
      </c>
      <c r="P9" s="56">
        <v>41612.618893660001</v>
      </c>
      <c r="Q9" s="56">
        <v>12113.977434661649</v>
      </c>
      <c r="R9" s="74"/>
      <c r="S9" s="84">
        <v>9729.9749736199992</v>
      </c>
      <c r="T9" s="77">
        <f t="shared" si="2"/>
        <v>279732.67892492021</v>
      </c>
      <c r="U9" s="56">
        <v>9139.8166592999987</v>
      </c>
      <c r="V9" s="93"/>
      <c r="W9" s="62">
        <f t="shared" si="3"/>
        <v>9139.8166592999987</v>
      </c>
      <c r="X9" s="89">
        <v>21810.886725910001</v>
      </c>
      <c r="Y9" s="56">
        <v>53153.227812029989</v>
      </c>
      <c r="Z9" s="90">
        <f t="shared" si="0"/>
        <v>74964.114537939982</v>
      </c>
    </row>
    <row r="10" spans="1:26" s="2" customFormat="1" ht="23.25" x14ac:dyDescent="0.25">
      <c r="A10" s="172" t="s">
        <v>117</v>
      </c>
      <c r="B10" s="7" t="s">
        <v>16</v>
      </c>
      <c r="C10" s="59">
        <f>+T10+W10+Z10</f>
        <v>22512.075463560413</v>
      </c>
      <c r="D10" s="69">
        <v>1000.53659491288</v>
      </c>
      <c r="E10" s="69">
        <v>742.98297399899991</v>
      </c>
      <c r="F10" s="69">
        <v>564.038227312</v>
      </c>
      <c r="G10" s="69">
        <v>580.14550499999996</v>
      </c>
      <c r="H10" s="69">
        <v>812.948356486536</v>
      </c>
      <c r="I10" s="69">
        <v>2134.8627619700001</v>
      </c>
      <c r="J10" s="69">
        <v>1870.9337744300001</v>
      </c>
      <c r="K10" s="69">
        <v>2006.0098555</v>
      </c>
      <c r="L10" s="69">
        <v>1604.64551271</v>
      </c>
      <c r="M10" s="69">
        <v>537.70891862999997</v>
      </c>
      <c r="N10" s="69">
        <v>106.51490314</v>
      </c>
      <c r="O10" s="69">
        <v>1721.2528089899999</v>
      </c>
      <c r="P10" s="69">
        <v>4141.2639919800004</v>
      </c>
      <c r="Q10" s="69">
        <v>601.80101277999995</v>
      </c>
      <c r="R10" s="73"/>
      <c r="S10" s="96"/>
      <c r="T10" s="57">
        <f>+SUM(D10:Q10)</f>
        <v>18425.645197840415</v>
      </c>
      <c r="U10" s="69">
        <v>90.779777320000008</v>
      </c>
      <c r="V10" s="93"/>
      <c r="W10" s="72">
        <f>+U10</f>
        <v>90.779777320000008</v>
      </c>
      <c r="X10" s="8"/>
      <c r="Y10" s="69">
        <v>3995.6504884000001</v>
      </c>
      <c r="Z10" s="63">
        <f>+Y10</f>
        <v>3995.6504884000001</v>
      </c>
    </row>
    <row r="11" spans="1:26" s="2" customFormat="1" x14ac:dyDescent="0.25">
      <c r="A11" s="172"/>
      <c r="B11" s="7" t="s">
        <v>17</v>
      </c>
      <c r="C11" s="59">
        <f t="shared" ref="C11:C15" si="4">+T11+W11+Z11</f>
        <v>36524.937103747201</v>
      </c>
      <c r="D11" s="69">
        <v>1865.5989078749999</v>
      </c>
      <c r="E11" s="69">
        <v>2513.8580420300004</v>
      </c>
      <c r="F11" s="69">
        <v>3625.4062092499998</v>
      </c>
      <c r="G11" s="69">
        <v>837.57968900000003</v>
      </c>
      <c r="H11" s="69">
        <v>1814.67211847</v>
      </c>
      <c r="I11" s="69">
        <v>3246.1741158</v>
      </c>
      <c r="J11" s="69">
        <v>1621.0639983900001</v>
      </c>
      <c r="K11" s="69">
        <v>2083.7963576300003</v>
      </c>
      <c r="L11" s="69">
        <v>22.0340554</v>
      </c>
      <c r="M11" s="69">
        <v>2053.8403379599999</v>
      </c>
      <c r="N11" s="69">
        <v>448.95919300000003</v>
      </c>
      <c r="O11" s="69">
        <v>5526.6983280699997</v>
      </c>
      <c r="P11" s="69">
        <v>7064.8463212536999</v>
      </c>
      <c r="Q11" s="69">
        <v>171.2920881185</v>
      </c>
      <c r="R11" s="73"/>
      <c r="S11" s="73"/>
      <c r="T11" s="57">
        <f>+SUM(D11:Q11)</f>
        <v>32895.8197622472</v>
      </c>
      <c r="U11" s="69">
        <v>0.840584</v>
      </c>
      <c r="V11" s="93"/>
      <c r="W11" s="72">
        <f t="shared" ref="W11:W30" si="5">+U11</f>
        <v>0.840584</v>
      </c>
      <c r="X11" s="8"/>
      <c r="Y11" s="69">
        <v>3628.2767574999998</v>
      </c>
      <c r="Z11" s="63">
        <f t="shared" ref="Z11:Z37" si="6">+Y11</f>
        <v>3628.2767574999998</v>
      </c>
    </row>
    <row r="12" spans="1:26" s="2" customFormat="1" x14ac:dyDescent="0.25">
      <c r="A12" s="172"/>
      <c r="B12" s="7" t="s">
        <v>18</v>
      </c>
      <c r="C12" s="59">
        <f t="shared" si="4"/>
        <v>222484.26661105923</v>
      </c>
      <c r="D12" s="69">
        <v>4385.6391345800002</v>
      </c>
      <c r="E12" s="69">
        <v>15694.720751687</v>
      </c>
      <c r="F12" s="69">
        <v>13630.34639357</v>
      </c>
      <c r="G12" s="69">
        <v>5945.4505980000004</v>
      </c>
      <c r="H12" s="69">
        <v>16045.829580313801</v>
      </c>
      <c r="I12" s="69">
        <v>10709.45377043</v>
      </c>
      <c r="J12" s="69">
        <v>19557.308185310001</v>
      </c>
      <c r="K12" s="69">
        <v>14186.25947743</v>
      </c>
      <c r="L12" s="69">
        <v>2300.03287671</v>
      </c>
      <c r="M12" s="69">
        <v>7616.8783217399996</v>
      </c>
      <c r="N12" s="69">
        <v>6768.2288591500001</v>
      </c>
      <c r="O12" s="69">
        <v>13427.286656260001</v>
      </c>
      <c r="P12" s="69">
        <v>28522.3424588384</v>
      </c>
      <c r="Q12" s="69">
        <v>8831.5296169400008</v>
      </c>
      <c r="R12" s="73"/>
      <c r="S12" s="73"/>
      <c r="T12" s="57">
        <f t="shared" ref="T12:T14" si="7">+SUM(D12:Q12)</f>
        <v>167621.30668095921</v>
      </c>
      <c r="U12" s="69">
        <v>7012.9599301000007</v>
      </c>
      <c r="V12" s="93"/>
      <c r="W12" s="72">
        <f t="shared" si="5"/>
        <v>7012.9599301000007</v>
      </c>
      <c r="X12" s="8"/>
      <c r="Y12" s="69">
        <v>47850</v>
      </c>
      <c r="Z12" s="63">
        <f t="shared" si="6"/>
        <v>47850</v>
      </c>
    </row>
    <row r="13" spans="1:26" s="2" customFormat="1" x14ac:dyDescent="0.25">
      <c r="A13" s="172"/>
      <c r="B13" s="7" t="s">
        <v>19</v>
      </c>
      <c r="C13" s="59">
        <f t="shared" si="4"/>
        <v>28974.454512677996</v>
      </c>
      <c r="D13" s="69">
        <v>1688.9985318199999</v>
      </c>
      <c r="E13" s="69">
        <v>953.86080031799997</v>
      </c>
      <c r="F13" s="69">
        <v>1444.9649289500001</v>
      </c>
      <c r="G13" s="69">
        <v>1309.048198</v>
      </c>
      <c r="H13" s="69">
        <v>2398.8651882700001</v>
      </c>
      <c r="I13" s="69">
        <v>9284.2063590800008</v>
      </c>
      <c r="J13" s="69">
        <v>1386.30358495</v>
      </c>
      <c r="K13" s="69">
        <v>1610.9130872000001</v>
      </c>
      <c r="L13" s="69">
        <v>2696.1005795000001</v>
      </c>
      <c r="M13" s="69">
        <v>79.186716840000003</v>
      </c>
      <c r="N13" s="69">
        <v>36.90407656</v>
      </c>
      <c r="O13" s="69">
        <v>1595.6276742699999</v>
      </c>
      <c r="P13" s="69">
        <v>698.34580687000005</v>
      </c>
      <c r="Q13" s="69">
        <v>926.8015388</v>
      </c>
      <c r="R13" s="73"/>
      <c r="S13" s="73"/>
      <c r="T13" s="57">
        <f t="shared" si="7"/>
        <v>26110.127071427996</v>
      </c>
      <c r="U13" s="69">
        <v>2370.5457440600003</v>
      </c>
      <c r="V13" s="93"/>
      <c r="W13" s="72">
        <f t="shared" si="5"/>
        <v>2370.5457440600003</v>
      </c>
      <c r="X13" s="8"/>
      <c r="Y13" s="69">
        <v>493.78169718999999</v>
      </c>
      <c r="Z13" s="63">
        <f t="shared" si="6"/>
        <v>493.78169718999999</v>
      </c>
    </row>
    <row r="14" spans="1:26" s="2" customFormat="1" x14ac:dyDescent="0.25">
      <c r="A14" s="172"/>
      <c r="B14" s="7" t="s">
        <v>20</v>
      </c>
      <c r="C14" s="59">
        <f t="shared" si="4"/>
        <v>1411.57777493</v>
      </c>
      <c r="D14" s="69">
        <v>87.849638749999997</v>
      </c>
      <c r="E14" s="69">
        <v>226.36462152000001</v>
      </c>
      <c r="F14" s="69">
        <v>124.29925073999999</v>
      </c>
      <c r="G14" s="69">
        <v>0</v>
      </c>
      <c r="H14" s="69">
        <v>0</v>
      </c>
      <c r="I14" s="69">
        <v>50.377890690000001</v>
      </c>
      <c r="J14" s="69">
        <v>76.071192809999999</v>
      </c>
      <c r="K14" s="69">
        <v>0</v>
      </c>
      <c r="L14" s="69">
        <v>9</v>
      </c>
      <c r="M14" s="69">
        <v>50.740555560000004</v>
      </c>
      <c r="N14" s="69">
        <v>3.1535419300000003</v>
      </c>
      <c r="O14" s="69">
        <v>36.802500000000002</v>
      </c>
      <c r="P14" s="69">
        <v>177.14904906999999</v>
      </c>
      <c r="Q14" s="69">
        <v>0</v>
      </c>
      <c r="R14" s="73"/>
      <c r="S14" s="73"/>
      <c r="T14" s="57">
        <f t="shared" si="7"/>
        <v>841.80824106999989</v>
      </c>
      <c r="U14" s="69">
        <v>35.967478719999995</v>
      </c>
      <c r="V14" s="93"/>
      <c r="W14" s="72">
        <f t="shared" si="5"/>
        <v>35.967478719999995</v>
      </c>
      <c r="X14" s="8"/>
      <c r="Y14" s="69">
        <v>533.80205513999999</v>
      </c>
      <c r="Z14" s="63">
        <f t="shared" si="6"/>
        <v>533.80205513999999</v>
      </c>
    </row>
    <row r="15" spans="1:26" s="2" customFormat="1" x14ac:dyDescent="0.25">
      <c r="A15" s="172"/>
      <c r="B15" s="7" t="s">
        <v>22</v>
      </c>
      <c r="C15" s="59">
        <f t="shared" si="4"/>
        <v>77336.446384450552</v>
      </c>
      <c r="D15" s="69"/>
      <c r="E15" s="69">
        <v>3599.9648345876012</v>
      </c>
      <c r="F15" s="69">
        <v>14366.193614845602</v>
      </c>
      <c r="G15" s="69">
        <v>210.44477999999947</v>
      </c>
      <c r="H15" s="69">
        <v>7225.0364246611634</v>
      </c>
      <c r="I15" s="69">
        <v>11408.581080309994</v>
      </c>
      <c r="J15" s="69">
        <v>4356.6408949700008</v>
      </c>
      <c r="K15" s="69">
        <v>10772.536855080001</v>
      </c>
      <c r="L15" s="69">
        <v>990.32460246999949</v>
      </c>
      <c r="M15" s="69">
        <v>2329.8765122600003</v>
      </c>
      <c r="N15" s="69">
        <v>7.2964449999992667</v>
      </c>
      <c r="O15" s="69">
        <v>8452.6225939737014</v>
      </c>
      <c r="P15" s="69">
        <v>10582.90171552</v>
      </c>
      <c r="Q15" s="69">
        <v>1904.4991462424996</v>
      </c>
      <c r="R15" s="73"/>
      <c r="S15" s="73"/>
      <c r="T15" s="57">
        <f>+SUM(D15:Q15)</f>
        <v>76206.91949992055</v>
      </c>
      <c r="U15" s="69">
        <v>129.87255612999979</v>
      </c>
      <c r="V15" s="93"/>
      <c r="W15" s="72">
        <f t="shared" si="5"/>
        <v>129.87255612999979</v>
      </c>
      <c r="X15" s="8"/>
      <c r="Y15" s="69">
        <v>999.65432840000301</v>
      </c>
      <c r="Z15" s="63">
        <f t="shared" si="6"/>
        <v>999.65432840000301</v>
      </c>
    </row>
    <row r="16" spans="1:26" s="2" customFormat="1" x14ac:dyDescent="0.25">
      <c r="A16" s="172"/>
      <c r="B16" s="9" t="s">
        <v>21</v>
      </c>
      <c r="C16" s="99">
        <f>+T16+W16+Z16</f>
        <v>390693.06020745542</v>
      </c>
      <c r="D16" s="56">
        <v>10477.925164967901</v>
      </c>
      <c r="E16" s="56">
        <v>23731.752024141602</v>
      </c>
      <c r="F16" s="56">
        <v>33755.248624667598</v>
      </c>
      <c r="G16" s="56">
        <v>8882.6687700000002</v>
      </c>
      <c r="H16" s="56">
        <v>28297.3516682015</v>
      </c>
      <c r="I16" s="56">
        <v>36833.655978279996</v>
      </c>
      <c r="J16" s="56">
        <v>28868.321630860002</v>
      </c>
      <c r="K16" s="56">
        <v>30659.515632840001</v>
      </c>
      <c r="L16" s="56">
        <v>7622.1376267899996</v>
      </c>
      <c r="M16" s="56">
        <v>12668.23136299</v>
      </c>
      <c r="N16" s="56">
        <v>7371.0570187799995</v>
      </c>
      <c r="O16" s="56">
        <v>30760.290561563703</v>
      </c>
      <c r="P16" s="56">
        <v>51186.8493435321</v>
      </c>
      <c r="Q16" s="56">
        <v>12435.923402881001</v>
      </c>
      <c r="R16" s="73"/>
      <c r="S16" s="73"/>
      <c r="T16" s="58">
        <f>+SUM(D16:Q16)</f>
        <v>323550.92881049542</v>
      </c>
      <c r="U16" s="56">
        <v>9640.9660703299996</v>
      </c>
      <c r="V16" s="93"/>
      <c r="W16" s="62">
        <f>+U16</f>
        <v>9640.9660703299996</v>
      </c>
      <c r="X16" s="10"/>
      <c r="Y16" s="56">
        <v>57501.165326630005</v>
      </c>
      <c r="Z16" s="64">
        <f t="shared" si="6"/>
        <v>57501.165326630005</v>
      </c>
    </row>
    <row r="17" spans="1:26" s="2" customFormat="1" ht="23.25" x14ac:dyDescent="0.25">
      <c r="A17" s="172" t="s">
        <v>118</v>
      </c>
      <c r="B17" s="7" t="s">
        <v>16</v>
      </c>
      <c r="C17" s="59">
        <f t="shared" si="1"/>
        <v>40794.842284116101</v>
      </c>
      <c r="D17" s="69">
        <v>2828.8013026849999</v>
      </c>
      <c r="E17" s="69">
        <v>707.87008603100003</v>
      </c>
      <c r="F17" s="69">
        <v>1245.0996454900001</v>
      </c>
      <c r="G17" s="69">
        <v>265.85179397000002</v>
      </c>
      <c r="H17" s="69">
        <v>3537.0089976100003</v>
      </c>
      <c r="I17" s="69">
        <v>2459.2079593600001</v>
      </c>
      <c r="J17" s="69">
        <v>487.91870373</v>
      </c>
      <c r="K17" s="69">
        <v>3015.0015155100004</v>
      </c>
      <c r="L17" s="69">
        <v>1682.6218212599999</v>
      </c>
      <c r="M17" s="69">
        <v>666.99846419000005</v>
      </c>
      <c r="N17" s="69">
        <v>48.578402090000004</v>
      </c>
      <c r="O17" s="69">
        <v>699.63379370000007</v>
      </c>
      <c r="P17" s="69">
        <v>16967.824951200098</v>
      </c>
      <c r="Q17" s="69">
        <v>1032.1772629700001</v>
      </c>
      <c r="R17" s="69">
        <v>192.26033277000002</v>
      </c>
      <c r="S17" s="73"/>
      <c r="T17" s="57">
        <f t="shared" ref="T17:T37" si="8">+SUM(D17:R17)</f>
        <v>35836.855032566098</v>
      </c>
      <c r="U17" s="69">
        <v>89.339293600000005</v>
      </c>
      <c r="V17" s="93"/>
      <c r="W17" s="61">
        <f t="shared" si="5"/>
        <v>89.339293600000005</v>
      </c>
      <c r="X17" s="8"/>
      <c r="Y17" s="69">
        <v>4868.6479579500001</v>
      </c>
      <c r="Z17" s="63">
        <f t="shared" si="6"/>
        <v>4868.6479579500001</v>
      </c>
    </row>
    <row r="18" spans="1:26" s="2" customFormat="1" x14ac:dyDescent="0.25">
      <c r="A18" s="172"/>
      <c r="B18" s="7" t="s">
        <v>17</v>
      </c>
      <c r="C18" s="59">
        <f t="shared" si="1"/>
        <v>39761.298101232343</v>
      </c>
      <c r="D18" s="69">
        <v>2103.2042132532697</v>
      </c>
      <c r="E18" s="69">
        <v>2521.4093854299999</v>
      </c>
      <c r="F18" s="69">
        <v>5773.6339391299998</v>
      </c>
      <c r="G18" s="69">
        <v>1068.56597846</v>
      </c>
      <c r="H18" s="69">
        <v>2002.1642748100001</v>
      </c>
      <c r="I18" s="69">
        <v>4386.9021990805304</v>
      </c>
      <c r="J18" s="69">
        <v>1283.1218998699999</v>
      </c>
      <c r="K18" s="69">
        <v>17.292641199999998</v>
      </c>
      <c r="L18" s="69">
        <v>328.93024444000002</v>
      </c>
      <c r="M18" s="69">
        <v>2212.3725515000001</v>
      </c>
      <c r="N18" s="69">
        <v>436.09096699999998</v>
      </c>
      <c r="O18" s="69">
        <v>3300.2715852600004</v>
      </c>
      <c r="P18" s="69">
        <v>9770.3677971065408</v>
      </c>
      <c r="Q18" s="69">
        <v>369.22743532200002</v>
      </c>
      <c r="R18" s="69">
        <v>2.5722507599999997</v>
      </c>
      <c r="S18" s="73"/>
      <c r="T18" s="57">
        <f t="shared" si="8"/>
        <v>35576.127362622341</v>
      </c>
      <c r="U18" s="69">
        <v>0.54487399999999997</v>
      </c>
      <c r="V18" s="93"/>
      <c r="W18" s="61">
        <f t="shared" si="5"/>
        <v>0.54487399999999997</v>
      </c>
      <c r="X18" s="8"/>
      <c r="Y18" s="69">
        <v>4184.6258646100005</v>
      </c>
      <c r="Z18" s="63">
        <f t="shared" si="6"/>
        <v>4184.6258646100005</v>
      </c>
    </row>
    <row r="19" spans="1:26" s="2" customFormat="1" x14ac:dyDescent="0.25">
      <c r="A19" s="172"/>
      <c r="B19" s="7" t="s">
        <v>18</v>
      </c>
      <c r="C19" s="59">
        <f t="shared" si="1"/>
        <v>234146.24479610898</v>
      </c>
      <c r="D19" s="69">
        <v>801.45011449000003</v>
      </c>
      <c r="E19" s="69">
        <v>24539.399995200001</v>
      </c>
      <c r="F19" s="69">
        <v>13311.822232049999</v>
      </c>
      <c r="G19" s="69">
        <v>5311.6460489499996</v>
      </c>
      <c r="H19" s="69">
        <v>15003.93060725</v>
      </c>
      <c r="I19" s="69">
        <v>10865.301356389999</v>
      </c>
      <c r="J19" s="69">
        <v>22925.86255319</v>
      </c>
      <c r="K19" s="69">
        <v>13493.063977129999</v>
      </c>
      <c r="L19" s="69">
        <v>2327.2689999999998</v>
      </c>
      <c r="M19" s="69">
        <v>9698.9741940099993</v>
      </c>
      <c r="N19" s="69">
        <v>6587.5097369700006</v>
      </c>
      <c r="O19" s="69">
        <v>15686.02550792</v>
      </c>
      <c r="P19" s="69">
        <v>20191.619331058399</v>
      </c>
      <c r="Q19" s="69">
        <v>10541.9864617806</v>
      </c>
      <c r="R19" s="69">
        <v>4000.0394474499999</v>
      </c>
      <c r="S19" s="73"/>
      <c r="T19" s="57">
        <f t="shared" si="8"/>
        <v>175285.90056383898</v>
      </c>
      <c r="U19" s="69">
        <v>6785.3442322699993</v>
      </c>
      <c r="V19" s="93"/>
      <c r="W19" s="61">
        <f t="shared" si="5"/>
        <v>6785.3442322699993</v>
      </c>
      <c r="X19" s="8"/>
      <c r="Y19" s="69">
        <v>52074.999999999993</v>
      </c>
      <c r="Z19" s="63">
        <f t="shared" si="6"/>
        <v>52074.999999999993</v>
      </c>
    </row>
    <row r="20" spans="1:26" s="2" customFormat="1" x14ac:dyDescent="0.25">
      <c r="A20" s="172"/>
      <c r="B20" s="7" t="s">
        <v>19</v>
      </c>
      <c r="C20" s="59">
        <f t="shared" si="1"/>
        <v>31450.15484221818</v>
      </c>
      <c r="D20" s="69">
        <v>2922.2960925100001</v>
      </c>
      <c r="E20" s="69">
        <v>2437.920650607</v>
      </c>
      <c r="F20" s="69">
        <v>1497.8213414100001</v>
      </c>
      <c r="G20" s="69">
        <v>2890.6657872699998</v>
      </c>
      <c r="H20" s="69">
        <v>2387.8976145311799</v>
      </c>
      <c r="I20" s="69">
        <v>8727.1511873300005</v>
      </c>
      <c r="J20" s="69">
        <v>1126.2978432</v>
      </c>
      <c r="K20" s="69">
        <v>102.49835261</v>
      </c>
      <c r="L20" s="69">
        <v>2614.5534075</v>
      </c>
      <c r="M20" s="69">
        <v>218.11150547</v>
      </c>
      <c r="N20" s="69">
        <v>72.752445879999996</v>
      </c>
      <c r="O20" s="69">
        <v>1873.5036887200001</v>
      </c>
      <c r="P20" s="69">
        <v>1176.89634804</v>
      </c>
      <c r="Q20" s="69">
        <v>615.63855164999995</v>
      </c>
      <c r="R20" s="69">
        <v>43.723966189999999</v>
      </c>
      <c r="S20" s="73"/>
      <c r="T20" s="57">
        <f t="shared" si="8"/>
        <v>28707.728782918181</v>
      </c>
      <c r="U20" s="69">
        <v>2287.28562637</v>
      </c>
      <c r="V20" s="93"/>
      <c r="W20" s="61">
        <f t="shared" si="5"/>
        <v>2287.28562637</v>
      </c>
      <c r="X20" s="8"/>
      <c r="Y20" s="69">
        <v>455.14043292999997</v>
      </c>
      <c r="Z20" s="63">
        <f t="shared" si="6"/>
        <v>455.14043292999997</v>
      </c>
    </row>
    <row r="21" spans="1:26" s="2" customFormat="1" x14ac:dyDescent="0.25">
      <c r="A21" s="172"/>
      <c r="B21" s="7" t="s">
        <v>20</v>
      </c>
      <c r="C21" s="59">
        <f t="shared" si="1"/>
        <v>933.22952386999987</v>
      </c>
      <c r="D21" s="69">
        <v>75.883177029999999</v>
      </c>
      <c r="E21" s="69">
        <v>0</v>
      </c>
      <c r="F21" s="69">
        <v>98.411590140000001</v>
      </c>
      <c r="G21" s="69">
        <v>0</v>
      </c>
      <c r="H21" s="69">
        <v>0</v>
      </c>
      <c r="I21" s="69">
        <v>4.9048805199999803</v>
      </c>
      <c r="J21" s="69">
        <v>99.086991909999995</v>
      </c>
      <c r="K21" s="69">
        <v>0</v>
      </c>
      <c r="L21" s="69">
        <v>25.5</v>
      </c>
      <c r="M21" s="69">
        <v>64.702222250000005</v>
      </c>
      <c r="N21" s="69">
        <v>1.2199452</v>
      </c>
      <c r="O21" s="69">
        <v>26.2875154</v>
      </c>
      <c r="P21" s="69">
        <v>70.860867389999996</v>
      </c>
      <c r="Q21" s="69">
        <v>0</v>
      </c>
      <c r="R21" s="69">
        <v>1.5429369099999999</v>
      </c>
      <c r="S21" s="73"/>
      <c r="T21" s="57">
        <f t="shared" si="8"/>
        <v>468.40012674999991</v>
      </c>
      <c r="U21" s="69">
        <v>20.362654060000004</v>
      </c>
      <c r="V21" s="93"/>
      <c r="W21" s="61">
        <f t="shared" si="5"/>
        <v>20.362654060000004</v>
      </c>
      <c r="X21" s="8"/>
      <c r="Y21" s="69">
        <v>444.46674306</v>
      </c>
      <c r="Z21" s="63">
        <f t="shared" si="6"/>
        <v>444.46674306</v>
      </c>
    </row>
    <row r="22" spans="1:26" s="2" customFormat="1" x14ac:dyDescent="0.25">
      <c r="A22" s="172"/>
      <c r="B22" s="7" t="s">
        <v>22</v>
      </c>
      <c r="C22" s="59">
        <f t="shared" si="1"/>
        <v>79698.818254392987</v>
      </c>
      <c r="D22" s="69">
        <v>1543.9592540500294</v>
      </c>
      <c r="E22" s="69">
        <v>3208.2075345579028</v>
      </c>
      <c r="F22" s="69">
        <v>25936.561965879995</v>
      </c>
      <c r="G22" s="69">
        <v>946.07271802999901</v>
      </c>
      <c r="H22" s="69">
        <v>4728.2183164831204</v>
      </c>
      <c r="I22" s="69">
        <v>9716.1886442099749</v>
      </c>
      <c r="J22" s="69">
        <v>3201.9493585400014</v>
      </c>
      <c r="K22" s="69">
        <v>5331.4289484300016</v>
      </c>
      <c r="L22" s="69">
        <v>10.126103649999619</v>
      </c>
      <c r="M22" s="69">
        <v>1298.1516585000015</v>
      </c>
      <c r="N22" s="69">
        <v>8.1340950000001495</v>
      </c>
      <c r="O22" s="69">
        <v>5806.0079132340952</v>
      </c>
      <c r="P22" s="69">
        <v>14206.806050577858</v>
      </c>
      <c r="Q22" s="69">
        <v>2717.356057550001</v>
      </c>
      <c r="R22" s="69">
        <v>1.9113750000018777</v>
      </c>
      <c r="S22" s="73"/>
      <c r="T22" s="57">
        <f>+SUM(D22:R22)</f>
        <v>78661.079993692983</v>
      </c>
      <c r="U22" s="69">
        <v>364.77327178000104</v>
      </c>
      <c r="V22" s="93"/>
      <c r="W22" s="61">
        <f t="shared" si="5"/>
        <v>364.77327178000104</v>
      </c>
      <c r="X22" s="8"/>
      <c r="Y22" s="69">
        <v>672.96498892001057</v>
      </c>
      <c r="Z22" s="63">
        <f t="shared" si="6"/>
        <v>672.96498892001057</v>
      </c>
    </row>
    <row r="23" spans="1:26" s="2" customFormat="1" x14ac:dyDescent="0.25">
      <c r="A23" s="172"/>
      <c r="B23" s="9" t="s">
        <v>21</v>
      </c>
      <c r="C23" s="65">
        <f t="shared" si="1"/>
        <v>444936.45488817408</v>
      </c>
      <c r="D23" s="56">
        <v>10605.0535166383</v>
      </c>
      <c r="E23" s="56">
        <v>34675.353267150902</v>
      </c>
      <c r="F23" s="56">
        <v>51472.44671566</v>
      </c>
      <c r="G23" s="56">
        <v>10649.47172272</v>
      </c>
      <c r="H23" s="56">
        <v>28359.534911034301</v>
      </c>
      <c r="I23" s="56">
        <v>42515.737136896001</v>
      </c>
      <c r="J23" s="56">
        <v>29475.282027680001</v>
      </c>
      <c r="K23" s="56">
        <v>21990.844926040001</v>
      </c>
      <c r="L23" s="56">
        <v>7709.8725483199996</v>
      </c>
      <c r="M23" s="56">
        <v>14201.242500370001</v>
      </c>
      <c r="N23" s="56">
        <v>7154.3433421400005</v>
      </c>
      <c r="O23" s="56">
        <v>29604.384782564099</v>
      </c>
      <c r="P23" s="56">
        <v>62726.9748441259</v>
      </c>
      <c r="Q23" s="56">
        <v>16442.6963734046</v>
      </c>
      <c r="R23" s="56">
        <v>5104.72033388</v>
      </c>
      <c r="S23" s="73"/>
      <c r="T23" s="58">
        <f t="shared" si="8"/>
        <v>372687.95894862409</v>
      </c>
      <c r="U23" s="56">
        <v>9547.6499520800007</v>
      </c>
      <c r="V23" s="93"/>
      <c r="W23" s="95">
        <f t="shared" si="5"/>
        <v>9547.6499520800007</v>
      </c>
      <c r="X23" s="10"/>
      <c r="Y23" s="56">
        <v>62700.845987469998</v>
      </c>
      <c r="Z23" s="64">
        <f t="shared" si="6"/>
        <v>62700.845987469998</v>
      </c>
    </row>
    <row r="24" spans="1:26" s="2" customFormat="1" ht="23.25" x14ac:dyDescent="0.25">
      <c r="A24" s="172" t="s">
        <v>119</v>
      </c>
      <c r="B24" s="7" t="s">
        <v>16</v>
      </c>
      <c r="C24" s="59">
        <f>+T24+W24+Z24</f>
        <v>28551.461674353606</v>
      </c>
      <c r="D24" s="69">
        <v>2022.91065697</v>
      </c>
      <c r="E24" s="69">
        <v>735.53719346000003</v>
      </c>
      <c r="F24" s="69">
        <v>2420.9888587600003</v>
      </c>
      <c r="G24" s="69">
        <v>861.80813869000599</v>
      </c>
      <c r="H24" s="69">
        <v>2017.0001728599998</v>
      </c>
      <c r="I24" s="69">
        <v>809.60874703000002</v>
      </c>
      <c r="J24" s="69">
        <v>1150.6115707000001</v>
      </c>
      <c r="K24" s="69">
        <v>658.92530563000003</v>
      </c>
      <c r="L24" s="69">
        <v>1273.31928419</v>
      </c>
      <c r="M24" s="69">
        <v>1490.5115308099998</v>
      </c>
      <c r="N24" s="69">
        <v>488.53382773000004</v>
      </c>
      <c r="O24" s="69">
        <v>1055.59450657</v>
      </c>
      <c r="P24" s="69">
        <v>5496.6209298800004</v>
      </c>
      <c r="Q24" s="69">
        <v>3386.6305331436001</v>
      </c>
      <c r="R24" s="69">
        <v>576.6774191799999</v>
      </c>
      <c r="S24" s="73"/>
      <c r="T24" s="57">
        <f t="shared" si="8"/>
        <v>24445.278675603608</v>
      </c>
      <c r="U24" s="69">
        <v>838.63360677000003</v>
      </c>
      <c r="V24" s="93"/>
      <c r="W24" s="72">
        <f t="shared" si="5"/>
        <v>838.63360677000003</v>
      </c>
      <c r="X24" s="72"/>
      <c r="Y24" s="69">
        <v>3267.5493919800001</v>
      </c>
      <c r="Z24" s="63">
        <f t="shared" si="6"/>
        <v>3267.5493919800001</v>
      </c>
    </row>
    <row r="25" spans="1:26" s="2" customFormat="1" x14ac:dyDescent="0.25">
      <c r="A25" s="172"/>
      <c r="B25" s="7" t="s">
        <v>17</v>
      </c>
      <c r="C25" s="59">
        <f t="shared" si="1"/>
        <v>35628.245407590279</v>
      </c>
      <c r="D25" s="69">
        <v>2706.34935933207</v>
      </c>
      <c r="E25" s="69">
        <v>3149.87607321</v>
      </c>
      <c r="F25" s="69">
        <v>3769.88237557</v>
      </c>
      <c r="G25" s="69">
        <v>1342.95491156</v>
      </c>
      <c r="H25" s="69">
        <v>5000.02098914</v>
      </c>
      <c r="I25" s="69">
        <v>2412.2036382002002</v>
      </c>
      <c r="J25" s="69">
        <v>880.89625974800003</v>
      </c>
      <c r="K25" s="69"/>
      <c r="L25" s="69">
        <v>553.39247315</v>
      </c>
      <c r="M25" s="69">
        <v>2132.3445652800001</v>
      </c>
      <c r="N25" s="69">
        <v>443.572496</v>
      </c>
      <c r="O25" s="69">
        <v>4261.1960077200001</v>
      </c>
      <c r="P25" s="69">
        <v>6876.7412538100007</v>
      </c>
      <c r="Q25" s="69">
        <v>648.14046079999991</v>
      </c>
      <c r="R25" s="69">
        <v>760.09384110000008</v>
      </c>
      <c r="S25" s="73"/>
      <c r="T25" s="57">
        <f t="shared" si="8"/>
        <v>34937.664704620278</v>
      </c>
      <c r="U25" s="69">
        <v>23.230708629999999</v>
      </c>
      <c r="V25" s="93"/>
      <c r="W25" s="72">
        <f t="shared" si="5"/>
        <v>23.230708629999999</v>
      </c>
      <c r="X25" s="72"/>
      <c r="Y25" s="69">
        <v>667.34999434000008</v>
      </c>
      <c r="Z25" s="63">
        <f t="shared" si="6"/>
        <v>667.34999434000008</v>
      </c>
    </row>
    <row r="26" spans="1:26" s="2" customFormat="1" x14ac:dyDescent="0.25">
      <c r="A26" s="172"/>
      <c r="B26" s="7" t="s">
        <v>18</v>
      </c>
      <c r="C26" s="59">
        <f t="shared" si="1"/>
        <v>260192.15349897995</v>
      </c>
      <c r="D26" s="69">
        <v>1304.1692</v>
      </c>
      <c r="E26" s="69">
        <v>25603.467771849999</v>
      </c>
      <c r="F26" s="69">
        <v>12234.90777086</v>
      </c>
      <c r="G26" s="69">
        <v>5585.7470914599999</v>
      </c>
      <c r="H26" s="69">
        <v>21250.28575128</v>
      </c>
      <c r="I26" s="69">
        <v>7377.6075934300006</v>
      </c>
      <c r="J26" s="69">
        <v>23615.537008389998</v>
      </c>
      <c r="K26" s="69">
        <v>16717.00583247</v>
      </c>
      <c r="L26" s="69">
        <v>2642.6849717099999</v>
      </c>
      <c r="M26" s="69">
        <v>10113.857239860001</v>
      </c>
      <c r="N26" s="69">
        <v>6220.3915136300002</v>
      </c>
      <c r="O26" s="69">
        <v>16395.663569439999</v>
      </c>
      <c r="P26" s="69">
        <v>33722.714979390003</v>
      </c>
      <c r="Q26" s="69">
        <v>12624.076926579999</v>
      </c>
      <c r="R26" s="69">
        <v>3310.4667624200001</v>
      </c>
      <c r="S26" s="73"/>
      <c r="T26" s="57">
        <f t="shared" si="8"/>
        <v>198718.58398276995</v>
      </c>
      <c r="U26" s="69">
        <v>6793.8894112099997</v>
      </c>
      <c r="V26" s="93"/>
      <c r="W26" s="72">
        <f t="shared" si="5"/>
        <v>6793.8894112099997</v>
      </c>
      <c r="X26" s="72"/>
      <c r="Y26" s="69">
        <v>54679.680104999999</v>
      </c>
      <c r="Z26" s="63">
        <f t="shared" si="6"/>
        <v>54679.680104999999</v>
      </c>
    </row>
    <row r="27" spans="1:26" s="2" customFormat="1" x14ac:dyDescent="0.25">
      <c r="A27" s="172"/>
      <c r="B27" s="7" t="s">
        <v>19</v>
      </c>
      <c r="C27" s="59">
        <f t="shared" si="1"/>
        <v>32297.759496048493</v>
      </c>
      <c r="D27" s="69">
        <v>2830.545480968</v>
      </c>
      <c r="E27" s="69">
        <v>510.88887908999999</v>
      </c>
      <c r="F27" s="69">
        <v>1604.3537754505001</v>
      </c>
      <c r="G27" s="69">
        <v>3955.3489866</v>
      </c>
      <c r="H27" s="69">
        <v>2922.45523417</v>
      </c>
      <c r="I27" s="69">
        <v>8770.4929072999985</v>
      </c>
      <c r="J27" s="69">
        <v>1049.1798926900001</v>
      </c>
      <c r="K27" s="69">
        <v>119.64641621</v>
      </c>
      <c r="L27" s="69">
        <v>2422.9193933500001</v>
      </c>
      <c r="M27" s="69">
        <v>216.46580983999999</v>
      </c>
      <c r="N27" s="69">
        <v>52.799030569999999</v>
      </c>
      <c r="O27" s="69">
        <v>1953.8029194600001</v>
      </c>
      <c r="P27" s="69">
        <v>2067.4475036199997</v>
      </c>
      <c r="Q27" s="69">
        <v>700.75674646000004</v>
      </c>
      <c r="R27" s="69">
        <v>422.13594427999999</v>
      </c>
      <c r="S27" s="73"/>
      <c r="T27" s="57">
        <f t="shared" si="8"/>
        <v>29599.238920058491</v>
      </c>
      <c r="U27" s="69">
        <v>2165.45969251</v>
      </c>
      <c r="V27" s="93"/>
      <c r="W27" s="72">
        <f t="shared" si="5"/>
        <v>2165.45969251</v>
      </c>
      <c r="X27" s="72"/>
      <c r="Y27" s="69">
        <v>533.06088347999992</v>
      </c>
      <c r="Z27" s="63">
        <f t="shared" si="6"/>
        <v>533.06088347999992</v>
      </c>
    </row>
    <row r="28" spans="1:26" s="2" customFormat="1" x14ac:dyDescent="0.25">
      <c r="A28" s="172"/>
      <c r="B28" s="7" t="s">
        <v>20</v>
      </c>
      <c r="C28" s="59">
        <f t="shared" si="1"/>
        <v>827.40642597999999</v>
      </c>
      <c r="D28" s="69">
        <v>65.239683880000001</v>
      </c>
      <c r="E28" s="69"/>
      <c r="F28" s="69">
        <v>62.330219219999996</v>
      </c>
      <c r="G28" s="69"/>
      <c r="H28" s="69"/>
      <c r="I28" s="69">
        <v>3.4070831800000101</v>
      </c>
      <c r="J28" s="69">
        <v>65.743114739999996</v>
      </c>
      <c r="K28" s="69"/>
      <c r="L28" s="69">
        <v>17</v>
      </c>
      <c r="M28" s="69">
        <v>53.636111219999997</v>
      </c>
      <c r="N28" s="69"/>
      <c r="O28" s="69">
        <v>29.354455480000002</v>
      </c>
      <c r="P28" s="69">
        <v>179.77453543999999</v>
      </c>
      <c r="Q28" s="69"/>
      <c r="R28" s="69">
        <v>2.7671999999999999</v>
      </c>
      <c r="S28" s="73"/>
      <c r="T28" s="57">
        <f t="shared" si="8"/>
        <v>479.25240315999997</v>
      </c>
      <c r="U28" s="69">
        <v>6.5248419800000006</v>
      </c>
      <c r="V28" s="93"/>
      <c r="W28" s="72">
        <f t="shared" si="5"/>
        <v>6.5248419800000006</v>
      </c>
      <c r="X28" s="72"/>
      <c r="Y28" s="69">
        <v>341.62918083999995</v>
      </c>
      <c r="Z28" s="63">
        <f t="shared" si="6"/>
        <v>341.62918083999995</v>
      </c>
    </row>
    <row r="29" spans="1:26" s="2" customFormat="1" x14ac:dyDescent="0.25">
      <c r="A29" s="172"/>
      <c r="B29" s="7" t="s">
        <v>22</v>
      </c>
      <c r="C29" s="59">
        <f>+T29+W29+Z29</f>
        <v>92121.116254347537</v>
      </c>
      <c r="D29" s="69">
        <v>1809.06929028983</v>
      </c>
      <c r="E29" s="69">
        <v>5313.615756547003</v>
      </c>
      <c r="F29" s="69">
        <v>10016.113989409998</v>
      </c>
      <c r="G29" s="69">
        <v>946.18284647999451</v>
      </c>
      <c r="H29" s="69">
        <v>8681.6649986000066</v>
      </c>
      <c r="I29" s="69">
        <v>15525.003313679799</v>
      </c>
      <c r="J29" s="69">
        <v>2872.392537629999</v>
      </c>
      <c r="K29" s="69">
        <v>2857.1248082800016</v>
      </c>
      <c r="L29" s="69">
        <v>721.91787401999954</v>
      </c>
      <c r="M29" s="69">
        <v>1500.7584451700006</v>
      </c>
      <c r="N29" s="69">
        <v>8.9924150000004772</v>
      </c>
      <c r="O29" s="69">
        <v>6498.3506174108998</v>
      </c>
      <c r="P29" s="69">
        <v>28174.064374440004</v>
      </c>
      <c r="Q29" s="69">
        <v>5065.1148379100014</v>
      </c>
      <c r="R29" s="69">
        <v>1113.7034213000002</v>
      </c>
      <c r="S29" s="73"/>
      <c r="T29" s="57">
        <f t="shared" si="8"/>
        <v>91104.069526167543</v>
      </c>
      <c r="U29" s="69">
        <v>320.84800030999992</v>
      </c>
      <c r="V29" s="93"/>
      <c r="W29" s="72">
        <f t="shared" si="5"/>
        <v>320.84800030999992</v>
      </c>
      <c r="X29" s="72"/>
      <c r="Y29" s="69">
        <v>696.19872787000224</v>
      </c>
      <c r="Z29" s="63">
        <f t="shared" si="6"/>
        <v>696.19872787000224</v>
      </c>
    </row>
    <row r="30" spans="1:26" s="2" customFormat="1" x14ac:dyDescent="0.25">
      <c r="A30" s="172"/>
      <c r="B30" s="9" t="s">
        <v>21</v>
      </c>
      <c r="C30" s="65">
        <f>+T30+W30+Z30</f>
        <v>449618.14275729988</v>
      </c>
      <c r="D30" s="56">
        <v>10738.2836714399</v>
      </c>
      <c r="E30" s="56">
        <v>35313.385674156998</v>
      </c>
      <c r="F30" s="56">
        <v>30108.576989270499</v>
      </c>
      <c r="G30" s="56">
        <v>12692.041974790001</v>
      </c>
      <c r="H30" s="56">
        <v>39871.427146050002</v>
      </c>
      <c r="I30" s="56">
        <v>34898.323282819998</v>
      </c>
      <c r="J30" s="56">
        <v>29634.360383897998</v>
      </c>
      <c r="K30" s="56">
        <v>20352.70236259</v>
      </c>
      <c r="L30" s="56">
        <v>7631.23399642</v>
      </c>
      <c r="M30" s="56">
        <v>15507.57370218</v>
      </c>
      <c r="N30" s="56">
        <v>7214.2892829299999</v>
      </c>
      <c r="O30" s="56">
        <v>30193.962076080898</v>
      </c>
      <c r="P30" s="56">
        <v>76517.363576579999</v>
      </c>
      <c r="Q30" s="56">
        <v>22424.719504893601</v>
      </c>
      <c r="R30" s="56">
        <v>6185.8445882799997</v>
      </c>
      <c r="S30" s="73"/>
      <c r="T30" s="58">
        <f t="shared" si="8"/>
        <v>379284.08821237989</v>
      </c>
      <c r="U30" s="56">
        <v>10148.586261410001</v>
      </c>
      <c r="V30" s="94"/>
      <c r="W30" s="62">
        <f t="shared" si="5"/>
        <v>10148.586261410001</v>
      </c>
      <c r="X30" s="62"/>
      <c r="Y30" s="56">
        <v>60185.468283510003</v>
      </c>
      <c r="Z30" s="64">
        <f t="shared" si="6"/>
        <v>60185.468283510003</v>
      </c>
    </row>
    <row r="31" spans="1:26" s="2" customFormat="1" ht="23.25" x14ac:dyDescent="0.25">
      <c r="A31" s="172" t="s">
        <v>120</v>
      </c>
      <c r="B31" s="7" t="s">
        <v>16</v>
      </c>
      <c r="C31" s="59">
        <f t="shared" si="1"/>
        <v>73583.82607006139</v>
      </c>
      <c r="D31" s="69">
        <v>1049.91827689</v>
      </c>
      <c r="E31" s="69">
        <v>2643.4618850300003</v>
      </c>
      <c r="F31" s="69">
        <v>1168.9061438900001</v>
      </c>
      <c r="G31" s="69">
        <v>1089.8936299000002</v>
      </c>
      <c r="H31" s="69">
        <v>4146.2078956949999</v>
      </c>
      <c r="I31" s="69">
        <v>3598.2939499300001</v>
      </c>
      <c r="J31" s="69">
        <v>463.21392598</v>
      </c>
      <c r="K31" s="69">
        <v>778.57737623770004</v>
      </c>
      <c r="L31" s="69">
        <v>2889.0061810986999</v>
      </c>
      <c r="M31" s="69">
        <v>2587.1887268549999</v>
      </c>
      <c r="N31" s="69">
        <v>409.68087825999999</v>
      </c>
      <c r="O31" s="69">
        <v>2980.0365769</v>
      </c>
      <c r="P31" s="69">
        <v>40932.892708150001</v>
      </c>
      <c r="Q31" s="69">
        <v>5257.4955818750004</v>
      </c>
      <c r="R31" s="69">
        <v>356.54102392000004</v>
      </c>
      <c r="S31" s="73"/>
      <c r="T31" s="57">
        <f t="shared" si="8"/>
        <v>70351.314760611393</v>
      </c>
      <c r="U31" s="69">
        <v>264.33074278999999</v>
      </c>
      <c r="V31" s="69">
        <v>259.84472712999997</v>
      </c>
      <c r="W31" s="61">
        <f>+U31+V31</f>
        <v>524.17546991999995</v>
      </c>
      <c r="X31" s="61"/>
      <c r="Y31" s="69">
        <v>2708.3358395299997</v>
      </c>
      <c r="Z31" s="63">
        <f t="shared" si="6"/>
        <v>2708.3358395299997</v>
      </c>
    </row>
    <row r="32" spans="1:26" s="2" customFormat="1" x14ac:dyDescent="0.25">
      <c r="A32" s="172"/>
      <c r="B32" s="7" t="s">
        <v>17</v>
      </c>
      <c r="C32" s="59">
        <f t="shared" si="1"/>
        <v>39271.503480953972</v>
      </c>
      <c r="D32" s="69">
        <v>2287.0074547745699</v>
      </c>
      <c r="E32" s="69">
        <v>4251.6461613900001</v>
      </c>
      <c r="F32" s="69">
        <v>2980.5190140100003</v>
      </c>
      <c r="G32" s="69">
        <v>1638.8905833966001</v>
      </c>
      <c r="H32" s="69">
        <v>5803.5962044999997</v>
      </c>
      <c r="I32" s="69">
        <v>1291.5279259900001</v>
      </c>
      <c r="J32" s="69">
        <v>790.71378883</v>
      </c>
      <c r="K32" s="69">
        <v>12.498521140000001</v>
      </c>
      <c r="L32" s="69">
        <v>896.86462336</v>
      </c>
      <c r="M32" s="69">
        <v>3078.6875321500002</v>
      </c>
      <c r="N32" s="69">
        <v>870.09296099999995</v>
      </c>
      <c r="O32" s="69">
        <v>3803.094211738</v>
      </c>
      <c r="P32" s="69">
        <v>5180.0304541247997</v>
      </c>
      <c r="Q32" s="69">
        <v>2260.60655202</v>
      </c>
      <c r="R32" s="69">
        <v>453.9819377</v>
      </c>
      <c r="S32" s="73"/>
      <c r="T32" s="57">
        <f t="shared" si="8"/>
        <v>35599.757926123973</v>
      </c>
      <c r="U32" s="69">
        <v>51.363812250000002</v>
      </c>
      <c r="V32" s="69"/>
      <c r="W32" s="61">
        <f t="shared" ref="W32:W36" si="9">+U32+V32</f>
        <v>51.363812250000002</v>
      </c>
      <c r="X32" s="61"/>
      <c r="Y32" s="69">
        <v>3620.3817425799998</v>
      </c>
      <c r="Z32" s="63">
        <f t="shared" si="6"/>
        <v>3620.3817425799998</v>
      </c>
    </row>
    <row r="33" spans="1:26" s="2" customFormat="1" x14ac:dyDescent="0.25">
      <c r="A33" s="172"/>
      <c r="B33" s="7" t="s">
        <v>18</v>
      </c>
      <c r="C33" s="59">
        <f t="shared" si="1"/>
        <v>311405.80295359611</v>
      </c>
      <c r="D33" s="69">
        <v>5422.6986200200008</v>
      </c>
      <c r="E33" s="69">
        <v>23539.927672470003</v>
      </c>
      <c r="F33" s="69">
        <v>15830.624491250001</v>
      </c>
      <c r="G33" s="69">
        <v>7197.1444059099995</v>
      </c>
      <c r="H33" s="69">
        <v>29416.718652310003</v>
      </c>
      <c r="I33" s="69">
        <v>7247.0447518800001</v>
      </c>
      <c r="J33" s="69">
        <v>27886.39432575</v>
      </c>
      <c r="K33" s="69">
        <v>18649.226570490002</v>
      </c>
      <c r="L33" s="69">
        <v>821.08236236000005</v>
      </c>
      <c r="M33" s="69">
        <v>12519.41500074</v>
      </c>
      <c r="N33" s="69">
        <v>6311.9371643500008</v>
      </c>
      <c r="O33" s="69">
        <v>19581.903893371102</v>
      </c>
      <c r="P33" s="69">
        <v>45386.790690319998</v>
      </c>
      <c r="Q33" s="69">
        <v>15540.597423854999</v>
      </c>
      <c r="R33" s="69">
        <v>3707.4422988900001</v>
      </c>
      <c r="S33" s="73"/>
      <c r="T33" s="57">
        <f t="shared" si="8"/>
        <v>239058.94832396612</v>
      </c>
      <c r="U33" s="69">
        <v>7449.2923175799997</v>
      </c>
      <c r="V33" s="69">
        <v>6077.9452295900001</v>
      </c>
      <c r="W33" s="61">
        <f t="shared" si="9"/>
        <v>13527.23754717</v>
      </c>
      <c r="X33" s="61"/>
      <c r="Y33" s="69">
        <v>58819.617082459998</v>
      </c>
      <c r="Z33" s="63">
        <f t="shared" si="6"/>
        <v>58819.617082459998</v>
      </c>
    </row>
    <row r="34" spans="1:26" s="2" customFormat="1" x14ac:dyDescent="0.25">
      <c r="A34" s="172"/>
      <c r="B34" s="7" t="s">
        <v>19</v>
      </c>
      <c r="C34" s="59">
        <f t="shared" si="1"/>
        <v>36219.216286919996</v>
      </c>
      <c r="D34" s="69">
        <v>4518.6059043199994</v>
      </c>
      <c r="E34" s="69">
        <v>584.07096878999994</v>
      </c>
      <c r="F34" s="69">
        <v>2716.7490466199997</v>
      </c>
      <c r="G34" s="69">
        <v>4314.7595001400005</v>
      </c>
      <c r="H34" s="69">
        <v>2349.5314903400003</v>
      </c>
      <c r="I34" s="69">
        <v>8717.0839520499994</v>
      </c>
      <c r="J34" s="69">
        <v>1176.35787179</v>
      </c>
      <c r="K34" s="69">
        <v>93.360302739999995</v>
      </c>
      <c r="L34" s="69">
        <v>2306.3118899299998</v>
      </c>
      <c r="M34" s="69">
        <v>314.72652591000002</v>
      </c>
      <c r="N34" s="69">
        <v>35.535221149999998</v>
      </c>
      <c r="O34" s="69">
        <v>4081.4862355599998</v>
      </c>
      <c r="P34" s="69">
        <v>1537.6898336700001</v>
      </c>
      <c r="Q34" s="69">
        <v>634.23584349999999</v>
      </c>
      <c r="R34" s="69">
        <v>2441.6538991799998</v>
      </c>
      <c r="S34" s="73"/>
      <c r="T34" s="57">
        <f t="shared" si="8"/>
        <v>35822.158485689994</v>
      </c>
      <c r="U34" s="69">
        <v>72.58375753</v>
      </c>
      <c r="V34" s="69">
        <v>48.206069049999996</v>
      </c>
      <c r="W34" s="61">
        <f t="shared" si="9"/>
        <v>120.78982658</v>
      </c>
      <c r="X34" s="61"/>
      <c r="Y34" s="69">
        <v>276.26797464999999</v>
      </c>
      <c r="Z34" s="63">
        <f t="shared" si="6"/>
        <v>276.26797464999999</v>
      </c>
    </row>
    <row r="35" spans="1:26" s="2" customFormat="1" x14ac:dyDescent="0.25">
      <c r="A35" s="172"/>
      <c r="B35" s="7" t="s">
        <v>20</v>
      </c>
      <c r="C35" s="59">
        <f t="shared" si="1"/>
        <v>5254.0848645299984</v>
      </c>
      <c r="D35" s="69">
        <v>54.59619069</v>
      </c>
      <c r="E35" s="69">
        <v>2668.4563847499999</v>
      </c>
      <c r="F35" s="69">
        <v>136.99595930000001</v>
      </c>
      <c r="G35" s="69">
        <v>0</v>
      </c>
      <c r="H35" s="69">
        <v>0</v>
      </c>
      <c r="I35" s="69">
        <v>1363.9383280699999</v>
      </c>
      <c r="J35" s="69">
        <v>57.774252300000001</v>
      </c>
      <c r="K35" s="69">
        <v>161</v>
      </c>
      <c r="L35" s="69">
        <v>11.9</v>
      </c>
      <c r="M35" s="69">
        <v>45.329861489999999</v>
      </c>
      <c r="N35" s="69">
        <v>0</v>
      </c>
      <c r="O35" s="69">
        <v>134.32679191</v>
      </c>
      <c r="P35" s="69">
        <v>190.49946688999998</v>
      </c>
      <c r="Q35" s="69">
        <v>0</v>
      </c>
      <c r="R35" s="69">
        <v>110.47151040999999</v>
      </c>
      <c r="S35" s="73"/>
      <c r="T35" s="57">
        <f t="shared" si="8"/>
        <v>4935.2887458099985</v>
      </c>
      <c r="U35" s="69">
        <v>46.75</v>
      </c>
      <c r="V35" s="69"/>
      <c r="W35" s="61">
        <f t="shared" si="9"/>
        <v>46.75</v>
      </c>
      <c r="X35" s="61"/>
      <c r="Y35" s="69">
        <v>272.04611872000004</v>
      </c>
      <c r="Z35" s="63">
        <f t="shared" si="6"/>
        <v>272.04611872000004</v>
      </c>
    </row>
    <row r="36" spans="1:26" s="2" customFormat="1" x14ac:dyDescent="0.25">
      <c r="A36" s="172"/>
      <c r="B36" s="7" t="s">
        <v>22</v>
      </c>
      <c r="C36" s="59">
        <f>+T36+W36+Z36</f>
        <v>116755.54566711238</v>
      </c>
      <c r="D36" s="69">
        <v>2123.6283625836295</v>
      </c>
      <c r="E36" s="69">
        <v>9446.8603383000009</v>
      </c>
      <c r="F36" s="69">
        <v>7093.0690124501998</v>
      </c>
      <c r="G36" s="69">
        <v>2440.8906752188</v>
      </c>
      <c r="H36" s="69">
        <v>8224.3781686506991</v>
      </c>
      <c r="I36" s="69">
        <v>12587.0967188412</v>
      </c>
      <c r="J36" s="69">
        <v>4124.9851428599986</v>
      </c>
      <c r="K36" s="69">
        <v>2505.1078673124971</v>
      </c>
      <c r="L36" s="69">
        <v>855.03804201000116</v>
      </c>
      <c r="M36" s="69">
        <v>3985.9658307231975</v>
      </c>
      <c r="N36" s="69">
        <v>16.415745000000239</v>
      </c>
      <c r="O36" s="69">
        <v>10112.676539019998</v>
      </c>
      <c r="P36" s="69">
        <v>36746.125658642188</v>
      </c>
      <c r="Q36" s="69">
        <v>6130.7572969399989</v>
      </c>
      <c r="R36" s="69">
        <v>3479.1774789900001</v>
      </c>
      <c r="S36" s="73"/>
      <c r="T36" s="57">
        <f t="shared" si="8"/>
        <v>109872.17287754238</v>
      </c>
      <c r="U36" s="69">
        <v>1922.7178080500003</v>
      </c>
      <c r="V36" s="69">
        <v>65.786609979999668</v>
      </c>
      <c r="W36" s="61">
        <f t="shared" si="9"/>
        <v>1988.5044180299999</v>
      </c>
      <c r="X36" s="61"/>
      <c r="Y36" s="69">
        <v>4894.868371540002</v>
      </c>
      <c r="Z36" s="63">
        <f t="shared" si="6"/>
        <v>4894.868371540002</v>
      </c>
    </row>
    <row r="37" spans="1:26" s="2" customFormat="1" x14ac:dyDescent="0.25">
      <c r="A37" s="172"/>
      <c r="B37" s="9" t="s">
        <v>21</v>
      </c>
      <c r="C37" s="65">
        <f>+T37+W37+Z37</f>
        <v>582489.97932317387</v>
      </c>
      <c r="D37" s="56">
        <v>15456.454809278201</v>
      </c>
      <c r="E37" s="56">
        <v>43134.42341073</v>
      </c>
      <c r="F37" s="56">
        <v>29926.8636675202</v>
      </c>
      <c r="G37" s="56">
        <v>16681.578794565397</v>
      </c>
      <c r="H37" s="56">
        <v>49940.432411495698</v>
      </c>
      <c r="I37" s="56">
        <v>34804.985626761198</v>
      </c>
      <c r="J37" s="56">
        <v>34499.439307510002</v>
      </c>
      <c r="K37" s="56">
        <v>22199.770637920199</v>
      </c>
      <c r="L37" s="56">
        <v>7780.2030987587004</v>
      </c>
      <c r="M37" s="56">
        <v>22531.3134778682</v>
      </c>
      <c r="N37" s="56">
        <v>7643.6619697599999</v>
      </c>
      <c r="O37" s="56">
        <v>40693.524248499103</v>
      </c>
      <c r="P37" s="56">
        <v>129974.02881179699</v>
      </c>
      <c r="Q37" s="56">
        <v>29823.69269819</v>
      </c>
      <c r="R37" s="56">
        <v>10549.268149089999</v>
      </c>
      <c r="S37" s="73"/>
      <c r="T37" s="58">
        <f t="shared" si="8"/>
        <v>495639.64111974387</v>
      </c>
      <c r="U37" s="60">
        <v>9807.0384382000011</v>
      </c>
      <c r="V37" s="60">
        <v>6451.7826357499998</v>
      </c>
      <c r="W37" s="62">
        <f>+U37+V37</f>
        <v>16258.821073950001</v>
      </c>
      <c r="X37" s="62"/>
      <c r="Y37" s="56">
        <v>70591.517129479995</v>
      </c>
      <c r="Z37" s="64">
        <f t="shared" si="6"/>
        <v>70591.517129479995</v>
      </c>
    </row>
    <row r="39" spans="1:26" x14ac:dyDescent="0.25">
      <c r="C39" s="5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26" x14ac:dyDescent="0.25">
      <c r="C40" s="55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169">
        <f>+T37/T30-1</f>
        <v>0.30677678427208566</v>
      </c>
    </row>
    <row r="41" spans="1:26" x14ac:dyDescent="0.25"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26" x14ac:dyDescent="0.25"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26" x14ac:dyDescent="0.25"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26" x14ac:dyDescent="0.25"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26" x14ac:dyDescent="0.25"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7" spans="1:26" ht="15.75" thickBot="1" x14ac:dyDescent="0.3"/>
    <row r="48" spans="1:26" ht="15.75" thickBot="1" x14ac:dyDescent="0.3">
      <c r="A48" s="373" t="s">
        <v>46</v>
      </c>
      <c r="B48" s="373" t="s">
        <v>47</v>
      </c>
      <c r="C48" s="374" t="s">
        <v>48</v>
      </c>
      <c r="D48" s="375"/>
      <c r="E48" s="375"/>
      <c r="F48" s="376"/>
      <c r="G48" s="374" t="s">
        <v>49</v>
      </c>
      <c r="H48" s="375"/>
      <c r="I48" s="376"/>
    </row>
    <row r="49" spans="1:9" ht="15.75" thickBot="1" x14ac:dyDescent="0.3">
      <c r="A49" s="377"/>
      <c r="B49" s="377"/>
      <c r="C49" s="378" t="s">
        <v>50</v>
      </c>
      <c r="D49" s="379" t="s">
        <v>51</v>
      </c>
      <c r="E49" s="380" t="s">
        <v>52</v>
      </c>
      <c r="F49" s="381" t="s">
        <v>53</v>
      </c>
      <c r="G49" s="379" t="s">
        <v>51</v>
      </c>
      <c r="H49" s="380" t="s">
        <v>52</v>
      </c>
      <c r="I49" s="380" t="s">
        <v>53</v>
      </c>
    </row>
    <row r="50" spans="1:9" ht="26.25" x14ac:dyDescent="0.25">
      <c r="A50" s="382" t="s">
        <v>116</v>
      </c>
      <c r="B50" s="170" t="s">
        <v>16</v>
      </c>
      <c r="C50" s="383">
        <f>+SUM(D50:F50)</f>
        <v>44900.044459827899</v>
      </c>
      <c r="D50" s="383">
        <v>20869.647724017901</v>
      </c>
      <c r="E50" s="383">
        <v>171.12271984999998</v>
      </c>
      <c r="F50" s="383">
        <v>23859.27401596</v>
      </c>
      <c r="G50" s="242">
        <f>+D50/C50</f>
        <v>0.46480238438716892</v>
      </c>
      <c r="H50" s="242">
        <f>+E50/C50</f>
        <v>3.811192659354794E-3</v>
      </c>
      <c r="I50" s="242">
        <f>+F50/C50</f>
        <v>0.53138642295347638</v>
      </c>
    </row>
    <row r="51" spans="1:9" x14ac:dyDescent="0.25">
      <c r="A51" s="382"/>
      <c r="B51" s="170" t="s">
        <v>17</v>
      </c>
      <c r="C51" s="383">
        <f t="shared" ref="C51:C83" si="10">+SUM(D51:F51)</f>
        <v>26758.240044679995</v>
      </c>
      <c r="D51" s="383">
        <v>26720.794990219998</v>
      </c>
      <c r="E51" s="383">
        <v>8.0764000000000002E-2</v>
      </c>
      <c r="F51" s="383">
        <v>37.364290459999999</v>
      </c>
      <c r="G51" s="242">
        <f t="shared" ref="G51:G84" si="11">+D51/C51</f>
        <v>0.99860061594493987</v>
      </c>
      <c r="H51" s="242">
        <f t="shared" ref="H51:H84" si="12">+E51/C51</f>
        <v>3.0182852035538598E-6</v>
      </c>
      <c r="I51" s="242">
        <f t="shared" ref="I51:I84" si="13">+F51/C51</f>
        <v>1.3963657698567015E-3</v>
      </c>
    </row>
    <row r="52" spans="1:9" x14ac:dyDescent="0.25">
      <c r="A52" s="382"/>
      <c r="B52" s="170" t="s">
        <v>18</v>
      </c>
      <c r="C52" s="383">
        <f t="shared" si="10"/>
        <v>154889.80985562998</v>
      </c>
      <c r="D52" s="383">
        <v>148415.12035231999</v>
      </c>
      <c r="E52" s="383">
        <v>6350.9633009600002</v>
      </c>
      <c r="F52" s="383">
        <v>123.72620234999999</v>
      </c>
      <c r="G52" s="242">
        <f t="shared" si="11"/>
        <v>0.95819809250624732</v>
      </c>
      <c r="H52" s="242">
        <f t="shared" si="12"/>
        <v>4.1003106058943577E-2</v>
      </c>
      <c r="I52" s="242">
        <f t="shared" si="13"/>
        <v>7.9880143480919096E-4</v>
      </c>
    </row>
    <row r="53" spans="1:9" x14ac:dyDescent="0.25">
      <c r="A53" s="382"/>
      <c r="B53" s="170" t="s">
        <v>19</v>
      </c>
      <c r="C53" s="383">
        <f t="shared" si="10"/>
        <v>76700.45335347901</v>
      </c>
      <c r="D53" s="383">
        <v>24821.140587609003</v>
      </c>
      <c r="E53" s="383">
        <v>2454.9609299399999</v>
      </c>
      <c r="F53" s="383">
        <v>49424.35183593</v>
      </c>
      <c r="G53" s="242">
        <f t="shared" si="11"/>
        <v>0.32361139344534467</v>
      </c>
      <c r="H53" s="242">
        <f t="shared" si="12"/>
        <v>3.2007124112111221E-2</v>
      </c>
      <c r="I53" s="242">
        <f t="shared" si="13"/>
        <v>0.64438148244254401</v>
      </c>
    </row>
    <row r="54" spans="1:9" x14ac:dyDescent="0.25">
      <c r="A54" s="382"/>
      <c r="B54" s="170" t="s">
        <v>20</v>
      </c>
      <c r="C54" s="383">
        <f t="shared" si="10"/>
        <v>1258.2133474500001</v>
      </c>
      <c r="D54" s="383">
        <v>659.20634922000011</v>
      </c>
      <c r="E54" s="383">
        <v>42.210686659999993</v>
      </c>
      <c r="F54" s="383">
        <v>556.79631156999994</v>
      </c>
      <c r="G54" s="242">
        <f t="shared" si="11"/>
        <v>0.52392255300422819</v>
      </c>
      <c r="H54" s="242">
        <f t="shared" si="12"/>
        <v>3.3548115465113833E-2</v>
      </c>
      <c r="I54" s="242">
        <f t="shared" si="13"/>
        <v>0.44252933153065788</v>
      </c>
    </row>
    <row r="55" spans="1:9" x14ac:dyDescent="0.25">
      <c r="A55" s="382"/>
      <c r="B55" s="170" t="s">
        <v>22</v>
      </c>
      <c r="C55" s="383">
        <f t="shared" si="10"/>
        <v>58710.92542900332</v>
      </c>
      <c r="D55" s="383">
        <v>58246.768921533323</v>
      </c>
      <c r="E55" s="383">
        <v>120.47825788999883</v>
      </c>
      <c r="F55" s="383">
        <v>343.67824958000006</v>
      </c>
      <c r="G55" s="242">
        <f t="shared" si="11"/>
        <v>0.99209420556602734</v>
      </c>
      <c r="H55" s="242">
        <f t="shared" si="12"/>
        <v>2.0520585735901604E-3</v>
      </c>
      <c r="I55" s="242">
        <f t="shared" si="13"/>
        <v>5.8537358603825088E-3</v>
      </c>
    </row>
    <row r="56" spans="1:9" ht="26.25" x14ac:dyDescent="0.25">
      <c r="A56" s="382"/>
      <c r="B56" s="384" t="s">
        <v>21</v>
      </c>
      <c r="C56" s="385">
        <f t="shared" si="10"/>
        <v>363836.61012216017</v>
      </c>
      <c r="D56" s="385">
        <v>279732.67892492021</v>
      </c>
      <c r="E56" s="385">
        <v>9139.8166592999987</v>
      </c>
      <c r="F56" s="385">
        <v>74964.114537939982</v>
      </c>
      <c r="G56" s="242">
        <f t="shared" si="11"/>
        <v>0.76884148307944711</v>
      </c>
      <c r="H56" s="242">
        <f t="shared" si="12"/>
        <v>2.5120662421055578E-2</v>
      </c>
      <c r="I56" s="242">
        <f t="shared" si="13"/>
        <v>0.20603785449949735</v>
      </c>
    </row>
    <row r="57" spans="1:9" ht="26.25" x14ac:dyDescent="0.25">
      <c r="A57" s="382" t="s">
        <v>117</v>
      </c>
      <c r="B57" s="170" t="s">
        <v>16</v>
      </c>
      <c r="C57" s="383">
        <f t="shared" si="10"/>
        <v>22512.075463560413</v>
      </c>
      <c r="D57" s="383">
        <v>18425.645197840415</v>
      </c>
      <c r="E57" s="383">
        <v>90.779777320000008</v>
      </c>
      <c r="F57" s="383">
        <v>3995.6504884000001</v>
      </c>
      <c r="G57" s="242">
        <f t="shared" si="11"/>
        <v>0.81847829746597223</v>
      </c>
      <c r="H57" s="242">
        <f t="shared" si="12"/>
        <v>4.0324925823450779E-3</v>
      </c>
      <c r="I57" s="242">
        <f t="shared" si="13"/>
        <v>0.17748920995168274</v>
      </c>
    </row>
    <row r="58" spans="1:9" x14ac:dyDescent="0.25">
      <c r="A58" s="382"/>
      <c r="B58" s="170" t="s">
        <v>17</v>
      </c>
      <c r="C58" s="383">
        <f t="shared" si="10"/>
        <v>36524.937103747201</v>
      </c>
      <c r="D58" s="383">
        <v>32895.8197622472</v>
      </c>
      <c r="E58" s="383">
        <v>0.840584</v>
      </c>
      <c r="F58" s="383">
        <v>3628.2767574999998</v>
      </c>
      <c r="G58" s="242">
        <f t="shared" si="11"/>
        <v>0.90064001120134218</v>
      </c>
      <c r="H58" s="242">
        <f t="shared" si="12"/>
        <v>2.3013975290699734E-5</v>
      </c>
      <c r="I58" s="242">
        <f t="shared" si="13"/>
        <v>9.9336974823367022E-2</v>
      </c>
    </row>
    <row r="59" spans="1:9" x14ac:dyDescent="0.25">
      <c r="A59" s="382"/>
      <c r="B59" s="170" t="s">
        <v>18</v>
      </c>
      <c r="C59" s="383">
        <f t="shared" si="10"/>
        <v>222484.26661105923</v>
      </c>
      <c r="D59" s="383">
        <v>167621.30668095921</v>
      </c>
      <c r="E59" s="383">
        <v>7012.9599301000007</v>
      </c>
      <c r="F59" s="383">
        <v>47850</v>
      </c>
      <c r="G59" s="242">
        <f t="shared" si="11"/>
        <v>0.75340746217344934</v>
      </c>
      <c r="H59" s="242">
        <f t="shared" si="12"/>
        <v>3.1521149953312705E-2</v>
      </c>
      <c r="I59" s="242">
        <f t="shared" si="13"/>
        <v>0.21507138787323793</v>
      </c>
    </row>
    <row r="60" spans="1:9" x14ac:dyDescent="0.25">
      <c r="A60" s="382"/>
      <c r="B60" s="170" t="s">
        <v>19</v>
      </c>
      <c r="C60" s="383">
        <f t="shared" si="10"/>
        <v>28974.454512677996</v>
      </c>
      <c r="D60" s="383">
        <v>26110.127071427996</v>
      </c>
      <c r="E60" s="383">
        <v>2370.5457440600003</v>
      </c>
      <c r="F60" s="383">
        <v>493.78169718999999</v>
      </c>
      <c r="G60" s="242">
        <f t="shared" si="11"/>
        <v>0.90114300719633256</v>
      </c>
      <c r="H60" s="242">
        <f t="shared" si="12"/>
        <v>8.1815025819476597E-2</v>
      </c>
      <c r="I60" s="242">
        <f t="shared" si="13"/>
        <v>1.7041966984190918E-2</v>
      </c>
    </row>
    <row r="61" spans="1:9" x14ac:dyDescent="0.25">
      <c r="A61" s="382"/>
      <c r="B61" s="170" t="s">
        <v>20</v>
      </c>
      <c r="C61" s="383">
        <f t="shared" si="10"/>
        <v>1411.57777493</v>
      </c>
      <c r="D61" s="383">
        <v>841.80824106999989</v>
      </c>
      <c r="E61" s="383">
        <v>35.967478719999995</v>
      </c>
      <c r="F61" s="383">
        <v>533.80205513999999</v>
      </c>
      <c r="G61" s="242">
        <f t="shared" si="11"/>
        <v>0.59635980108268927</v>
      </c>
      <c r="H61" s="242">
        <f t="shared" si="12"/>
        <v>2.5480337930216857E-2</v>
      </c>
      <c r="I61" s="242">
        <f t="shared" si="13"/>
        <v>0.37815986098709381</v>
      </c>
    </row>
    <row r="62" spans="1:9" x14ac:dyDescent="0.25">
      <c r="A62" s="382"/>
      <c r="B62" s="170" t="s">
        <v>22</v>
      </c>
      <c r="C62" s="383">
        <f t="shared" si="10"/>
        <v>77336.446384450552</v>
      </c>
      <c r="D62" s="383">
        <v>76206.91949992055</v>
      </c>
      <c r="E62" s="383">
        <v>129.87255612999979</v>
      </c>
      <c r="F62" s="383">
        <v>999.65432840000301</v>
      </c>
      <c r="G62" s="242">
        <f t="shared" si="11"/>
        <v>0.98539463684541484</v>
      </c>
      <c r="H62" s="242">
        <f t="shared" si="12"/>
        <v>1.6793189007468059E-3</v>
      </c>
      <c r="I62" s="242">
        <f t="shared" si="13"/>
        <v>1.2926044253838328E-2</v>
      </c>
    </row>
    <row r="63" spans="1:9" ht="26.25" x14ac:dyDescent="0.25">
      <c r="A63" s="382"/>
      <c r="B63" s="384" t="s">
        <v>21</v>
      </c>
      <c r="C63" s="385">
        <f t="shared" si="10"/>
        <v>390693.06020745542</v>
      </c>
      <c r="D63" s="385">
        <v>323550.92881049542</v>
      </c>
      <c r="E63" s="385">
        <v>9640.9660703299996</v>
      </c>
      <c r="F63" s="385">
        <v>57501.165326630005</v>
      </c>
      <c r="G63" s="242">
        <f t="shared" si="11"/>
        <v>0.82814608644108501</v>
      </c>
      <c r="H63" s="242">
        <f t="shared" si="12"/>
        <v>2.4676573638678687E-2</v>
      </c>
      <c r="I63" s="242">
        <f t="shared" si="13"/>
        <v>0.14717733992023629</v>
      </c>
    </row>
    <row r="64" spans="1:9" ht="26.25" x14ac:dyDescent="0.25">
      <c r="A64" s="382" t="s">
        <v>118</v>
      </c>
      <c r="B64" s="170" t="s">
        <v>16</v>
      </c>
      <c r="C64" s="383">
        <f t="shared" si="10"/>
        <v>40794.842284116101</v>
      </c>
      <c r="D64" s="383">
        <v>35836.855032566098</v>
      </c>
      <c r="E64" s="383">
        <v>89.339293600000005</v>
      </c>
      <c r="F64" s="383">
        <v>4868.6479579500001</v>
      </c>
      <c r="G64" s="242">
        <f t="shared" si="11"/>
        <v>0.87846534086294414</v>
      </c>
      <c r="H64" s="242">
        <f t="shared" si="12"/>
        <v>2.1899654122399977E-3</v>
      </c>
      <c r="I64" s="242">
        <f t="shared" si="13"/>
        <v>0.11934469372481578</v>
      </c>
    </row>
    <row r="65" spans="1:9" x14ac:dyDescent="0.25">
      <c r="A65" s="382"/>
      <c r="B65" s="170" t="s">
        <v>17</v>
      </c>
      <c r="C65" s="383">
        <f t="shared" si="10"/>
        <v>39761.298101232343</v>
      </c>
      <c r="D65" s="383">
        <v>35576.127362622341</v>
      </c>
      <c r="E65" s="383">
        <v>0.54487399999999997</v>
      </c>
      <c r="F65" s="383">
        <v>4184.6258646100005</v>
      </c>
      <c r="G65" s="242">
        <f t="shared" si="11"/>
        <v>0.89474260302179898</v>
      </c>
      <c r="H65" s="242">
        <f t="shared" si="12"/>
        <v>1.3703627044890479E-5</v>
      </c>
      <c r="I65" s="242">
        <f t="shared" si="13"/>
        <v>0.10524369335115606</v>
      </c>
    </row>
    <row r="66" spans="1:9" x14ac:dyDescent="0.25">
      <c r="A66" s="382"/>
      <c r="B66" s="170" t="s">
        <v>18</v>
      </c>
      <c r="C66" s="383">
        <f t="shared" si="10"/>
        <v>234146.24479610898</v>
      </c>
      <c r="D66" s="383">
        <v>175285.90056383898</v>
      </c>
      <c r="E66" s="383">
        <v>6785.3442322699993</v>
      </c>
      <c r="F66" s="383">
        <v>52074.999999999993</v>
      </c>
      <c r="G66" s="242">
        <f t="shared" si="11"/>
        <v>0.7486171760579603</v>
      </c>
      <c r="H66" s="242">
        <f t="shared" si="12"/>
        <v>2.8979086289334152E-2</v>
      </c>
      <c r="I66" s="242">
        <f t="shared" si="13"/>
        <v>0.22240373765270555</v>
      </c>
    </row>
    <row r="67" spans="1:9" x14ac:dyDescent="0.25">
      <c r="A67" s="382"/>
      <c r="B67" s="170" t="s">
        <v>19</v>
      </c>
      <c r="C67" s="383">
        <f t="shared" si="10"/>
        <v>31450.15484221818</v>
      </c>
      <c r="D67" s="383">
        <v>28707.728782918181</v>
      </c>
      <c r="E67" s="383">
        <v>2287.28562637</v>
      </c>
      <c r="F67" s="383">
        <v>455.14043292999997</v>
      </c>
      <c r="G67" s="242">
        <f t="shared" si="11"/>
        <v>0.91280087258525633</v>
      </c>
      <c r="H67" s="242">
        <f t="shared" si="12"/>
        <v>7.2727324804760088E-2</v>
      </c>
      <c r="I67" s="242">
        <f t="shared" si="13"/>
        <v>1.4471802609983554E-2</v>
      </c>
    </row>
    <row r="68" spans="1:9" x14ac:dyDescent="0.25">
      <c r="A68" s="382"/>
      <c r="B68" s="170" t="s">
        <v>20</v>
      </c>
      <c r="C68" s="383">
        <f t="shared" si="10"/>
        <v>933.22952386999987</v>
      </c>
      <c r="D68" s="383">
        <v>468.40012674999991</v>
      </c>
      <c r="E68" s="383">
        <v>20.362654060000004</v>
      </c>
      <c r="F68" s="383">
        <v>444.46674306</v>
      </c>
      <c r="G68" s="242">
        <f t="shared" si="11"/>
        <v>0.50191310365706854</v>
      </c>
      <c r="H68" s="242">
        <f t="shared" si="12"/>
        <v>2.1819556217594065E-2</v>
      </c>
      <c r="I68" s="242">
        <f t="shared" si="13"/>
        <v>0.4762673401253375</v>
      </c>
    </row>
    <row r="69" spans="1:9" x14ac:dyDescent="0.25">
      <c r="A69" s="382"/>
      <c r="B69" s="170" t="s">
        <v>22</v>
      </c>
      <c r="C69" s="383">
        <f t="shared" si="10"/>
        <v>79698.818254392987</v>
      </c>
      <c r="D69" s="383">
        <v>78661.079993692983</v>
      </c>
      <c r="E69" s="383">
        <v>364.77327178000104</v>
      </c>
      <c r="F69" s="383">
        <v>672.96498892001057</v>
      </c>
      <c r="G69" s="242">
        <f t="shared" si="11"/>
        <v>0.98697925159457678</v>
      </c>
      <c r="H69" s="242">
        <f t="shared" si="12"/>
        <v>4.5768968696081611E-3</v>
      </c>
      <c r="I69" s="242">
        <f t="shared" si="13"/>
        <v>8.4438515358151722E-3</v>
      </c>
    </row>
    <row r="70" spans="1:9" ht="26.25" x14ac:dyDescent="0.25">
      <c r="A70" s="382"/>
      <c r="B70" s="384" t="s">
        <v>21</v>
      </c>
      <c r="C70" s="385">
        <f t="shared" si="10"/>
        <v>444936.45488817408</v>
      </c>
      <c r="D70" s="385">
        <v>372687.95894862409</v>
      </c>
      <c r="E70" s="385">
        <v>9547.6499520800007</v>
      </c>
      <c r="F70" s="385">
        <v>62700.845987469998</v>
      </c>
      <c r="G70" s="242">
        <f t="shared" si="11"/>
        <v>0.83762064190108176</v>
      </c>
      <c r="H70" s="242">
        <f t="shared" si="12"/>
        <v>2.1458457375625947E-2</v>
      </c>
      <c r="I70" s="242">
        <f t="shared" si="13"/>
        <v>0.1409209007232923</v>
      </c>
    </row>
    <row r="71" spans="1:9" ht="26.25" x14ac:dyDescent="0.25">
      <c r="A71" s="382" t="s">
        <v>119</v>
      </c>
      <c r="B71" s="170" t="s">
        <v>16</v>
      </c>
      <c r="C71" s="383">
        <f t="shared" si="10"/>
        <v>28551.461674353606</v>
      </c>
      <c r="D71" s="383">
        <v>24445.278675603608</v>
      </c>
      <c r="E71" s="383">
        <v>838.63360677000003</v>
      </c>
      <c r="F71" s="383">
        <v>3267.5493919800001</v>
      </c>
      <c r="G71" s="242">
        <f t="shared" si="11"/>
        <v>0.8561830898332472</v>
      </c>
      <c r="H71" s="242">
        <f t="shared" si="12"/>
        <v>2.9372703097834879E-2</v>
      </c>
      <c r="I71" s="242">
        <f t="shared" si="13"/>
        <v>0.11444420706891799</v>
      </c>
    </row>
    <row r="72" spans="1:9" x14ac:dyDescent="0.25">
      <c r="A72" s="382"/>
      <c r="B72" s="170" t="s">
        <v>17</v>
      </c>
      <c r="C72" s="383">
        <f t="shared" si="10"/>
        <v>35628.245407590279</v>
      </c>
      <c r="D72" s="383">
        <v>34937.664704620278</v>
      </c>
      <c r="E72" s="383">
        <v>23.230708629999999</v>
      </c>
      <c r="F72" s="383">
        <v>667.34999434000008</v>
      </c>
      <c r="G72" s="242">
        <f t="shared" si="11"/>
        <v>0.98061704428411511</v>
      </c>
      <c r="H72" s="242">
        <f t="shared" si="12"/>
        <v>6.5203066736064705E-4</v>
      </c>
      <c r="I72" s="242">
        <f t="shared" si="13"/>
        <v>1.8730925048524201E-2</v>
      </c>
    </row>
    <row r="73" spans="1:9" x14ac:dyDescent="0.25">
      <c r="A73" s="382"/>
      <c r="B73" s="170" t="s">
        <v>18</v>
      </c>
      <c r="C73" s="383">
        <f t="shared" si="10"/>
        <v>260192.15349897995</v>
      </c>
      <c r="D73" s="383">
        <v>198718.58398276995</v>
      </c>
      <c r="E73" s="383">
        <v>6793.8894112099997</v>
      </c>
      <c r="F73" s="383">
        <v>54679.680104999999</v>
      </c>
      <c r="G73" s="242">
        <f t="shared" si="11"/>
        <v>0.76373780419765425</v>
      </c>
      <c r="H73" s="242">
        <f t="shared" si="12"/>
        <v>2.6111046470264271E-2</v>
      </c>
      <c r="I73" s="242">
        <f t="shared" si="13"/>
        <v>0.21015114933208145</v>
      </c>
    </row>
    <row r="74" spans="1:9" x14ac:dyDescent="0.25">
      <c r="A74" s="382"/>
      <c r="B74" s="170" t="s">
        <v>19</v>
      </c>
      <c r="C74" s="383">
        <f t="shared" si="10"/>
        <v>32297.759496048493</v>
      </c>
      <c r="D74" s="383">
        <v>29599.238920058491</v>
      </c>
      <c r="E74" s="383">
        <v>2165.45969251</v>
      </c>
      <c r="F74" s="383">
        <v>533.06088347999992</v>
      </c>
      <c r="G74" s="242">
        <f t="shared" si="11"/>
        <v>0.91644867575659061</v>
      </c>
      <c r="H74" s="242">
        <f t="shared" si="12"/>
        <v>6.7046746470910329E-2</v>
      </c>
      <c r="I74" s="242">
        <f t="shared" si="13"/>
        <v>1.6504577772498984E-2</v>
      </c>
    </row>
    <row r="75" spans="1:9" x14ac:dyDescent="0.25">
      <c r="A75" s="382"/>
      <c r="B75" s="170" t="s">
        <v>20</v>
      </c>
      <c r="C75" s="383">
        <f t="shared" si="10"/>
        <v>827.40642597999999</v>
      </c>
      <c r="D75" s="383">
        <v>479.25240315999997</v>
      </c>
      <c r="E75" s="383">
        <v>6.5248419800000006</v>
      </c>
      <c r="F75" s="383">
        <v>341.62918083999995</v>
      </c>
      <c r="G75" s="242">
        <f t="shared" si="11"/>
        <v>0.5792224813728778</v>
      </c>
      <c r="H75" s="242">
        <f t="shared" si="12"/>
        <v>7.8858971541970104E-3</v>
      </c>
      <c r="I75" s="242">
        <f t="shared" si="13"/>
        <v>0.41289162147292507</v>
      </c>
    </row>
    <row r="76" spans="1:9" x14ac:dyDescent="0.25">
      <c r="A76" s="382"/>
      <c r="B76" s="170" t="s">
        <v>22</v>
      </c>
      <c r="C76" s="383">
        <f t="shared" si="10"/>
        <v>92121.116254347537</v>
      </c>
      <c r="D76" s="383">
        <v>91104.069526167543</v>
      </c>
      <c r="E76" s="383">
        <v>320.84800030999992</v>
      </c>
      <c r="F76" s="383">
        <v>696.19872787000224</v>
      </c>
      <c r="G76" s="242">
        <f t="shared" si="11"/>
        <v>0.988959678632509</v>
      </c>
      <c r="H76" s="242">
        <f t="shared" si="12"/>
        <v>3.4828931015570266E-3</v>
      </c>
      <c r="I76" s="242">
        <f t="shared" si="13"/>
        <v>7.5574282659340445E-3</v>
      </c>
    </row>
    <row r="77" spans="1:9" ht="26.25" x14ac:dyDescent="0.25">
      <c r="A77" s="382"/>
      <c r="B77" s="384" t="s">
        <v>21</v>
      </c>
      <c r="C77" s="385">
        <f t="shared" si="10"/>
        <v>449618.14275729988</v>
      </c>
      <c r="D77" s="385">
        <v>379284.08821237989</v>
      </c>
      <c r="E77" s="385">
        <v>10148.586261410001</v>
      </c>
      <c r="F77" s="385">
        <v>60185.468283510003</v>
      </c>
      <c r="G77" s="242">
        <f t="shared" si="11"/>
        <v>0.84356935840356928</v>
      </c>
      <c r="H77" s="242">
        <f t="shared" si="12"/>
        <v>2.2571567506536591E-2</v>
      </c>
      <c r="I77" s="242">
        <f t="shared" si="13"/>
        <v>0.13385907408989414</v>
      </c>
    </row>
    <row r="78" spans="1:9" ht="26.25" x14ac:dyDescent="0.25">
      <c r="A78" s="382" t="s">
        <v>120</v>
      </c>
      <c r="B78" s="170" t="s">
        <v>16</v>
      </c>
      <c r="C78" s="383">
        <f t="shared" si="10"/>
        <v>73583.82607006139</v>
      </c>
      <c r="D78" s="383">
        <v>70351.314760611393</v>
      </c>
      <c r="E78" s="383">
        <v>524.17546991999995</v>
      </c>
      <c r="F78" s="383">
        <v>2708.3358395299997</v>
      </c>
      <c r="G78" s="242">
        <f t="shared" si="11"/>
        <v>0.95607035564619558</v>
      </c>
      <c r="H78" s="242">
        <f t="shared" si="12"/>
        <v>7.1235147438639115E-3</v>
      </c>
      <c r="I78" s="242">
        <f t="shared" si="13"/>
        <v>3.6806129609940522E-2</v>
      </c>
    </row>
    <row r="79" spans="1:9" x14ac:dyDescent="0.25">
      <c r="A79" s="382"/>
      <c r="B79" s="170" t="s">
        <v>17</v>
      </c>
      <c r="C79" s="383">
        <f t="shared" si="10"/>
        <v>39271.503480953972</v>
      </c>
      <c r="D79" s="383">
        <v>35599.757926123973</v>
      </c>
      <c r="E79" s="383">
        <v>51.363812250000002</v>
      </c>
      <c r="F79" s="383">
        <v>3620.3817425799998</v>
      </c>
      <c r="G79" s="242">
        <f t="shared" si="11"/>
        <v>0.90650356545145427</v>
      </c>
      <c r="H79" s="242">
        <f t="shared" si="12"/>
        <v>1.3079156053933765E-3</v>
      </c>
      <c r="I79" s="242">
        <f t="shared" si="13"/>
        <v>9.2188518943152373E-2</v>
      </c>
    </row>
    <row r="80" spans="1:9" x14ac:dyDescent="0.25">
      <c r="A80" s="382"/>
      <c r="B80" s="170" t="s">
        <v>18</v>
      </c>
      <c r="C80" s="383">
        <f t="shared" si="10"/>
        <v>311405.80295359611</v>
      </c>
      <c r="D80" s="383">
        <v>239058.94832396612</v>
      </c>
      <c r="E80" s="383">
        <v>13527.23754717</v>
      </c>
      <c r="F80" s="383">
        <v>58819.617082459998</v>
      </c>
      <c r="G80" s="242">
        <f t="shared" si="11"/>
        <v>0.76767660093858081</v>
      </c>
      <c r="H80" s="242">
        <f t="shared" si="12"/>
        <v>4.3439259701868016E-2</v>
      </c>
      <c r="I80" s="242">
        <f t="shared" si="13"/>
        <v>0.18888413935955123</v>
      </c>
    </row>
    <row r="81" spans="1:9" x14ac:dyDescent="0.25">
      <c r="A81" s="382"/>
      <c r="B81" s="170" t="s">
        <v>19</v>
      </c>
      <c r="C81" s="383">
        <f t="shared" si="10"/>
        <v>36219.216286919996</v>
      </c>
      <c r="D81" s="383">
        <v>35822.158485689994</v>
      </c>
      <c r="E81" s="383">
        <v>120.78982658</v>
      </c>
      <c r="F81" s="383">
        <v>276.26797464999999</v>
      </c>
      <c r="G81" s="242">
        <f t="shared" si="11"/>
        <v>0.98903737181708717</v>
      </c>
      <c r="H81" s="242">
        <f t="shared" si="12"/>
        <v>3.3349652191016995E-3</v>
      </c>
      <c r="I81" s="242">
        <f t="shared" si="13"/>
        <v>7.6276629638110044E-3</v>
      </c>
    </row>
    <row r="82" spans="1:9" x14ac:dyDescent="0.25">
      <c r="A82" s="382"/>
      <c r="B82" s="170" t="s">
        <v>20</v>
      </c>
      <c r="C82" s="383">
        <f t="shared" si="10"/>
        <v>5254.0848645299984</v>
      </c>
      <c r="D82" s="383">
        <v>4935.2887458099985</v>
      </c>
      <c r="E82" s="383">
        <v>46.75</v>
      </c>
      <c r="F82" s="383">
        <v>272.04611872000004</v>
      </c>
      <c r="G82" s="242">
        <f t="shared" si="11"/>
        <v>0.93932413979983975</v>
      </c>
      <c r="H82" s="242">
        <f t="shared" si="12"/>
        <v>8.8978387683850239E-3</v>
      </c>
      <c r="I82" s="242">
        <f t="shared" si="13"/>
        <v>5.1778021431775213E-2</v>
      </c>
    </row>
    <row r="83" spans="1:9" x14ac:dyDescent="0.25">
      <c r="A83" s="382"/>
      <c r="B83" s="170" t="s">
        <v>22</v>
      </c>
      <c r="C83" s="383">
        <f t="shared" si="10"/>
        <v>116755.54566711238</v>
      </c>
      <c r="D83" s="383">
        <v>109872.17287754238</v>
      </c>
      <c r="E83" s="383">
        <v>1988.5044180299999</v>
      </c>
      <c r="F83" s="383">
        <v>4894.868371540002</v>
      </c>
      <c r="G83" s="242">
        <f t="shared" si="11"/>
        <v>0.94104457522561258</v>
      </c>
      <c r="H83" s="242">
        <f t="shared" si="12"/>
        <v>1.7031348760936163E-2</v>
      </c>
      <c r="I83" s="242">
        <f t="shared" si="13"/>
        <v>4.1924076013451279E-2</v>
      </c>
    </row>
    <row r="84" spans="1:9" ht="26.25" x14ac:dyDescent="0.25">
      <c r="A84" s="382"/>
      <c r="B84" s="384" t="s">
        <v>21</v>
      </c>
      <c r="C84" s="385">
        <f>+SUM(D84:F84)</f>
        <v>582489.97932317387</v>
      </c>
      <c r="D84" s="385">
        <v>495639.64111974387</v>
      </c>
      <c r="E84" s="385">
        <v>16258.821073950001</v>
      </c>
      <c r="F84" s="385">
        <v>70591.517129479995</v>
      </c>
      <c r="G84" s="242">
        <f t="shared" si="11"/>
        <v>0.85089814196572788</v>
      </c>
      <c r="H84" s="242">
        <f t="shared" si="12"/>
        <v>2.7912619360151037E-2</v>
      </c>
      <c r="I84" s="242">
        <f t="shared" si="13"/>
        <v>0.12118923867412112</v>
      </c>
    </row>
  </sheetData>
  <mergeCells count="19">
    <mergeCell ref="A57:A63"/>
    <mergeCell ref="A64:A70"/>
    <mergeCell ref="A71:A77"/>
    <mergeCell ref="A78:A84"/>
    <mergeCell ref="A48:A49"/>
    <mergeCell ref="B48:B49"/>
    <mergeCell ref="C48:F48"/>
    <mergeCell ref="G48:I48"/>
    <mergeCell ref="A50:A56"/>
    <mergeCell ref="C1:C2"/>
    <mergeCell ref="D1:T1"/>
    <mergeCell ref="U1:W1"/>
    <mergeCell ref="A31:A37"/>
    <mergeCell ref="B1:B2"/>
    <mergeCell ref="A3:A9"/>
    <mergeCell ref="A10:A16"/>
    <mergeCell ref="A17:A23"/>
    <mergeCell ref="A24:A30"/>
    <mergeCell ref="A1:A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92636-12DC-4A5D-B737-715CDC280246}">
  <dimension ref="B1:G18"/>
  <sheetViews>
    <sheetView workbookViewId="0">
      <selection activeCell="J12" sqref="J12"/>
    </sheetView>
  </sheetViews>
  <sheetFormatPr defaultRowHeight="15.75" x14ac:dyDescent="0.25"/>
  <cols>
    <col min="2" max="2" width="8.7109375" style="296" bestFit="1" customWidth="1"/>
    <col min="3" max="3" width="39.42578125" style="296" bestFit="1" customWidth="1"/>
    <col min="4" max="5" width="11.28515625" style="296" bestFit="1" customWidth="1"/>
    <col min="6" max="7" width="10.140625" style="296" bestFit="1" customWidth="1"/>
  </cols>
  <sheetData>
    <row r="1" spans="2:7" ht="16.5" thickBot="1" x14ac:dyDescent="0.3"/>
    <row r="2" spans="2:7" ht="16.5" thickBot="1" x14ac:dyDescent="0.3">
      <c r="B2" s="282" t="s">
        <v>46</v>
      </c>
      <c r="C2" s="282" t="s">
        <v>47</v>
      </c>
      <c r="D2" s="283" t="s">
        <v>48</v>
      </c>
      <c r="E2" s="284"/>
      <c r="F2" s="284"/>
      <c r="G2" s="285"/>
    </row>
    <row r="3" spans="2:7" ht="16.5" thickBot="1" x14ac:dyDescent="0.3">
      <c r="B3" s="286"/>
      <c r="C3" s="286"/>
      <c r="D3" s="287" t="s">
        <v>50</v>
      </c>
      <c r="E3" s="288" t="s">
        <v>51</v>
      </c>
      <c r="F3" s="289" t="s">
        <v>52</v>
      </c>
      <c r="G3" s="290" t="s">
        <v>53</v>
      </c>
    </row>
    <row r="4" spans="2:7" ht="31.5" x14ac:dyDescent="0.25">
      <c r="B4" s="291" t="s">
        <v>116</v>
      </c>
      <c r="C4" s="292" t="s">
        <v>129</v>
      </c>
      <c r="D4" s="293">
        <f>+SUM(E4:G4)</f>
        <v>185961.34369718004</v>
      </c>
      <c r="E4" s="293">
        <v>131031.19516538004</v>
      </c>
      <c r="F4" s="293">
        <v>5549.5633009599997</v>
      </c>
      <c r="G4" s="293">
        <v>49380.585230839999</v>
      </c>
    </row>
    <row r="5" spans="2:7" x14ac:dyDescent="0.25">
      <c r="B5" s="291"/>
      <c r="C5" s="292" t="s">
        <v>130</v>
      </c>
      <c r="D5" s="293">
        <f t="shared" ref="D5:D17" si="0">+SUM(E5:G5)</f>
        <v>22146.943704919999</v>
      </c>
      <c r="E5" s="293">
        <v>21345.543704919997</v>
      </c>
      <c r="F5" s="293">
        <v>801.39999999999986</v>
      </c>
      <c r="G5" s="293"/>
    </row>
    <row r="6" spans="2:7" ht="31.5" x14ac:dyDescent="0.25">
      <c r="B6" s="291"/>
      <c r="C6" s="294" t="s">
        <v>128</v>
      </c>
      <c r="D6" s="295">
        <f t="shared" si="0"/>
        <v>208108.28740209996</v>
      </c>
      <c r="E6" s="295">
        <v>152376.73887029997</v>
      </c>
      <c r="F6" s="295">
        <v>6350.9633009600002</v>
      </c>
      <c r="G6" s="295">
        <v>49380.585230839999</v>
      </c>
    </row>
    <row r="7" spans="2:7" ht="27" customHeight="1" x14ac:dyDescent="0.25">
      <c r="B7" s="291" t="s">
        <v>117</v>
      </c>
      <c r="C7" s="292" t="s">
        <v>129</v>
      </c>
      <c r="D7" s="293">
        <f t="shared" ref="D7:D12" si="1">+SUM(E7:G7)</f>
        <v>190280.971731959</v>
      </c>
      <c r="E7" s="293">
        <v>136848.01180185899</v>
      </c>
      <c r="F7" s="293">
        <v>5582.9599301000007</v>
      </c>
      <c r="G7" s="293">
        <v>47850</v>
      </c>
    </row>
    <row r="8" spans="2:7" x14ac:dyDescent="0.25">
      <c r="B8" s="291"/>
      <c r="C8" s="292" t="s">
        <v>130</v>
      </c>
      <c r="D8" s="293">
        <f t="shared" si="1"/>
        <v>32203.2948790999</v>
      </c>
      <c r="E8" s="293">
        <v>30773.2948790999</v>
      </c>
      <c r="F8" s="293">
        <v>1430</v>
      </c>
      <c r="G8" s="293">
        <v>0</v>
      </c>
    </row>
    <row r="9" spans="2:7" ht="31.5" x14ac:dyDescent="0.25">
      <c r="B9" s="291"/>
      <c r="C9" s="294" t="s">
        <v>128</v>
      </c>
      <c r="D9" s="295">
        <f t="shared" si="1"/>
        <v>222484.26661105902</v>
      </c>
      <c r="E9" s="295">
        <v>167621.30668095901</v>
      </c>
      <c r="F9" s="295">
        <v>7012.9599301000007</v>
      </c>
      <c r="G9" s="295">
        <v>47850</v>
      </c>
    </row>
    <row r="10" spans="2:7" ht="31.5" x14ac:dyDescent="0.25">
      <c r="B10" s="291" t="s">
        <v>118</v>
      </c>
      <c r="C10" s="292" t="s">
        <v>129</v>
      </c>
      <c r="D10" s="293">
        <f t="shared" si="1"/>
        <v>181466.99378257498</v>
      </c>
      <c r="E10" s="293">
        <v>125422.57945280499</v>
      </c>
      <c r="F10" s="293">
        <v>3969.4143297699998</v>
      </c>
      <c r="G10" s="293">
        <v>52074.999999999993</v>
      </c>
    </row>
    <row r="11" spans="2:7" x14ac:dyDescent="0.25">
      <c r="B11" s="291"/>
      <c r="C11" s="292" t="s">
        <v>130</v>
      </c>
      <c r="D11" s="293">
        <f t="shared" si="1"/>
        <v>48878.711013534397</v>
      </c>
      <c r="E11" s="293">
        <v>46062.781111034397</v>
      </c>
      <c r="F11" s="293">
        <v>2815.9299025</v>
      </c>
      <c r="G11" s="293">
        <v>0</v>
      </c>
    </row>
    <row r="12" spans="2:7" ht="31.5" x14ac:dyDescent="0.25">
      <c r="B12" s="291"/>
      <c r="C12" s="294" t="s">
        <v>128</v>
      </c>
      <c r="D12" s="295">
        <f t="shared" si="1"/>
        <v>234146.24479610898</v>
      </c>
      <c r="E12" s="295">
        <v>175285.90056383898</v>
      </c>
      <c r="F12" s="295">
        <v>6785.3442322699993</v>
      </c>
      <c r="G12" s="295">
        <v>52074.999999999993</v>
      </c>
    </row>
    <row r="13" spans="2:7" ht="31.5" x14ac:dyDescent="0.25">
      <c r="B13" s="291" t="s">
        <v>119</v>
      </c>
      <c r="C13" s="292" t="s">
        <v>129</v>
      </c>
      <c r="D13" s="293">
        <f t="shared" si="0"/>
        <v>181177.02998657999</v>
      </c>
      <c r="E13" s="293">
        <v>126105.38818919999</v>
      </c>
      <c r="F13" s="293">
        <v>5391.6417973799998</v>
      </c>
      <c r="G13" s="293">
        <v>49680</v>
      </c>
    </row>
    <row r="14" spans="2:7" x14ac:dyDescent="0.25">
      <c r="B14" s="291"/>
      <c r="C14" s="292" t="s">
        <v>130</v>
      </c>
      <c r="D14" s="293">
        <f t="shared" si="0"/>
        <v>78615.123512400009</v>
      </c>
      <c r="E14" s="293">
        <v>72213.195793570005</v>
      </c>
      <c r="F14" s="293">
        <v>1402.2476138299999</v>
      </c>
      <c r="G14" s="293">
        <v>4999.6801050000004</v>
      </c>
    </row>
    <row r="15" spans="2:7" ht="31.5" x14ac:dyDescent="0.25">
      <c r="B15" s="291"/>
      <c r="C15" s="294" t="s">
        <v>128</v>
      </c>
      <c r="D15" s="295">
        <f t="shared" si="0"/>
        <v>260192.15349897998</v>
      </c>
      <c r="E15" s="295">
        <v>198718.58398276998</v>
      </c>
      <c r="F15" s="295">
        <v>6793.8894112099997</v>
      </c>
      <c r="G15" s="295">
        <v>54679.680104999999</v>
      </c>
    </row>
    <row r="16" spans="2:7" ht="31.5" x14ac:dyDescent="0.25">
      <c r="B16" s="291" t="s">
        <v>120</v>
      </c>
      <c r="C16" s="292" t="s">
        <v>129</v>
      </c>
      <c r="D16" s="293">
        <f t="shared" si="0"/>
        <v>217804.526154486</v>
      </c>
      <c r="E16" s="293">
        <v>151698.15689043602</v>
      </c>
      <c r="F16" s="293">
        <v>7840.6181315900003</v>
      </c>
      <c r="G16" s="293">
        <v>58265.751132459998</v>
      </c>
    </row>
    <row r="17" spans="2:7" x14ac:dyDescent="0.25">
      <c r="B17" s="291"/>
      <c r="C17" s="292" t="s">
        <v>130</v>
      </c>
      <c r="D17" s="293">
        <f t="shared" si="0"/>
        <v>93201.276799110012</v>
      </c>
      <c r="E17" s="293">
        <v>86960.791433530001</v>
      </c>
      <c r="F17" s="293">
        <v>5686.6194155800004</v>
      </c>
      <c r="G17" s="293">
        <v>553.86595</v>
      </c>
    </row>
    <row r="18" spans="2:7" ht="31.5" x14ac:dyDescent="0.25">
      <c r="B18" s="291"/>
      <c r="C18" s="294" t="s">
        <v>128</v>
      </c>
      <c r="D18" s="295">
        <f>+SUM(E18:G18)</f>
        <v>311405.80295359599</v>
      </c>
      <c r="E18" s="295">
        <v>239058.948323966</v>
      </c>
      <c r="F18" s="295">
        <v>13527.23754717</v>
      </c>
      <c r="G18" s="295">
        <v>58819.617082459998</v>
      </c>
    </row>
  </sheetData>
  <mergeCells count="8">
    <mergeCell ref="B13:B15"/>
    <mergeCell ref="B16:B18"/>
    <mergeCell ref="B2:B3"/>
    <mergeCell ref="C2:C3"/>
    <mergeCell ref="D2:G2"/>
    <mergeCell ref="B4:B6"/>
    <mergeCell ref="B7:B9"/>
    <mergeCell ref="B10:B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49AE-1617-4007-92C7-69F81EAAD1AE}">
  <dimension ref="B6:H30"/>
  <sheetViews>
    <sheetView zoomScale="115" zoomScaleNormal="115" workbookViewId="0">
      <selection activeCell="J31" sqref="J31"/>
    </sheetView>
  </sheetViews>
  <sheetFormatPr defaultRowHeight="15" x14ac:dyDescent="0.25"/>
  <cols>
    <col min="2" max="2" width="6.28515625" customWidth="1"/>
    <col min="3" max="3" width="25.5703125" customWidth="1"/>
    <col min="4" max="4" width="12.42578125" customWidth="1"/>
    <col min="5" max="5" width="14.28515625" customWidth="1"/>
    <col min="6" max="6" width="12.42578125" customWidth="1"/>
    <col min="7" max="7" width="11.42578125" customWidth="1"/>
    <col min="8" max="8" width="10.85546875" customWidth="1"/>
  </cols>
  <sheetData>
    <row r="6" spans="2:8" ht="21" customHeight="1" x14ac:dyDescent="0.25">
      <c r="B6" s="238" t="s">
        <v>66</v>
      </c>
      <c r="C6" s="238" t="s">
        <v>131</v>
      </c>
      <c r="D6" s="238"/>
      <c r="E6" s="238"/>
      <c r="F6" s="238"/>
      <c r="G6" s="238"/>
      <c r="H6" s="238"/>
    </row>
    <row r="7" spans="2:8" ht="42.75" x14ac:dyDescent="0.25">
      <c r="B7" s="238"/>
      <c r="C7" s="146" t="s">
        <v>67</v>
      </c>
      <c r="D7" s="147" t="s">
        <v>134</v>
      </c>
      <c r="E7" s="147" t="s">
        <v>135</v>
      </c>
      <c r="F7" s="147" t="s">
        <v>140</v>
      </c>
      <c r="G7" s="147" t="s">
        <v>136</v>
      </c>
      <c r="H7" s="147" t="s">
        <v>137</v>
      </c>
    </row>
    <row r="8" spans="2:8" x14ac:dyDescent="0.25">
      <c r="B8" s="31">
        <v>1</v>
      </c>
      <c r="C8" s="148" t="s">
        <v>0</v>
      </c>
      <c r="D8" s="150">
        <v>4390.14130700028</v>
      </c>
      <c r="E8" s="151">
        <v>4762.3887752299997</v>
      </c>
      <c r="F8" s="153">
        <v>2778.7541447891222</v>
      </c>
      <c r="G8" s="155">
        <f>+E8/D8</f>
        <v>1.084791682590297</v>
      </c>
      <c r="H8" s="155">
        <f>+(E8+F8)/D8</f>
        <v>1.717744918140659</v>
      </c>
    </row>
    <row r="9" spans="2:8" x14ac:dyDescent="0.25">
      <c r="B9" s="31">
        <v>2</v>
      </c>
      <c r="C9" s="148" t="s">
        <v>1</v>
      </c>
      <c r="D9" s="150">
        <v>14926.1010187383</v>
      </c>
      <c r="E9" s="151">
        <v>8289.0101300000006</v>
      </c>
      <c r="F9" s="153">
        <v>7808.7746082372996</v>
      </c>
      <c r="G9" s="155">
        <f t="shared" ref="G9:G23" si="0">+E9/D9</f>
        <v>0.55533659591302087</v>
      </c>
      <c r="H9" s="155">
        <f t="shared" ref="H9:H23" si="1">+(E9+F9)/D9</f>
        <v>1.0784989809480763</v>
      </c>
    </row>
    <row r="10" spans="2:8" x14ac:dyDescent="0.25">
      <c r="B10" s="31">
        <v>3</v>
      </c>
      <c r="C10" s="148" t="s">
        <v>2</v>
      </c>
      <c r="D10" s="150">
        <v>17292.564140261602</v>
      </c>
      <c r="E10" s="151">
        <v>11145.919246399999</v>
      </c>
      <c r="F10" s="153">
        <v>8650.1671078500003</v>
      </c>
      <c r="G10" s="155">
        <f t="shared" si="0"/>
        <v>0.64454982823798757</v>
      </c>
      <c r="H10" s="155">
        <f t="shared" si="1"/>
        <v>1.1447744934575403</v>
      </c>
    </row>
    <row r="11" spans="2:8" x14ac:dyDescent="0.25">
      <c r="B11" s="31">
        <v>4</v>
      </c>
      <c r="C11" s="148" t="s">
        <v>3</v>
      </c>
      <c r="D11" s="150">
        <v>9714.2039790710205</v>
      </c>
      <c r="E11" s="151">
        <v>4642.9769018999996</v>
      </c>
      <c r="F11" s="153">
        <v>5800.1352749500002</v>
      </c>
      <c r="G11" s="155">
        <f t="shared" si="0"/>
        <v>0.4779575261033393</v>
      </c>
      <c r="H11" s="155">
        <f t="shared" si="1"/>
        <v>1.0750352987593623</v>
      </c>
    </row>
    <row r="12" spans="2:8" x14ac:dyDescent="0.25">
      <c r="B12" s="31">
        <v>5</v>
      </c>
      <c r="C12" s="148" t="s">
        <v>4</v>
      </c>
      <c r="D12" s="150">
        <v>23866.129419936999</v>
      </c>
      <c r="E12" s="151">
        <v>11617.09120277</v>
      </c>
      <c r="F12" s="153">
        <v>13998.487195814001</v>
      </c>
      <c r="G12" s="155">
        <f t="shared" si="0"/>
        <v>0.48676058854627069</v>
      </c>
      <c r="H12" s="155">
        <f t="shared" si="1"/>
        <v>1.0733025849254623</v>
      </c>
    </row>
    <row r="13" spans="2:8" x14ac:dyDescent="0.25">
      <c r="B13" s="31">
        <v>6</v>
      </c>
      <c r="C13" s="148" t="s">
        <v>5</v>
      </c>
      <c r="D13" s="150">
        <v>12500.8909968186</v>
      </c>
      <c r="E13" s="151">
        <v>5150.9401469499999</v>
      </c>
      <c r="F13" s="153">
        <v>9206.0972897400006</v>
      </c>
      <c r="G13" s="155">
        <f t="shared" si="0"/>
        <v>0.41204584123330751</v>
      </c>
      <c r="H13" s="155">
        <f t="shared" si="1"/>
        <v>1.1484811314924495</v>
      </c>
    </row>
    <row r="14" spans="2:8" x14ac:dyDescent="0.25">
      <c r="B14" s="31">
        <v>7</v>
      </c>
      <c r="C14" s="148" t="s">
        <v>6</v>
      </c>
      <c r="D14" s="150">
        <v>7032.0692306899991</v>
      </c>
      <c r="E14" s="151">
        <v>3472.6583046599999</v>
      </c>
      <c r="F14" s="153">
        <v>4368.2942517000001</v>
      </c>
      <c r="G14" s="155">
        <f t="shared" si="0"/>
        <v>0.4938316433951343</v>
      </c>
      <c r="H14" s="155">
        <f t="shared" si="1"/>
        <v>1.1150277818852805</v>
      </c>
    </row>
    <row r="15" spans="2:8" x14ac:dyDescent="0.25">
      <c r="B15" s="31">
        <v>8</v>
      </c>
      <c r="C15" s="148" t="s">
        <v>7</v>
      </c>
      <c r="D15" s="150">
        <v>11690.012258229999</v>
      </c>
      <c r="E15" s="151">
        <v>5100.5940205799998</v>
      </c>
      <c r="F15" s="153">
        <v>6128.5746351823009</v>
      </c>
      <c r="G15" s="155">
        <f t="shared" si="0"/>
        <v>0.43632067340126879</v>
      </c>
      <c r="H15" s="155">
        <f t="shared" si="1"/>
        <v>0.96057800519898884</v>
      </c>
    </row>
    <row r="16" spans="2:8" x14ac:dyDescent="0.25">
      <c r="B16" s="31">
        <v>9</v>
      </c>
      <c r="C16" s="148" t="s">
        <v>8</v>
      </c>
      <c r="D16" s="150">
        <v>1301.06979327</v>
      </c>
      <c r="E16" s="151">
        <v>140.82176509999999</v>
      </c>
      <c r="F16" s="153">
        <v>1155.6891511794211</v>
      </c>
      <c r="G16" s="155">
        <f t="shared" si="0"/>
        <v>0.10823536587231831</v>
      </c>
      <c r="H16" s="155">
        <f t="shared" si="1"/>
        <v>0.99649605500476568</v>
      </c>
    </row>
    <row r="17" spans="2:8" x14ac:dyDescent="0.25">
      <c r="B17" s="31">
        <v>10</v>
      </c>
      <c r="C17" s="148" t="s">
        <v>9</v>
      </c>
      <c r="D17" s="150">
        <v>5634.5922496899993</v>
      </c>
      <c r="E17" s="151">
        <v>2772.2504562700001</v>
      </c>
      <c r="F17" s="153">
        <v>2948.0558748400003</v>
      </c>
      <c r="G17" s="155">
        <f t="shared" si="0"/>
        <v>0.49200551404984488</v>
      </c>
      <c r="H17" s="155">
        <f t="shared" si="1"/>
        <v>1.0152121178643791</v>
      </c>
    </row>
    <row r="18" spans="2:8" x14ac:dyDescent="0.25">
      <c r="B18" s="31">
        <v>11</v>
      </c>
      <c r="C18" s="148" t="s">
        <v>10</v>
      </c>
      <c r="D18" s="150">
        <v>677.80421032000004</v>
      </c>
      <c r="E18" s="151">
        <v>63.079700000000003</v>
      </c>
      <c r="F18" s="153">
        <v>369.71473700999996</v>
      </c>
      <c r="G18" s="155">
        <f t="shared" si="0"/>
        <v>9.3064780418255694E-2</v>
      </c>
      <c r="H18" s="155">
        <f t="shared" si="1"/>
        <v>0.63852426765787151</v>
      </c>
    </row>
    <row r="19" spans="2:8" x14ac:dyDescent="0.25">
      <c r="B19" s="31">
        <v>12</v>
      </c>
      <c r="C19" s="148" t="s">
        <v>11</v>
      </c>
      <c r="D19" s="150">
        <v>16564.10389921</v>
      </c>
      <c r="E19" s="151">
        <v>8106.1517411499999</v>
      </c>
      <c r="F19" s="153">
        <v>9052.9547932392106</v>
      </c>
      <c r="G19" s="155">
        <f t="shared" si="0"/>
        <v>0.48938063842600082</v>
      </c>
      <c r="H19" s="155">
        <f t="shared" si="1"/>
        <v>1.0359212088260077</v>
      </c>
    </row>
    <row r="20" spans="2:8" x14ac:dyDescent="0.25">
      <c r="B20" s="31">
        <v>13</v>
      </c>
      <c r="C20" s="148" t="s">
        <v>12</v>
      </c>
      <c r="D20" s="150">
        <v>17234.297397594801</v>
      </c>
      <c r="E20" s="151">
        <v>9597.803834979999</v>
      </c>
      <c r="F20" s="153">
        <v>10095.868646250001</v>
      </c>
      <c r="G20" s="155">
        <f t="shared" si="0"/>
        <v>0.55690137018985508</v>
      </c>
      <c r="H20" s="155">
        <f t="shared" si="1"/>
        <v>1.1427023699833814</v>
      </c>
    </row>
    <row r="21" spans="2:8" x14ac:dyDescent="0.25">
      <c r="B21" s="31">
        <v>14</v>
      </c>
      <c r="C21" s="148" t="s">
        <v>13</v>
      </c>
      <c r="D21" s="150">
        <v>10275.5572042974</v>
      </c>
      <c r="E21" s="151">
        <v>4693.0141086000003</v>
      </c>
      <c r="F21" s="153">
        <v>5599.77594563</v>
      </c>
      <c r="G21" s="155">
        <f t="shared" si="0"/>
        <v>0.45671626514203123</v>
      </c>
      <c r="H21" s="155">
        <f t="shared" si="1"/>
        <v>1.0016770720643153</v>
      </c>
    </row>
    <row r="22" spans="2:8" x14ac:dyDescent="0.25">
      <c r="B22" s="31">
        <v>15</v>
      </c>
      <c r="C22" s="148" t="s">
        <v>14</v>
      </c>
      <c r="D22" s="152">
        <v>2089.86830314195</v>
      </c>
      <c r="E22" s="152">
        <v>947.80403085</v>
      </c>
      <c r="F22" s="154">
        <v>2006.0342785299999</v>
      </c>
      <c r="G22" s="155">
        <f t="shared" si="0"/>
        <v>0.4535233294007342</v>
      </c>
      <c r="H22" s="155">
        <f t="shared" si="1"/>
        <v>1.413408828173115</v>
      </c>
    </row>
    <row r="23" spans="2:8" x14ac:dyDescent="0.25">
      <c r="B23" s="239" t="s">
        <v>34</v>
      </c>
      <c r="C23" s="239"/>
      <c r="D23" s="115">
        <f>+SUM(D8:D22)</f>
        <v>155189.40540827098</v>
      </c>
      <c r="E23" s="115">
        <f>+SUM(E8:E22)</f>
        <v>80502.504365440022</v>
      </c>
      <c r="F23" s="149">
        <f>+SUM(F8:F22)</f>
        <v>89967.377934941367</v>
      </c>
      <c r="G23" s="156">
        <f t="shared" si="0"/>
        <v>0.51873711451922067</v>
      </c>
      <c r="H23" s="156">
        <f t="shared" si="1"/>
        <v>1.0984634025235849</v>
      </c>
    </row>
    <row r="24" spans="2:8" ht="18.75" customHeight="1" x14ac:dyDescent="0.25">
      <c r="B24" s="238" t="s">
        <v>66</v>
      </c>
      <c r="C24" s="240" t="s">
        <v>132</v>
      </c>
      <c r="D24" s="240"/>
      <c r="E24" s="240"/>
      <c r="F24" s="240"/>
      <c r="G24" s="240"/>
      <c r="H24" s="240"/>
    </row>
    <row r="25" spans="2:8" ht="71.25" x14ac:dyDescent="0.25">
      <c r="B25" s="238"/>
      <c r="C25" s="31" t="s">
        <v>67</v>
      </c>
      <c r="D25" s="31" t="s">
        <v>141</v>
      </c>
      <c r="E25" s="31" t="s">
        <v>138</v>
      </c>
      <c r="F25" s="31" t="s">
        <v>139</v>
      </c>
      <c r="G25" s="31" t="s">
        <v>136</v>
      </c>
      <c r="H25" s="31" t="s">
        <v>137</v>
      </c>
    </row>
    <row r="26" spans="2:8" ht="25.5" customHeight="1" x14ac:dyDescent="0.25">
      <c r="B26" s="281">
        <v>1</v>
      </c>
      <c r="C26" s="160" t="s">
        <v>58</v>
      </c>
      <c r="D26" s="161">
        <v>2585.35116797</v>
      </c>
      <c r="E26" s="162">
        <v>1619.44141775</v>
      </c>
      <c r="F26" s="162">
        <v>1196.5863686099999</v>
      </c>
      <c r="G26" s="155">
        <f>+E26/D26</f>
        <v>0.6263912762851378</v>
      </c>
      <c r="H26" s="155">
        <f>+(E26+F26)/D26</f>
        <v>1.0892244818606696</v>
      </c>
    </row>
    <row r="27" spans="2:8" x14ac:dyDescent="0.25">
      <c r="B27" s="281">
        <v>2</v>
      </c>
      <c r="C27" s="160" t="s">
        <v>59</v>
      </c>
      <c r="D27" s="164">
        <v>14.43381566</v>
      </c>
      <c r="E27" s="165">
        <v>0</v>
      </c>
      <c r="F27" s="164">
        <v>534.9410623</v>
      </c>
      <c r="G27" s="163">
        <f>+E27/D27</f>
        <v>0</v>
      </c>
      <c r="H27" s="155">
        <f>+(E27+F27)/D27</f>
        <v>37.061652642721917</v>
      </c>
    </row>
    <row r="28" spans="2:8" x14ac:dyDescent="0.25">
      <c r="B28" s="241" t="s">
        <v>34</v>
      </c>
      <c r="C28" s="241"/>
      <c r="D28" s="166">
        <f>+D26+D27</f>
        <v>2599.7849836300002</v>
      </c>
      <c r="E28" s="166">
        <f>+E26+E27</f>
        <v>1619.44141775</v>
      </c>
      <c r="F28" s="166">
        <f>+F26+F27</f>
        <v>1731.52743091</v>
      </c>
      <c r="G28" s="157">
        <f>+E28/D28</f>
        <v>0.62291359783485767</v>
      </c>
      <c r="H28" s="157">
        <f>+(E28+F28)/D28</f>
        <v>1.2889407661633403</v>
      </c>
    </row>
    <row r="29" spans="2:8" x14ac:dyDescent="0.25">
      <c r="B29" s="237" t="s">
        <v>133</v>
      </c>
      <c r="C29" s="237"/>
      <c r="D29" s="237"/>
      <c r="E29" s="237"/>
      <c r="F29" s="237"/>
      <c r="G29" s="237"/>
      <c r="H29" s="237"/>
    </row>
    <row r="30" spans="2:8" x14ac:dyDescent="0.25">
      <c r="B30" s="281">
        <v>1</v>
      </c>
      <c r="C30" s="160" t="s">
        <v>44</v>
      </c>
      <c r="D30" s="167">
        <v>2595.0208389099998</v>
      </c>
      <c r="E30" s="167">
        <v>2645.2971348999999</v>
      </c>
      <c r="F30" s="168">
        <v>2529.0209235799998</v>
      </c>
      <c r="G30" s="155">
        <f>+E30/D30</f>
        <v>1.019374139596936</v>
      </c>
      <c r="H30" s="155">
        <f>+(E30+F30)/D30</f>
        <v>1.9939408504532068</v>
      </c>
    </row>
  </sheetData>
  <mergeCells count="7">
    <mergeCell ref="B29:H29"/>
    <mergeCell ref="C6:H6"/>
    <mergeCell ref="B6:B7"/>
    <mergeCell ref="B23:C23"/>
    <mergeCell ref="C24:H24"/>
    <mergeCell ref="B24:B25"/>
    <mergeCell ref="B28:C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D0DE-4ACB-4971-B0C5-AE3649B649AB}">
  <dimension ref="B2:G56"/>
  <sheetViews>
    <sheetView topLeftCell="A25" workbookViewId="0">
      <selection activeCell="J40" sqref="J40"/>
    </sheetView>
  </sheetViews>
  <sheetFormatPr defaultRowHeight="15" x14ac:dyDescent="0.25"/>
  <cols>
    <col min="2" max="2" width="14.5703125" style="247" customWidth="1"/>
    <col min="3" max="3" width="12.7109375" style="247" customWidth="1"/>
    <col min="4" max="5" width="11.5703125" style="247" bestFit="1" customWidth="1"/>
    <col min="6" max="6" width="12.28515625" style="247" customWidth="1"/>
    <col min="7" max="7" width="9.28515625" style="247" bestFit="1" customWidth="1"/>
  </cols>
  <sheetData>
    <row r="2" spans="2:7" ht="51" x14ac:dyDescent="0.25">
      <c r="B2" s="243"/>
      <c r="C2" s="261" t="s">
        <v>16</v>
      </c>
      <c r="D2" s="261" t="s">
        <v>17</v>
      </c>
      <c r="E2" s="261" t="s">
        <v>18</v>
      </c>
      <c r="F2" s="262" t="s">
        <v>21</v>
      </c>
      <c r="G2" s="263" t="s">
        <v>54</v>
      </c>
    </row>
    <row r="3" spans="2:7" x14ac:dyDescent="0.25">
      <c r="B3" s="264" t="s">
        <v>0</v>
      </c>
      <c r="C3" s="244">
        <v>1049.91827689</v>
      </c>
      <c r="D3" s="244">
        <v>2287.0074547745699</v>
      </c>
      <c r="E3" s="244">
        <v>5422.6986200200008</v>
      </c>
      <c r="F3" s="265">
        <v>15456.454809278201</v>
      </c>
      <c r="G3" s="266">
        <f>+F3/$F$18</f>
        <v>3.1184864016040235E-2</v>
      </c>
    </row>
    <row r="4" spans="2:7" x14ac:dyDescent="0.25">
      <c r="B4" s="264" t="s">
        <v>1</v>
      </c>
      <c r="C4" s="244">
        <v>2643.4618850300003</v>
      </c>
      <c r="D4" s="244">
        <v>4251.6461613900001</v>
      </c>
      <c r="E4" s="244">
        <v>23539.927672470003</v>
      </c>
      <c r="F4" s="265">
        <v>43134.42341073</v>
      </c>
      <c r="G4" s="266">
        <f t="shared" ref="G4:G18" si="0">+F4/$F$18</f>
        <v>8.7027791629582241E-2</v>
      </c>
    </row>
    <row r="5" spans="2:7" x14ac:dyDescent="0.25">
      <c r="B5" s="264" t="s">
        <v>2</v>
      </c>
      <c r="C5" s="244">
        <v>1168.9061438900001</v>
      </c>
      <c r="D5" s="244">
        <v>2980.5190140100003</v>
      </c>
      <c r="E5" s="244">
        <v>15830.624491250001</v>
      </c>
      <c r="F5" s="265">
        <v>29926.8636675202</v>
      </c>
      <c r="G5" s="266">
        <f t="shared" si="0"/>
        <v>6.0380286774297826E-2</v>
      </c>
    </row>
    <row r="6" spans="2:7" x14ac:dyDescent="0.25">
      <c r="B6" s="264" t="s">
        <v>3</v>
      </c>
      <c r="C6" s="244">
        <v>1089.8936299000002</v>
      </c>
      <c r="D6" s="244">
        <v>1638.8905833966001</v>
      </c>
      <c r="E6" s="244">
        <v>7197.1444059099995</v>
      </c>
      <c r="F6" s="265">
        <v>16681.578794565397</v>
      </c>
      <c r="G6" s="266">
        <f t="shared" si="0"/>
        <v>3.3656667890563687E-2</v>
      </c>
    </row>
    <row r="7" spans="2:7" x14ac:dyDescent="0.25">
      <c r="B7" s="264" t="s">
        <v>4</v>
      </c>
      <c r="C7" s="244">
        <v>4146.2078956949999</v>
      </c>
      <c r="D7" s="244">
        <v>5803.5962044999997</v>
      </c>
      <c r="E7" s="244">
        <v>29416.718652310003</v>
      </c>
      <c r="F7" s="265">
        <v>49940.432411495698</v>
      </c>
      <c r="G7" s="266">
        <f t="shared" si="0"/>
        <v>0.10075956051188881</v>
      </c>
    </row>
    <row r="8" spans="2:7" x14ac:dyDescent="0.25">
      <c r="B8" s="264" t="s">
        <v>5</v>
      </c>
      <c r="C8" s="244">
        <v>3598.2939499300001</v>
      </c>
      <c r="D8" s="244">
        <v>1291.5279259900001</v>
      </c>
      <c r="E8" s="244">
        <v>7247.0447518800001</v>
      </c>
      <c r="F8" s="265">
        <v>34804.985626761198</v>
      </c>
      <c r="G8" s="266">
        <f t="shared" si="0"/>
        <v>7.0222360641150755E-2</v>
      </c>
    </row>
    <row r="9" spans="2:7" x14ac:dyDescent="0.25">
      <c r="B9" s="264" t="s">
        <v>6</v>
      </c>
      <c r="C9" s="244">
        <v>463.21392598</v>
      </c>
      <c r="D9" s="244">
        <v>790.71378883</v>
      </c>
      <c r="E9" s="244">
        <v>27886.39432575</v>
      </c>
      <c r="F9" s="265">
        <v>34499.439307510002</v>
      </c>
      <c r="G9" s="266">
        <f t="shared" si="0"/>
        <v>6.9605891953212665E-2</v>
      </c>
    </row>
    <row r="10" spans="2:7" x14ac:dyDescent="0.25">
      <c r="B10" s="264" t="s">
        <v>7</v>
      </c>
      <c r="C10" s="244">
        <v>778.57737623770004</v>
      </c>
      <c r="D10" s="244">
        <v>12.498521140000001</v>
      </c>
      <c r="E10" s="244">
        <v>18649.226570490002</v>
      </c>
      <c r="F10" s="265">
        <v>22199.770637920199</v>
      </c>
      <c r="G10" s="266">
        <f t="shared" si="0"/>
        <v>4.4790143475543449E-2</v>
      </c>
    </row>
    <row r="11" spans="2:7" ht="25.5" x14ac:dyDescent="0.25">
      <c r="B11" s="264" t="s">
        <v>8</v>
      </c>
      <c r="C11" s="244">
        <v>2889.0061810986999</v>
      </c>
      <c r="D11" s="244">
        <v>896.86462336</v>
      </c>
      <c r="E11" s="244">
        <v>821.08236236000005</v>
      </c>
      <c r="F11" s="265">
        <v>7780.2030987587004</v>
      </c>
      <c r="G11" s="266">
        <f t="shared" si="0"/>
        <v>1.5697297902124506E-2</v>
      </c>
    </row>
    <row r="12" spans="2:7" x14ac:dyDescent="0.25">
      <c r="B12" s="264" t="s">
        <v>9</v>
      </c>
      <c r="C12" s="244">
        <v>2587.1887268549999</v>
      </c>
      <c r="D12" s="244">
        <v>3078.6875321500002</v>
      </c>
      <c r="E12" s="244">
        <v>12519.41500074</v>
      </c>
      <c r="F12" s="265">
        <v>22531.3134778682</v>
      </c>
      <c r="G12" s="266">
        <f t="shared" si="0"/>
        <v>4.5459062610419314E-2</v>
      </c>
    </row>
    <row r="13" spans="2:7" x14ac:dyDescent="0.25">
      <c r="B13" s="264" t="s">
        <v>10</v>
      </c>
      <c r="C13" s="244">
        <v>409.68087825999999</v>
      </c>
      <c r="D13" s="244">
        <v>870.09296099999995</v>
      </c>
      <c r="E13" s="244">
        <v>6311.9371643500008</v>
      </c>
      <c r="F13" s="265">
        <v>7643.6619697599999</v>
      </c>
      <c r="G13" s="266">
        <f t="shared" si="0"/>
        <v>1.5421813219966662E-2</v>
      </c>
    </row>
    <row r="14" spans="2:7" ht="25.5" x14ac:dyDescent="0.25">
      <c r="B14" s="264" t="s">
        <v>11</v>
      </c>
      <c r="C14" s="244">
        <v>2980.0365769</v>
      </c>
      <c r="D14" s="244">
        <v>3803.094211738</v>
      </c>
      <c r="E14" s="244">
        <v>19581.903893371102</v>
      </c>
      <c r="F14" s="265">
        <v>40693.524248499103</v>
      </c>
      <c r="G14" s="266">
        <f t="shared" si="0"/>
        <v>8.2103045988340867E-2</v>
      </c>
    </row>
    <row r="15" spans="2:7" x14ac:dyDescent="0.25">
      <c r="B15" s="264" t="s">
        <v>12</v>
      </c>
      <c r="C15" s="244">
        <v>40932.892708150001</v>
      </c>
      <c r="D15" s="244">
        <v>5180.0304541247997</v>
      </c>
      <c r="E15" s="244">
        <v>45386.790690319998</v>
      </c>
      <c r="F15" s="265">
        <v>129974.02881179699</v>
      </c>
      <c r="G15" s="266">
        <f t="shared" si="0"/>
        <v>0.26223493447408885</v>
      </c>
    </row>
    <row r="16" spans="2:7" x14ac:dyDescent="0.25">
      <c r="B16" s="264" t="s">
        <v>13</v>
      </c>
      <c r="C16" s="244">
        <v>5257.4955818750004</v>
      </c>
      <c r="D16" s="244">
        <v>2260.60655202</v>
      </c>
      <c r="E16" s="244">
        <v>15540.597423854999</v>
      </c>
      <c r="F16" s="265">
        <v>29823.69269819</v>
      </c>
      <c r="G16" s="266">
        <f t="shared" si="0"/>
        <v>6.0172129555280562E-2</v>
      </c>
    </row>
    <row r="17" spans="2:7" x14ac:dyDescent="0.25">
      <c r="B17" s="264" t="s">
        <v>14</v>
      </c>
      <c r="C17" s="244">
        <v>356.54102392000004</v>
      </c>
      <c r="D17" s="244">
        <v>453.9819377</v>
      </c>
      <c r="E17" s="244">
        <v>3707.4422988900001</v>
      </c>
      <c r="F17" s="265">
        <v>10549.268149089999</v>
      </c>
      <c r="G17" s="266">
        <f t="shared" si="0"/>
        <v>2.1284149357499334E-2</v>
      </c>
    </row>
    <row r="18" spans="2:7" x14ac:dyDescent="0.25">
      <c r="B18" s="243" t="s">
        <v>155</v>
      </c>
      <c r="C18" s="267">
        <v>70351.314760611393</v>
      </c>
      <c r="D18" s="267">
        <v>35599.757926123973</v>
      </c>
      <c r="E18" s="267">
        <v>239058.94832396612</v>
      </c>
      <c r="F18" s="245">
        <v>495639.64111974399</v>
      </c>
      <c r="G18" s="268">
        <f t="shared" si="0"/>
        <v>1</v>
      </c>
    </row>
    <row r="21" spans="2:7" ht="77.25" x14ac:dyDescent="0.25">
      <c r="B21" s="269"/>
      <c r="C21" s="270" t="s">
        <v>30</v>
      </c>
      <c r="D21" s="270" t="s">
        <v>31</v>
      </c>
      <c r="E21" s="270" t="s">
        <v>32</v>
      </c>
      <c r="F21" s="271" t="s">
        <v>33</v>
      </c>
      <c r="G21" s="263" t="s">
        <v>54</v>
      </c>
    </row>
    <row r="22" spans="2:7" x14ac:dyDescent="0.25">
      <c r="B22" s="272" t="s">
        <v>0</v>
      </c>
      <c r="C22" s="276">
        <v>5001.8589081909995</v>
      </c>
      <c r="D22" s="277">
        <v>5913.4802644830706</v>
      </c>
      <c r="E22" s="277">
        <v>9542.97454479515</v>
      </c>
      <c r="F22" s="278">
        <v>15456.454809278201</v>
      </c>
      <c r="G22" s="266">
        <f>+F22/$F$37</f>
        <v>3.1184864016040304E-2</v>
      </c>
    </row>
    <row r="23" spans="2:7" x14ac:dyDescent="0.25">
      <c r="B23" s="272" t="s">
        <v>1</v>
      </c>
      <c r="C23" s="276">
        <v>20065.615266486981</v>
      </c>
      <c r="D23" s="277">
        <v>26226.699151276902</v>
      </c>
      <c r="E23" s="277">
        <v>16907.724259453102</v>
      </c>
      <c r="F23" s="278">
        <v>43134.42341073</v>
      </c>
      <c r="G23" s="266">
        <f t="shared" ref="G23:G37" si="1">+F23/$F$37</f>
        <v>8.7027791629582435E-2</v>
      </c>
    </row>
    <row r="24" spans="2:7" x14ac:dyDescent="0.25">
      <c r="B24" s="272" t="s">
        <v>2</v>
      </c>
      <c r="C24" s="276">
        <v>18092.302261721761</v>
      </c>
      <c r="D24" s="277">
        <v>20359.834045363699</v>
      </c>
      <c r="E24" s="277">
        <v>9567.0296221564695</v>
      </c>
      <c r="F24" s="278">
        <v>29926.8636675202</v>
      </c>
      <c r="G24" s="266">
        <f t="shared" si="1"/>
        <v>6.0380286774297964E-2</v>
      </c>
    </row>
    <row r="25" spans="2:7" x14ac:dyDescent="0.25">
      <c r="B25" s="272" t="s">
        <v>3</v>
      </c>
      <c r="C25" s="276">
        <v>8274.1908875075296</v>
      </c>
      <c r="D25" s="277">
        <v>8801.3457347085005</v>
      </c>
      <c r="E25" s="277">
        <v>7880.2330598568697</v>
      </c>
      <c r="F25" s="278">
        <v>16681.578794565397</v>
      </c>
      <c r="G25" s="266">
        <f t="shared" si="1"/>
        <v>3.3656667890563763E-2</v>
      </c>
    </row>
    <row r="26" spans="2:7" x14ac:dyDescent="0.25">
      <c r="B26" s="272" t="s">
        <v>4</v>
      </c>
      <c r="C26" s="276">
        <v>27410.4110123012</v>
      </c>
      <c r="D26" s="277">
        <v>36997.003813583506</v>
      </c>
      <c r="E26" s="277">
        <v>12943.428597912201</v>
      </c>
      <c r="F26" s="278">
        <v>49940.432411495793</v>
      </c>
      <c r="G26" s="266">
        <f t="shared" si="1"/>
        <v>0.10075956051188922</v>
      </c>
    </row>
    <row r="27" spans="2:7" x14ac:dyDescent="0.25">
      <c r="B27" s="272" t="s">
        <v>5</v>
      </c>
      <c r="C27" s="276">
        <v>19579.258803385459</v>
      </c>
      <c r="D27" s="277">
        <v>21736.0486517012</v>
      </c>
      <c r="E27" s="277">
        <v>13068.93697506</v>
      </c>
      <c r="F27" s="278">
        <v>34804.985626761198</v>
      </c>
      <c r="G27" s="266">
        <f t="shared" si="1"/>
        <v>7.0222360641150922E-2</v>
      </c>
    </row>
    <row r="28" spans="2:7" x14ac:dyDescent="0.25">
      <c r="B28" s="272" t="s">
        <v>6</v>
      </c>
      <c r="C28" s="276">
        <v>13695.541380619999</v>
      </c>
      <c r="D28" s="277">
        <v>16077.63792628</v>
      </c>
      <c r="E28" s="277">
        <v>18421.801381229998</v>
      </c>
      <c r="F28" s="278">
        <v>34499.439307510002</v>
      </c>
      <c r="G28" s="266">
        <f t="shared" si="1"/>
        <v>6.9605891953212817E-2</v>
      </c>
    </row>
    <row r="29" spans="2:7" x14ac:dyDescent="0.25">
      <c r="B29" s="272" t="s">
        <v>7</v>
      </c>
      <c r="C29" s="276">
        <v>10047.260362910001</v>
      </c>
      <c r="D29" s="277">
        <v>10678.74533795</v>
      </c>
      <c r="E29" s="277">
        <v>11521.025299970199</v>
      </c>
      <c r="F29" s="278">
        <v>22199.770637920199</v>
      </c>
      <c r="G29" s="266">
        <f t="shared" si="1"/>
        <v>4.4790143475543553E-2</v>
      </c>
    </row>
    <row r="30" spans="2:7" x14ac:dyDescent="0.25">
      <c r="B30" s="272" t="s">
        <v>8</v>
      </c>
      <c r="C30" s="276">
        <v>1433.6991973300001</v>
      </c>
      <c r="D30" s="277">
        <v>1490.2893113087</v>
      </c>
      <c r="E30" s="277">
        <v>6289.9137874500002</v>
      </c>
      <c r="F30" s="278">
        <v>7780.2030987587004</v>
      </c>
      <c r="G30" s="266">
        <f t="shared" si="1"/>
        <v>1.5697297902124541E-2</v>
      </c>
    </row>
    <row r="31" spans="2:7" x14ac:dyDescent="0.25">
      <c r="B31" s="272" t="s">
        <v>9</v>
      </c>
      <c r="C31" s="276">
        <v>9801.9261158099998</v>
      </c>
      <c r="D31" s="277">
        <v>13416.334641559999</v>
      </c>
      <c r="E31" s="277">
        <v>9114.9788363099997</v>
      </c>
      <c r="F31" s="278">
        <v>22531.31347787</v>
      </c>
      <c r="G31" s="266">
        <f t="shared" si="1"/>
        <v>4.5459062610423047E-2</v>
      </c>
    </row>
    <row r="32" spans="2:7" x14ac:dyDescent="0.25">
      <c r="B32" s="272" t="s">
        <v>10</v>
      </c>
      <c r="C32" s="276">
        <v>1435.78205733</v>
      </c>
      <c r="D32" s="277">
        <v>1451.3357846400002</v>
      </c>
      <c r="E32" s="277">
        <v>6192.3261851199995</v>
      </c>
      <c r="F32" s="278">
        <v>7643.6619697599999</v>
      </c>
      <c r="G32" s="266">
        <f t="shared" si="1"/>
        <v>1.5421813219966697E-2</v>
      </c>
    </row>
    <row r="33" spans="2:7" x14ac:dyDescent="0.25">
      <c r="B33" s="272" t="s">
        <v>11</v>
      </c>
      <c r="C33" s="276">
        <v>24130.890189671998</v>
      </c>
      <c r="D33" s="277">
        <v>27947.561296690103</v>
      </c>
      <c r="E33" s="277">
        <v>12745.962951809999</v>
      </c>
      <c r="F33" s="278">
        <v>40693.5242485001</v>
      </c>
      <c r="G33" s="266">
        <f t="shared" si="1"/>
        <v>8.210304598834306E-2</v>
      </c>
    </row>
    <row r="34" spans="2:7" x14ac:dyDescent="0.25">
      <c r="B34" s="272" t="s">
        <v>12</v>
      </c>
      <c r="C34" s="276">
        <v>54105.596443486276</v>
      </c>
      <c r="D34" s="277">
        <v>97699.837056796299</v>
      </c>
      <c r="E34" s="277">
        <v>32274.191754996602</v>
      </c>
      <c r="F34" s="278">
        <v>129974.028811793</v>
      </c>
      <c r="G34" s="266">
        <f t="shared" si="1"/>
        <v>0.26223493447408142</v>
      </c>
    </row>
    <row r="35" spans="2:7" x14ac:dyDescent="0.25">
      <c r="B35" s="272" t="s">
        <v>13</v>
      </c>
      <c r="C35" s="276">
        <v>13836.63499558309</v>
      </c>
      <c r="D35" s="277">
        <v>20462.726223969999</v>
      </c>
      <c r="E35" s="277">
        <v>9360.9664742199984</v>
      </c>
      <c r="F35" s="278">
        <v>29823.69269819</v>
      </c>
      <c r="G35" s="266">
        <f t="shared" si="1"/>
        <v>6.0172129555280701E-2</v>
      </c>
    </row>
    <row r="36" spans="2:7" x14ac:dyDescent="0.25">
      <c r="B36" s="272" t="s">
        <v>14</v>
      </c>
      <c r="C36" s="276">
        <v>3994.91897947804</v>
      </c>
      <c r="D36" s="277">
        <v>4472.5681765680401</v>
      </c>
      <c r="E36" s="277">
        <v>6076.6999725219603</v>
      </c>
      <c r="F36" s="278">
        <v>10549.268149089999</v>
      </c>
      <c r="G36" s="266">
        <f t="shared" si="1"/>
        <v>2.1284149357499383E-2</v>
      </c>
    </row>
    <row r="37" spans="2:7" x14ac:dyDescent="0.25">
      <c r="B37" s="273" t="s">
        <v>34</v>
      </c>
      <c r="C37" s="279">
        <v>230905.88686181337</v>
      </c>
      <c r="D37" s="246">
        <v>313731.44741687999</v>
      </c>
      <c r="E37" s="246">
        <v>181908.19370286254</v>
      </c>
      <c r="F37" s="274">
        <v>495639.64111974288</v>
      </c>
      <c r="G37" s="275">
        <f t="shared" si="1"/>
        <v>1</v>
      </c>
    </row>
    <row r="40" spans="2:7" ht="51" x14ac:dyDescent="0.25">
      <c r="B40" s="269"/>
      <c r="C40" s="261" t="s">
        <v>25</v>
      </c>
      <c r="D40" s="261" t="s">
        <v>26</v>
      </c>
      <c r="E40" s="261" t="s">
        <v>27</v>
      </c>
      <c r="F40" s="261" t="s">
        <v>28</v>
      </c>
      <c r="G40" s="261" t="s">
        <v>29</v>
      </c>
    </row>
    <row r="41" spans="2:7" x14ac:dyDescent="0.25">
      <c r="B41" s="280" t="s">
        <v>0</v>
      </c>
      <c r="C41" s="277">
        <v>2495.7230130558401</v>
      </c>
      <c r="D41" s="277">
        <v>69.78189471797981</v>
      </c>
      <c r="E41" s="277">
        <v>357.69619162999999</v>
      </c>
      <c r="F41" s="277">
        <v>1913.2155994771799</v>
      </c>
      <c r="G41" s="277">
        <v>165.44220931000001</v>
      </c>
    </row>
    <row r="42" spans="2:7" x14ac:dyDescent="0.25">
      <c r="B42" s="272" t="s">
        <v>1</v>
      </c>
      <c r="C42" s="277">
        <v>16062.752088914101</v>
      </c>
      <c r="D42" s="277">
        <v>1027.3855345301899</v>
      </c>
      <c r="E42" s="277">
        <v>555.98083594869195</v>
      </c>
      <c r="F42" s="277">
        <v>1778.2440312599999</v>
      </c>
      <c r="G42" s="277">
        <v>641.25277583399998</v>
      </c>
    </row>
    <row r="43" spans="2:7" x14ac:dyDescent="0.25">
      <c r="B43" s="272" t="s">
        <v>2</v>
      </c>
      <c r="C43" s="277">
        <v>12957.367945027201</v>
      </c>
      <c r="D43" s="277">
        <v>1945.75756298377</v>
      </c>
      <c r="E43" s="277">
        <v>877.00033300999996</v>
      </c>
      <c r="F43" s="277">
        <v>1578.6541413907901</v>
      </c>
      <c r="G43" s="277">
        <v>733.52227930999993</v>
      </c>
    </row>
    <row r="44" spans="2:7" x14ac:dyDescent="0.25">
      <c r="B44" s="272" t="s">
        <v>3</v>
      </c>
      <c r="C44" s="277">
        <v>6642.0566112952201</v>
      </c>
      <c r="D44" s="277">
        <v>867.33777680355706</v>
      </c>
      <c r="E44" s="277">
        <v>133.375</v>
      </c>
      <c r="F44" s="277">
        <v>434.07266040875402</v>
      </c>
      <c r="G44" s="277">
        <v>197.348839</v>
      </c>
    </row>
    <row r="45" spans="2:7" x14ac:dyDescent="0.25">
      <c r="B45" s="272" t="s">
        <v>4</v>
      </c>
      <c r="C45" s="277">
        <v>22852.0839820373</v>
      </c>
      <c r="D45" s="277">
        <v>1343.66704319214</v>
      </c>
      <c r="E45" s="277">
        <v>644.99273917999994</v>
      </c>
      <c r="F45" s="277">
        <v>2147.4501517417498</v>
      </c>
      <c r="G45" s="277">
        <v>422.21709614999997</v>
      </c>
    </row>
    <row r="46" spans="2:7" x14ac:dyDescent="0.25">
      <c r="B46" s="272" t="s">
        <v>5</v>
      </c>
      <c r="C46" s="277">
        <v>12924.060859409999</v>
      </c>
      <c r="D46" s="277">
        <v>62.056110945460901</v>
      </c>
      <c r="E46" s="277">
        <v>3988.9310304999999</v>
      </c>
      <c r="F46" s="277">
        <v>2049.5192175299999</v>
      </c>
      <c r="G46" s="277">
        <v>554.69158500000003</v>
      </c>
    </row>
    <row r="47" spans="2:7" x14ac:dyDescent="0.25">
      <c r="B47" s="272" t="s">
        <v>6</v>
      </c>
      <c r="C47" s="277">
        <v>8719.8625039199997</v>
      </c>
      <c r="D47" s="277">
        <v>1507.9090541300002</v>
      </c>
      <c r="E47" s="277">
        <v>1409.17486831</v>
      </c>
      <c r="F47" s="277">
        <v>670.56834199000002</v>
      </c>
      <c r="G47" s="277">
        <v>1388.02661227</v>
      </c>
    </row>
    <row r="48" spans="2:7" x14ac:dyDescent="0.25">
      <c r="B48" s="272" t="s">
        <v>7</v>
      </c>
      <c r="C48" s="277">
        <v>4837.8152167500002</v>
      </c>
      <c r="D48" s="277">
        <v>1663.16330593</v>
      </c>
      <c r="E48" s="277">
        <v>531.29077057999996</v>
      </c>
      <c r="F48" s="277">
        <v>1191.0720618</v>
      </c>
      <c r="G48" s="277">
        <v>1823.9190078499998</v>
      </c>
    </row>
    <row r="49" spans="2:7" x14ac:dyDescent="0.25">
      <c r="B49" s="272" t="s">
        <v>8</v>
      </c>
      <c r="C49" s="277">
        <v>746.58364690999997</v>
      </c>
      <c r="D49" s="277">
        <v>20.992685999999999</v>
      </c>
      <c r="E49" s="277">
        <v>0</v>
      </c>
      <c r="F49" s="277">
        <v>79.467604420000001</v>
      </c>
      <c r="G49" s="277">
        <v>586.65526</v>
      </c>
    </row>
    <row r="50" spans="2:7" x14ac:dyDescent="0.25">
      <c r="B50" s="272" t="s">
        <v>9</v>
      </c>
      <c r="C50" s="277">
        <v>7679.4425051899998</v>
      </c>
      <c r="D50" s="277">
        <v>423.40546555000003</v>
      </c>
      <c r="E50" s="277">
        <v>572.70416358</v>
      </c>
      <c r="F50" s="277">
        <v>734.59353128999999</v>
      </c>
      <c r="G50" s="277">
        <v>391.78045019999996</v>
      </c>
    </row>
    <row r="51" spans="2:7" x14ac:dyDescent="0.25">
      <c r="B51" s="272" t="s">
        <v>10</v>
      </c>
      <c r="C51" s="277">
        <v>788.0997494400001</v>
      </c>
      <c r="D51" s="277">
        <v>213.50535146999999</v>
      </c>
      <c r="E51" s="277">
        <v>16.918085000000001</v>
      </c>
      <c r="F51" s="277">
        <v>147.55631713999998</v>
      </c>
      <c r="G51" s="277">
        <v>269.70255427999996</v>
      </c>
    </row>
    <row r="52" spans="2:7" x14ac:dyDescent="0.25">
      <c r="B52" s="272" t="s">
        <v>11</v>
      </c>
      <c r="C52" s="277">
        <v>11874.1292091544</v>
      </c>
      <c r="D52" s="277">
        <v>1525.05028131329</v>
      </c>
      <c r="E52" s="277">
        <v>7680.1745916979908</v>
      </c>
      <c r="F52" s="277">
        <v>2316.86036493248</v>
      </c>
      <c r="G52" s="277">
        <v>734.67574257387605</v>
      </c>
    </row>
    <row r="53" spans="2:7" x14ac:dyDescent="0.25">
      <c r="B53" s="272" t="s">
        <v>12</v>
      </c>
      <c r="C53" s="277">
        <v>46202.735574849896</v>
      </c>
      <c r="D53" s="277">
        <v>1637.99166552316</v>
      </c>
      <c r="E53" s="277">
        <v>3057.02938073</v>
      </c>
      <c r="F53" s="277">
        <v>1951.54981132323</v>
      </c>
      <c r="G53" s="277">
        <v>1256.2900110599999</v>
      </c>
    </row>
    <row r="54" spans="2:7" x14ac:dyDescent="0.25">
      <c r="B54" s="272" t="s">
        <v>13</v>
      </c>
      <c r="C54" s="277">
        <v>11601.220373218701</v>
      </c>
      <c r="D54" s="277">
        <v>691.53007078491294</v>
      </c>
      <c r="E54" s="277">
        <v>141.09824599999999</v>
      </c>
      <c r="F54" s="277">
        <v>1221.6561871394802</v>
      </c>
      <c r="G54" s="277">
        <v>181.13011843999999</v>
      </c>
    </row>
    <row r="55" spans="2:7" x14ac:dyDescent="0.25">
      <c r="B55" s="272" t="s">
        <v>14</v>
      </c>
      <c r="C55" s="277">
        <v>3141.38252357804</v>
      </c>
      <c r="D55" s="277">
        <v>45.389202340000004</v>
      </c>
      <c r="E55" s="277">
        <v>44.447096789999996</v>
      </c>
      <c r="F55" s="277">
        <v>763.70015677000004</v>
      </c>
      <c r="G55" s="277">
        <v>0</v>
      </c>
    </row>
    <row r="56" spans="2:7" x14ac:dyDescent="0.25">
      <c r="B56" s="273" t="s">
        <v>34</v>
      </c>
      <c r="C56" s="246">
        <v>169525.31580275073</v>
      </c>
      <c r="D56" s="246">
        <v>13044.92300621446</v>
      </c>
      <c r="E56" s="246">
        <v>20010.813332956684</v>
      </c>
      <c r="F56" s="246">
        <v>18978.180178613664</v>
      </c>
      <c r="G56" s="246">
        <v>9346.654541277876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BC17-7666-4F69-823B-E54056DE0F41}">
  <dimension ref="B2:I51"/>
  <sheetViews>
    <sheetView topLeftCell="A24" workbookViewId="0">
      <selection activeCell="D28" sqref="D28:I51"/>
    </sheetView>
  </sheetViews>
  <sheetFormatPr defaultRowHeight="15" x14ac:dyDescent="0.25"/>
  <cols>
    <col min="2" max="2" width="4" style="2" bestFit="1" customWidth="1"/>
    <col min="3" max="3" width="39.5703125" style="2" customWidth="1"/>
    <col min="4" max="9" width="15.85546875" style="2" customWidth="1"/>
  </cols>
  <sheetData>
    <row r="2" spans="2:9" ht="57" x14ac:dyDescent="0.25">
      <c r="B2" s="251"/>
      <c r="C2" s="251" t="s">
        <v>15</v>
      </c>
      <c r="D2" s="248" t="s">
        <v>144</v>
      </c>
      <c r="E2" s="248" t="s">
        <v>145</v>
      </c>
      <c r="F2" s="248" t="s">
        <v>146</v>
      </c>
      <c r="G2" s="248" t="s">
        <v>147</v>
      </c>
      <c r="H2" s="248" t="s">
        <v>148</v>
      </c>
      <c r="I2" s="248" t="s">
        <v>149</v>
      </c>
    </row>
    <row r="3" spans="2:9" x14ac:dyDescent="0.25">
      <c r="B3" s="251"/>
      <c r="C3" s="252" t="s">
        <v>142</v>
      </c>
      <c r="D3" s="249"/>
      <c r="E3" s="249"/>
      <c r="F3" s="249"/>
      <c r="G3" s="249"/>
      <c r="H3" s="249"/>
      <c r="I3" s="249"/>
    </row>
    <row r="4" spans="2:9" x14ac:dyDescent="0.25">
      <c r="B4" s="251">
        <v>1</v>
      </c>
      <c r="C4" s="253" t="s">
        <v>80</v>
      </c>
      <c r="D4" s="250">
        <v>37771.957929494696</v>
      </c>
      <c r="E4" s="250">
        <v>9745.8517247485106</v>
      </c>
      <c r="F4" s="250">
        <v>14758.294383915001</v>
      </c>
      <c r="G4" s="250">
        <v>1133.9956895999999</v>
      </c>
      <c r="H4" s="250">
        <v>5287.0518078100004</v>
      </c>
      <c r="I4" s="250">
        <v>31350.9104320847</v>
      </c>
    </row>
    <row r="5" spans="2:9" x14ac:dyDescent="0.25">
      <c r="B5" s="251">
        <v>1.1000000000000001</v>
      </c>
      <c r="C5" s="253" t="s">
        <v>81</v>
      </c>
      <c r="D5" s="250">
        <v>2371.4490056669301</v>
      </c>
      <c r="E5" s="250">
        <v>2349.83079334693</v>
      </c>
      <c r="F5" s="250">
        <v>25.174351753991999</v>
      </c>
      <c r="G5" s="250">
        <v>3.3744790400000002</v>
      </c>
      <c r="H5" s="250">
        <v>0</v>
      </c>
      <c r="I5" s="250">
        <v>2368.07452662693</v>
      </c>
    </row>
    <row r="6" spans="2:9" x14ac:dyDescent="0.25">
      <c r="B6" s="251">
        <v>2</v>
      </c>
      <c r="C6" s="253" t="s">
        <v>82</v>
      </c>
      <c r="D6" s="250">
        <v>74933.901628080508</v>
      </c>
      <c r="E6" s="250">
        <v>9465.9948164507095</v>
      </c>
      <c r="F6" s="250">
        <v>7338.5426305687397</v>
      </c>
      <c r="G6" s="250">
        <v>221.57010937000001</v>
      </c>
      <c r="H6" s="250">
        <v>53966.345193364701</v>
      </c>
      <c r="I6" s="250">
        <v>20745.986325345901</v>
      </c>
    </row>
    <row r="7" spans="2:9" x14ac:dyDescent="0.25">
      <c r="B7" s="251">
        <v>2.1</v>
      </c>
      <c r="C7" s="253" t="s">
        <v>81</v>
      </c>
      <c r="D7" s="250">
        <v>3506.7376598345299</v>
      </c>
      <c r="E7" s="250">
        <v>3471.56159963968</v>
      </c>
      <c r="F7" s="250">
        <v>32.874553594011999</v>
      </c>
      <c r="G7" s="250">
        <v>4.8944011200000004</v>
      </c>
      <c r="H7" s="250">
        <v>63.516479259999997</v>
      </c>
      <c r="I7" s="250">
        <v>3438.32677945453</v>
      </c>
    </row>
    <row r="8" spans="2:9" x14ac:dyDescent="0.25">
      <c r="B8" s="251">
        <v>3</v>
      </c>
      <c r="C8" s="253" t="s">
        <v>83</v>
      </c>
      <c r="D8" s="250">
        <v>66882.653653980204</v>
      </c>
      <c r="E8" s="250">
        <v>19399.943014119999</v>
      </c>
      <c r="F8" s="250">
        <v>30354.524208459999</v>
      </c>
      <c r="G8" s="250">
        <v>3769.0229004799999</v>
      </c>
      <c r="H8" s="250">
        <v>2558.92162231272</v>
      </c>
      <c r="I8" s="250">
        <v>60554.709131187497</v>
      </c>
    </row>
    <row r="9" spans="2:9" x14ac:dyDescent="0.25">
      <c r="B9" s="251">
        <v>4</v>
      </c>
      <c r="C9" s="253" t="s">
        <v>84</v>
      </c>
      <c r="D9" s="250">
        <v>4087.908509585</v>
      </c>
      <c r="E9" s="250">
        <v>395.94158337574902</v>
      </c>
      <c r="F9" s="250">
        <v>1241.7996885709299</v>
      </c>
      <c r="G9" s="250">
        <v>55.643243679999998</v>
      </c>
      <c r="H9" s="250">
        <v>1758.2208800165902</v>
      </c>
      <c r="I9" s="250">
        <v>2274.04438588841</v>
      </c>
    </row>
    <row r="10" spans="2:9" x14ac:dyDescent="0.25">
      <c r="B10" s="251">
        <v>5</v>
      </c>
      <c r="C10" s="253" t="s">
        <v>85</v>
      </c>
      <c r="D10" s="250">
        <v>2720.4947623625003</v>
      </c>
      <c r="E10" s="250">
        <v>953.21825074566993</v>
      </c>
      <c r="F10" s="250">
        <v>350.36462384485901</v>
      </c>
      <c r="G10" s="250">
        <v>42.837510000000002</v>
      </c>
      <c r="H10" s="250">
        <v>2254.9508914005401</v>
      </c>
      <c r="I10" s="250">
        <v>422.70636096196097</v>
      </c>
    </row>
    <row r="11" spans="2:9" x14ac:dyDescent="0.25">
      <c r="B11" s="251">
        <v>6</v>
      </c>
      <c r="C11" s="253" t="s">
        <v>87</v>
      </c>
      <c r="D11" s="250">
        <v>39.312522950000002</v>
      </c>
      <c r="E11" s="250">
        <v>15.2194864204683</v>
      </c>
      <c r="F11" s="250">
        <v>11.9711048492623</v>
      </c>
      <c r="G11" s="250">
        <v>0</v>
      </c>
      <c r="H11" s="250">
        <v>33.948470655000001</v>
      </c>
      <c r="I11" s="250">
        <v>5.3640522949999898</v>
      </c>
    </row>
    <row r="12" spans="2:9" x14ac:dyDescent="0.25">
      <c r="B12" s="251">
        <v>7</v>
      </c>
      <c r="C12" s="253" t="s">
        <v>88</v>
      </c>
      <c r="D12" s="250">
        <v>4174.2986982800003</v>
      </c>
      <c r="E12" s="250">
        <v>3264.0709420486996</v>
      </c>
      <c r="F12" s="250">
        <v>519.83505453610996</v>
      </c>
      <c r="G12" s="250">
        <v>0</v>
      </c>
      <c r="H12" s="250">
        <v>1506.4558405599998</v>
      </c>
      <c r="I12" s="250">
        <v>2667.8428577199998</v>
      </c>
    </row>
    <row r="13" spans="2:9" x14ac:dyDescent="0.25">
      <c r="B13" s="251">
        <v>8</v>
      </c>
      <c r="C13" s="253" t="s">
        <v>124</v>
      </c>
      <c r="D13" s="250">
        <v>3296.0353698200001</v>
      </c>
      <c r="E13" s="250">
        <v>1177.11708282</v>
      </c>
      <c r="F13" s="250">
        <v>205.58984508</v>
      </c>
      <c r="G13" s="250">
        <v>0</v>
      </c>
      <c r="H13" s="250">
        <v>228.29172831</v>
      </c>
      <c r="I13" s="250">
        <v>3067.7436415100001</v>
      </c>
    </row>
    <row r="14" spans="2:9" x14ac:dyDescent="0.25">
      <c r="B14" s="251">
        <v>9</v>
      </c>
      <c r="C14" s="253" t="s">
        <v>89</v>
      </c>
      <c r="D14" s="250">
        <v>10700.440876250001</v>
      </c>
      <c r="E14" s="250">
        <v>268.20414446729001</v>
      </c>
      <c r="F14" s="250">
        <v>6246.9790856262998</v>
      </c>
      <c r="G14" s="250">
        <v>0</v>
      </c>
      <c r="H14" s="250">
        <v>8075.7726702650098</v>
      </c>
      <c r="I14" s="250">
        <v>2624.66820598499</v>
      </c>
    </row>
    <row r="15" spans="2:9" ht="30" x14ac:dyDescent="0.25">
      <c r="B15" s="251">
        <v>10</v>
      </c>
      <c r="C15" s="253" t="s">
        <v>90</v>
      </c>
      <c r="D15" s="250">
        <v>573.31922854999993</v>
      </c>
      <c r="E15" s="250">
        <v>59.346584437987701</v>
      </c>
      <c r="F15" s="250">
        <v>209.17799007111799</v>
      </c>
      <c r="G15" s="250">
        <v>5.5782207599999998</v>
      </c>
      <c r="H15" s="250">
        <v>135.10090762611802</v>
      </c>
      <c r="I15" s="250">
        <v>432.64010016388204</v>
      </c>
    </row>
    <row r="16" spans="2:9" x14ac:dyDescent="0.25">
      <c r="B16" s="251">
        <v>11</v>
      </c>
      <c r="C16" s="253" t="s">
        <v>91</v>
      </c>
      <c r="D16" s="250">
        <v>24851.212097244097</v>
      </c>
      <c r="E16" s="250">
        <v>2461.88042571592</v>
      </c>
      <c r="F16" s="250">
        <v>6365.5934317342198</v>
      </c>
      <c r="G16" s="250">
        <v>290.00608574</v>
      </c>
      <c r="H16" s="250">
        <v>13929.833736549001</v>
      </c>
      <c r="I16" s="250">
        <v>10631.3722749551</v>
      </c>
    </row>
    <row r="17" spans="2:9" x14ac:dyDescent="0.25">
      <c r="B17" s="251">
        <v>12</v>
      </c>
      <c r="C17" s="253" t="s">
        <v>92</v>
      </c>
      <c r="D17" s="250">
        <v>1494.0667907500001</v>
      </c>
      <c r="E17" s="250">
        <v>134.78665736000002</v>
      </c>
      <c r="F17" s="250">
        <v>283.68207798000003</v>
      </c>
      <c r="G17" s="250">
        <v>1.0460949399999999</v>
      </c>
      <c r="H17" s="250">
        <v>1186.99398894</v>
      </c>
      <c r="I17" s="250">
        <v>306.02670687</v>
      </c>
    </row>
    <row r="18" spans="2:9" x14ac:dyDescent="0.25">
      <c r="B18" s="251">
        <v>13</v>
      </c>
      <c r="C18" s="253" t="s">
        <v>93</v>
      </c>
      <c r="D18" s="250">
        <v>6906.80685110176</v>
      </c>
      <c r="E18" s="250">
        <v>4346.0874727158098</v>
      </c>
      <c r="F18" s="250">
        <v>780.80368718186105</v>
      </c>
      <c r="G18" s="250">
        <v>15.19975872</v>
      </c>
      <c r="H18" s="250">
        <v>0</v>
      </c>
      <c r="I18" s="250">
        <v>6891.6070923817597</v>
      </c>
    </row>
    <row r="19" spans="2:9" x14ac:dyDescent="0.25">
      <c r="B19" s="251">
        <v>14</v>
      </c>
      <c r="C19" s="253" t="s">
        <v>94</v>
      </c>
      <c r="D19" s="250">
        <v>31.792380489999999</v>
      </c>
      <c r="E19" s="250">
        <v>0.60314629000000008</v>
      </c>
      <c r="F19" s="250">
        <v>4.5579777100000003</v>
      </c>
      <c r="G19" s="250">
        <v>0</v>
      </c>
      <c r="H19" s="250">
        <v>24.043367620000001</v>
      </c>
      <c r="I19" s="250">
        <v>7.7490128700000005</v>
      </c>
    </row>
    <row r="20" spans="2:9" ht="30" x14ac:dyDescent="0.25">
      <c r="B20" s="251">
        <v>15</v>
      </c>
      <c r="C20" s="253" t="s">
        <v>95</v>
      </c>
      <c r="D20" s="250">
        <v>0</v>
      </c>
      <c r="E20" s="250">
        <v>0</v>
      </c>
      <c r="F20" s="250">
        <v>0</v>
      </c>
      <c r="G20" s="250">
        <v>0</v>
      </c>
      <c r="H20" s="250">
        <v>0</v>
      </c>
      <c r="I20" s="250">
        <v>0</v>
      </c>
    </row>
    <row r="21" spans="2:9" ht="45" x14ac:dyDescent="0.25">
      <c r="B21" s="251">
        <v>16</v>
      </c>
      <c r="C21" s="253" t="s">
        <v>96</v>
      </c>
      <c r="D21" s="250">
        <v>0</v>
      </c>
      <c r="E21" s="250">
        <v>0</v>
      </c>
      <c r="F21" s="250">
        <v>0</v>
      </c>
      <c r="G21" s="250">
        <v>0</v>
      </c>
      <c r="H21" s="250">
        <v>0</v>
      </c>
      <c r="I21" s="250">
        <v>0</v>
      </c>
    </row>
    <row r="22" spans="2:9" ht="45" x14ac:dyDescent="0.25">
      <c r="B22" s="251">
        <v>17</v>
      </c>
      <c r="C22" s="253" t="s">
        <v>97</v>
      </c>
      <c r="D22" s="250">
        <v>8706.3388790699992</v>
      </c>
      <c r="E22" s="250">
        <v>20.907366839999998</v>
      </c>
      <c r="F22" s="250">
        <v>2760.2699276500002</v>
      </c>
      <c r="G22" s="250">
        <v>0</v>
      </c>
      <c r="H22" s="250">
        <v>7154.7703147825896</v>
      </c>
      <c r="I22" s="250">
        <v>1551.56856428741</v>
      </c>
    </row>
    <row r="23" spans="2:9" x14ac:dyDescent="0.25">
      <c r="B23" s="251"/>
      <c r="C23" s="254" t="s">
        <v>143</v>
      </c>
      <c r="D23" s="250">
        <v>0</v>
      </c>
      <c r="E23" s="250">
        <v>0</v>
      </c>
      <c r="F23" s="250">
        <v>0</v>
      </c>
      <c r="G23" s="250">
        <v>0</v>
      </c>
      <c r="H23" s="250">
        <v>0</v>
      </c>
      <c r="I23" s="250">
        <v>0</v>
      </c>
    </row>
    <row r="24" spans="2:9" x14ac:dyDescent="0.25">
      <c r="B24" s="251">
        <v>18</v>
      </c>
      <c r="C24" s="253" t="s">
        <v>99</v>
      </c>
      <c r="D24" s="250">
        <v>36765.075948539998</v>
      </c>
      <c r="E24" s="250">
        <v>12677.779774280001</v>
      </c>
      <c r="F24" s="250">
        <v>19114.725031968897</v>
      </c>
      <c r="G24" s="250">
        <v>1535.6031161300002</v>
      </c>
      <c r="H24" s="250">
        <v>0</v>
      </c>
      <c r="I24" s="250">
        <v>35229.472832410007</v>
      </c>
    </row>
    <row r="25" spans="2:9" x14ac:dyDescent="0.25">
      <c r="B25" s="255" t="s">
        <v>111</v>
      </c>
      <c r="C25" s="256"/>
      <c r="D25" s="250">
        <v>280639.580756729</v>
      </c>
      <c r="E25" s="250">
        <v>63209.8353900168</v>
      </c>
      <c r="F25" s="250">
        <v>90341.120904667405</v>
      </c>
      <c r="G25" s="250">
        <v>7070.5027294199999</v>
      </c>
      <c r="H25" s="250">
        <v>97872.409691902212</v>
      </c>
      <c r="I25" s="250">
        <v>175696.66833540701</v>
      </c>
    </row>
    <row r="28" spans="2:9" ht="57" x14ac:dyDescent="0.25">
      <c r="B28" s="251"/>
      <c r="C28" s="251" t="s">
        <v>15</v>
      </c>
      <c r="D28" s="248" t="s">
        <v>135</v>
      </c>
      <c r="E28" s="248" t="s">
        <v>150</v>
      </c>
      <c r="F28" s="248" t="s">
        <v>151</v>
      </c>
      <c r="G28" s="248" t="s">
        <v>152</v>
      </c>
      <c r="H28" s="248" t="s">
        <v>153</v>
      </c>
      <c r="I28" s="257" t="s">
        <v>154</v>
      </c>
    </row>
    <row r="29" spans="2:9" x14ac:dyDescent="0.25">
      <c r="B29" s="251"/>
      <c r="C29" s="252" t="s">
        <v>142</v>
      </c>
      <c r="D29" s="258"/>
      <c r="E29" s="258"/>
      <c r="F29" s="258"/>
      <c r="G29" s="258"/>
      <c r="H29" s="258"/>
      <c r="I29" s="258"/>
    </row>
    <row r="30" spans="2:9" x14ac:dyDescent="0.25">
      <c r="B30" s="251">
        <v>1</v>
      </c>
      <c r="C30" s="253" t="s">
        <v>80</v>
      </c>
      <c r="D30" s="259">
        <v>16023.78842241</v>
      </c>
      <c r="E30" s="259">
        <v>2665.5551506300003</v>
      </c>
      <c r="F30" s="259">
        <v>13.70637413</v>
      </c>
      <c r="G30" s="259">
        <v>13344.526897649999</v>
      </c>
      <c r="H30" s="259">
        <v>12740.2517558727</v>
      </c>
      <c r="I30" s="259">
        <v>3649.73534966946</v>
      </c>
    </row>
    <row r="31" spans="2:9" x14ac:dyDescent="0.25">
      <c r="B31" s="251">
        <v>1.1000000000000001</v>
      </c>
      <c r="C31" s="253" t="s">
        <v>81</v>
      </c>
      <c r="D31" s="259">
        <v>515.64858323999999</v>
      </c>
      <c r="E31" s="259">
        <v>0</v>
      </c>
      <c r="F31" s="259">
        <v>0</v>
      </c>
      <c r="G31" s="259">
        <v>515.64858323999999</v>
      </c>
      <c r="H31" s="259">
        <v>7.2354609549459097</v>
      </c>
      <c r="I31" s="259">
        <v>247.50949628123303</v>
      </c>
    </row>
    <row r="32" spans="2:9" x14ac:dyDescent="0.25">
      <c r="B32" s="251">
        <v>2</v>
      </c>
      <c r="C32" s="253" t="s">
        <v>82</v>
      </c>
      <c r="D32" s="259">
        <v>3152.8472201599998</v>
      </c>
      <c r="E32" s="259">
        <v>746.79566494000005</v>
      </c>
      <c r="F32" s="259">
        <v>39.2178349</v>
      </c>
      <c r="G32" s="259">
        <v>2366.8337203200003</v>
      </c>
      <c r="H32" s="259">
        <v>5562.4525247666797</v>
      </c>
      <c r="I32" s="259">
        <v>4096.9642895017496</v>
      </c>
    </row>
    <row r="33" spans="2:9" x14ac:dyDescent="0.25">
      <c r="B33" s="251">
        <v>2.1</v>
      </c>
      <c r="C33" s="253" t="s">
        <v>81</v>
      </c>
      <c r="D33" s="259">
        <v>192.46957627</v>
      </c>
      <c r="E33" s="259">
        <v>0</v>
      </c>
      <c r="F33" s="259">
        <v>0</v>
      </c>
      <c r="G33" s="259">
        <v>192.46957627</v>
      </c>
      <c r="H33" s="259">
        <v>261.87082679158698</v>
      </c>
      <c r="I33" s="259">
        <v>355.50098601636</v>
      </c>
    </row>
    <row r="34" spans="2:9" x14ac:dyDescent="0.25">
      <c r="B34" s="251">
        <v>3</v>
      </c>
      <c r="C34" s="253" t="s">
        <v>83</v>
      </c>
      <c r="D34" s="259">
        <v>27110.439977630002</v>
      </c>
      <c r="E34" s="259">
        <v>13.64972341</v>
      </c>
      <c r="F34" s="259">
        <v>714.43004859000007</v>
      </c>
      <c r="G34" s="259">
        <v>26382.360205630001</v>
      </c>
      <c r="H34" s="259">
        <v>28986.903581250899</v>
      </c>
      <c r="I34" s="259">
        <v>9578.8811101719803</v>
      </c>
    </row>
    <row r="35" spans="2:9" x14ac:dyDescent="0.25">
      <c r="B35" s="251">
        <v>4</v>
      </c>
      <c r="C35" s="253" t="s">
        <v>84</v>
      </c>
      <c r="D35" s="259">
        <v>287.16138354000003</v>
      </c>
      <c r="E35" s="259">
        <v>0</v>
      </c>
      <c r="F35" s="259">
        <v>0</v>
      </c>
      <c r="G35" s="259">
        <v>287.16138354000003</v>
      </c>
      <c r="H35" s="259">
        <v>-18.338304651142799</v>
      </c>
      <c r="I35" s="259">
        <v>344.01455335265001</v>
      </c>
    </row>
    <row r="36" spans="2:9" x14ac:dyDescent="0.25">
      <c r="B36" s="251">
        <v>5</v>
      </c>
      <c r="C36" s="253" t="s">
        <v>85</v>
      </c>
      <c r="D36" s="259">
        <v>31.352070000000001</v>
      </c>
      <c r="E36" s="259">
        <v>0</v>
      </c>
      <c r="F36" s="259">
        <v>0</v>
      </c>
      <c r="G36" s="259">
        <v>31.352070000000001</v>
      </c>
      <c r="H36" s="259">
        <v>-239.31760274242401</v>
      </c>
      <c r="I36" s="259">
        <v>358.054083366329</v>
      </c>
    </row>
    <row r="37" spans="2:9" x14ac:dyDescent="0.25">
      <c r="B37" s="251">
        <v>6</v>
      </c>
      <c r="C37" s="253" t="s">
        <v>87</v>
      </c>
      <c r="D37" s="259">
        <v>0</v>
      </c>
      <c r="E37" s="259">
        <v>0</v>
      </c>
      <c r="F37" s="259">
        <v>0</v>
      </c>
      <c r="G37" s="259">
        <v>0</v>
      </c>
      <c r="H37" s="259">
        <v>0</v>
      </c>
      <c r="I37" s="259">
        <v>3.6591951791609598</v>
      </c>
    </row>
    <row r="38" spans="2:9" x14ac:dyDescent="0.25">
      <c r="B38" s="251">
        <v>7</v>
      </c>
      <c r="C38" s="253" t="s">
        <v>88</v>
      </c>
      <c r="D38" s="259">
        <v>2928.3439733800001</v>
      </c>
      <c r="E38" s="259">
        <v>1965.69348711</v>
      </c>
      <c r="F38" s="259">
        <v>0</v>
      </c>
      <c r="G38" s="259">
        <v>962.65048626999999</v>
      </c>
      <c r="H38" s="259">
        <v>1308.4326214161699</v>
      </c>
      <c r="I38" s="259">
        <v>576.794212651164</v>
      </c>
    </row>
    <row r="39" spans="2:9" x14ac:dyDescent="0.25">
      <c r="B39" s="251">
        <v>8</v>
      </c>
      <c r="C39" s="253" t="s">
        <v>124</v>
      </c>
      <c r="D39" s="259">
        <v>1306.7399027700001</v>
      </c>
      <c r="E39" s="259">
        <v>179.04910906000001</v>
      </c>
      <c r="F39" s="259">
        <v>0</v>
      </c>
      <c r="G39" s="259">
        <v>1127.69079371</v>
      </c>
      <c r="H39" s="259">
        <v>-4404.60600843672</v>
      </c>
      <c r="I39" s="259">
        <v>147.98960474297402</v>
      </c>
    </row>
    <row r="40" spans="2:9" x14ac:dyDescent="0.25">
      <c r="B40" s="251">
        <v>9</v>
      </c>
      <c r="C40" s="253" t="s">
        <v>89</v>
      </c>
      <c r="D40" s="259">
        <v>386.50123310000004</v>
      </c>
      <c r="E40" s="259">
        <v>304.6689811</v>
      </c>
      <c r="F40" s="259">
        <v>0</v>
      </c>
      <c r="G40" s="259">
        <v>81.832251999999997</v>
      </c>
      <c r="H40" s="259">
        <v>705.53675869025903</v>
      </c>
      <c r="I40" s="259">
        <v>175.25714221871399</v>
      </c>
    </row>
    <row r="41" spans="2:9" ht="30" x14ac:dyDescent="0.25">
      <c r="B41" s="251">
        <v>10</v>
      </c>
      <c r="C41" s="253" t="s">
        <v>90</v>
      </c>
      <c r="D41" s="259">
        <v>70.252430000000004</v>
      </c>
      <c r="E41" s="259">
        <v>0</v>
      </c>
      <c r="F41" s="259">
        <v>0</v>
      </c>
      <c r="G41" s="259">
        <v>70.252430000000004</v>
      </c>
      <c r="H41" s="259">
        <v>226.14971848509299</v>
      </c>
      <c r="I41" s="259">
        <v>59.412675898102599</v>
      </c>
    </row>
    <row r="42" spans="2:9" x14ac:dyDescent="0.25">
      <c r="B42" s="251">
        <v>11</v>
      </c>
      <c r="C42" s="253" t="s">
        <v>91</v>
      </c>
      <c r="D42" s="259">
        <v>1310.2244841099998</v>
      </c>
      <c r="E42" s="259">
        <v>199.38989097000001</v>
      </c>
      <c r="F42" s="259">
        <v>0</v>
      </c>
      <c r="G42" s="259">
        <v>1110.8345931400002</v>
      </c>
      <c r="H42" s="259">
        <v>861.09695899307803</v>
      </c>
      <c r="I42" s="259">
        <v>1513.10767534868</v>
      </c>
    </row>
    <row r="43" spans="2:9" x14ac:dyDescent="0.25">
      <c r="B43" s="251">
        <v>12</v>
      </c>
      <c r="C43" s="253" t="s">
        <v>92</v>
      </c>
      <c r="D43" s="259">
        <v>4.6337999999999999</v>
      </c>
      <c r="E43" s="259">
        <v>0</v>
      </c>
      <c r="F43" s="259">
        <v>203.41209533</v>
      </c>
      <c r="G43" s="259">
        <v>-198.77829533000002</v>
      </c>
      <c r="H43" s="259">
        <v>362.36472034411901</v>
      </c>
      <c r="I43" s="259">
        <v>49.235537701571502</v>
      </c>
    </row>
    <row r="44" spans="2:9" x14ac:dyDescent="0.25">
      <c r="B44" s="251">
        <v>13</v>
      </c>
      <c r="C44" s="253" t="s">
        <v>93</v>
      </c>
      <c r="D44" s="259">
        <v>3628.14122236</v>
      </c>
      <c r="E44" s="259">
        <v>0</v>
      </c>
      <c r="F44" s="259">
        <v>2853.9099622899998</v>
      </c>
      <c r="G44" s="259">
        <v>774.23126007000008</v>
      </c>
      <c r="H44" s="259">
        <v>2116.5912312006699</v>
      </c>
      <c r="I44" s="259">
        <v>440.63605703007698</v>
      </c>
    </row>
    <row r="45" spans="2:9" x14ac:dyDescent="0.25">
      <c r="B45" s="251">
        <v>14</v>
      </c>
      <c r="C45" s="253" t="s">
        <v>94</v>
      </c>
      <c r="D45" s="259">
        <v>5.9530000000000003</v>
      </c>
      <c r="E45" s="259">
        <v>0</v>
      </c>
      <c r="F45" s="259">
        <v>0</v>
      </c>
      <c r="G45" s="259">
        <v>5.9530000000000003</v>
      </c>
      <c r="H45" s="259">
        <v>35.652999999999999</v>
      </c>
      <c r="I45" s="259">
        <v>28.5468821098071</v>
      </c>
    </row>
    <row r="46" spans="2:9" ht="30" x14ac:dyDescent="0.25">
      <c r="B46" s="251">
        <v>15</v>
      </c>
      <c r="C46" s="253" t="s">
        <v>95</v>
      </c>
      <c r="D46" s="259">
        <v>0</v>
      </c>
      <c r="E46" s="259">
        <v>0</v>
      </c>
      <c r="F46" s="259">
        <v>0</v>
      </c>
      <c r="G46" s="259">
        <v>0</v>
      </c>
      <c r="H46" s="259">
        <v>0</v>
      </c>
      <c r="I46" s="259">
        <v>1.6632</v>
      </c>
    </row>
    <row r="47" spans="2:9" ht="45" x14ac:dyDescent="0.25">
      <c r="B47" s="251">
        <v>16</v>
      </c>
      <c r="C47" s="253" t="s">
        <v>96</v>
      </c>
      <c r="D47" s="259">
        <v>0</v>
      </c>
      <c r="E47" s="259">
        <v>0</v>
      </c>
      <c r="F47" s="259">
        <v>0</v>
      </c>
      <c r="G47" s="259">
        <v>0</v>
      </c>
      <c r="H47" s="259">
        <v>0</v>
      </c>
      <c r="I47" s="259">
        <v>0</v>
      </c>
    </row>
    <row r="48" spans="2:9" ht="45" x14ac:dyDescent="0.25">
      <c r="B48" s="251">
        <v>17</v>
      </c>
      <c r="C48" s="253" t="s">
        <v>97</v>
      </c>
      <c r="D48" s="259">
        <v>15.22472391</v>
      </c>
      <c r="E48" s="259">
        <v>0</v>
      </c>
      <c r="F48" s="259">
        <v>0</v>
      </c>
      <c r="G48" s="259">
        <v>15.22472391</v>
      </c>
      <c r="H48" s="259">
        <v>47.592236899999996</v>
      </c>
      <c r="I48" s="259">
        <v>2.1130827000000001</v>
      </c>
    </row>
    <row r="49" spans="2:9" x14ac:dyDescent="0.25">
      <c r="B49" s="251"/>
      <c r="C49" s="254" t="s">
        <v>143</v>
      </c>
      <c r="D49" s="259">
        <v>0</v>
      </c>
      <c r="E49" s="259">
        <v>0</v>
      </c>
      <c r="F49" s="259">
        <v>0</v>
      </c>
      <c r="G49" s="259">
        <v>0</v>
      </c>
      <c r="H49" s="259">
        <v>0</v>
      </c>
      <c r="I49" s="259">
        <v>0</v>
      </c>
    </row>
    <row r="50" spans="2:9" x14ac:dyDescent="0.25">
      <c r="B50" s="251">
        <v>18</v>
      </c>
      <c r="C50" s="253" t="s">
        <v>99</v>
      </c>
      <c r="D50" s="259">
        <v>25547.640424839999</v>
      </c>
      <c r="E50" s="259">
        <v>0</v>
      </c>
      <c r="F50" s="259">
        <v>24.964065000000002</v>
      </c>
      <c r="G50" s="259">
        <v>25522.676359839999</v>
      </c>
      <c r="H50" s="259">
        <v>28044.9387648066</v>
      </c>
      <c r="I50" s="259">
        <v>6182.6413705310497</v>
      </c>
    </row>
    <row r="51" spans="2:9" x14ac:dyDescent="0.25">
      <c r="B51" s="255" t="s">
        <v>111</v>
      </c>
      <c r="C51" s="256"/>
      <c r="D51" s="260">
        <v>80502.504365440007</v>
      </c>
      <c r="E51" s="260">
        <v>5895.7528981599999</v>
      </c>
      <c r="F51" s="260">
        <v>3849.6403802399996</v>
      </c>
      <c r="G51" s="260">
        <v>70757.111087039986</v>
      </c>
      <c r="H51" s="260">
        <v>80740.3079653327</v>
      </c>
      <c r="I51" s="260">
        <v>27060.7164174305</v>
      </c>
    </row>
  </sheetData>
  <mergeCells count="2">
    <mergeCell ref="B25:C25"/>
    <mergeCell ref="B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E1E7-27DC-4DC2-A8D3-0E27B6886D38}">
  <dimension ref="A3:ABH117"/>
  <sheetViews>
    <sheetView zoomScale="85" zoomScaleNormal="85" workbookViewId="0">
      <pane xSplit="3" ySplit="4" topLeftCell="D50" activePane="bottomRight" state="frozen"/>
      <selection pane="topRight" activeCell="D1" sqref="D1"/>
      <selection pane="bottomLeft" activeCell="A5" sqref="A5"/>
      <selection pane="bottomRight" activeCell="L68" sqref="L68"/>
    </sheetView>
  </sheetViews>
  <sheetFormatPr defaultRowHeight="15" x14ac:dyDescent="0.25"/>
  <cols>
    <col min="2" max="2" width="19.85546875" style="12" customWidth="1"/>
    <col min="3" max="3" width="19.28515625" bestFit="1" customWidth="1"/>
    <col min="4" max="6" width="14.140625" bestFit="1" customWidth="1"/>
    <col min="7" max="7" width="13.28515625" bestFit="1" customWidth="1"/>
    <col min="8" max="11" width="14.140625" bestFit="1" customWidth="1"/>
    <col min="12" max="12" width="13.28515625" bestFit="1" customWidth="1"/>
    <col min="13" max="13" width="14.140625" bestFit="1" customWidth="1"/>
    <col min="14" max="14" width="13.28515625" bestFit="1" customWidth="1"/>
    <col min="15" max="17" width="14.140625" bestFit="1" customWidth="1"/>
    <col min="18" max="19" width="11.7109375" bestFit="1" customWidth="1"/>
    <col min="20" max="20" width="11.85546875" bestFit="1" customWidth="1"/>
    <col min="21" max="21" width="12.5703125" bestFit="1" customWidth="1"/>
    <col min="22" max="22" width="11.85546875" bestFit="1" customWidth="1"/>
    <col min="23" max="23" width="10" bestFit="1" customWidth="1"/>
    <col min="24" max="24" width="14.5703125" customWidth="1"/>
    <col min="25" max="25" width="16" bestFit="1" customWidth="1"/>
    <col min="26" max="26" width="11.42578125" customWidth="1"/>
  </cols>
  <sheetData>
    <row r="3" spans="1:736" ht="15" customHeight="1" x14ac:dyDescent="0.25">
      <c r="C3" s="15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90"/>
      <c r="U3" s="188" t="s">
        <v>41</v>
      </c>
      <c r="V3" s="188"/>
      <c r="W3" s="188"/>
      <c r="X3" s="185" t="s">
        <v>43</v>
      </c>
      <c r="Y3" s="186"/>
      <c r="Z3" s="187"/>
    </row>
    <row r="4" spans="1:736" ht="25.5" x14ac:dyDescent="0.25">
      <c r="A4" s="13"/>
      <c r="B4" s="14"/>
      <c r="C4" s="159"/>
      <c r="D4" s="15" t="s">
        <v>0</v>
      </c>
      <c r="E4" s="13" t="s">
        <v>1</v>
      </c>
      <c r="F4" s="13" t="s">
        <v>2</v>
      </c>
      <c r="G4" s="13" t="s">
        <v>3</v>
      </c>
      <c r="H4" s="13" t="s">
        <v>4</v>
      </c>
      <c r="I4" s="13" t="s">
        <v>5</v>
      </c>
      <c r="J4" s="13" t="s">
        <v>6</v>
      </c>
      <c r="K4" s="13" t="s">
        <v>7</v>
      </c>
      <c r="L4" s="13" t="s">
        <v>8</v>
      </c>
      <c r="M4" s="13" t="s">
        <v>9</v>
      </c>
      <c r="N4" s="13" t="s">
        <v>10</v>
      </c>
      <c r="O4" s="13" t="s">
        <v>11</v>
      </c>
      <c r="P4" s="13" t="s">
        <v>12</v>
      </c>
      <c r="Q4" s="13" t="s">
        <v>13</v>
      </c>
      <c r="R4" s="13" t="s">
        <v>14</v>
      </c>
      <c r="S4" s="13" t="s">
        <v>36</v>
      </c>
      <c r="T4" s="16" t="s">
        <v>34</v>
      </c>
      <c r="U4" s="20" t="s">
        <v>42</v>
      </c>
      <c r="V4" s="20" t="s">
        <v>40</v>
      </c>
      <c r="W4" s="17" t="s">
        <v>34</v>
      </c>
      <c r="X4" s="86" t="s">
        <v>121</v>
      </c>
      <c r="Y4" s="21" t="s">
        <v>44</v>
      </c>
      <c r="Z4" s="17" t="s">
        <v>34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</row>
    <row r="5" spans="1:736" x14ac:dyDescent="0.25">
      <c r="A5" s="183" t="s">
        <v>116</v>
      </c>
      <c r="B5" s="7" t="s">
        <v>23</v>
      </c>
      <c r="C5" s="67">
        <f>+T5+W5+Y5</f>
        <v>19318.299722606298</v>
      </c>
      <c r="D5" s="70">
        <v>0</v>
      </c>
      <c r="E5" s="70">
        <v>1340.9903312700001</v>
      </c>
      <c r="F5" s="70">
        <v>1157.29663018</v>
      </c>
      <c r="G5" s="70">
        <v>0</v>
      </c>
      <c r="H5" s="70">
        <v>5398.2539250463005</v>
      </c>
      <c r="I5" s="70">
        <v>5282.3251363599993</v>
      </c>
      <c r="J5" s="70">
        <v>1171.4169472000001</v>
      </c>
      <c r="K5" s="70">
        <v>3.0353590000000001</v>
      </c>
      <c r="L5" s="70">
        <v>0</v>
      </c>
      <c r="M5" s="70">
        <v>1034.8029562199999</v>
      </c>
      <c r="N5" s="70">
        <v>0</v>
      </c>
      <c r="O5" s="70">
        <v>482.87980342999998</v>
      </c>
      <c r="P5" s="70">
        <v>2404.6718051299995</v>
      </c>
      <c r="Q5" s="70">
        <v>108.87486928</v>
      </c>
      <c r="R5" s="82"/>
      <c r="S5" s="70">
        <v>185.58236055499998</v>
      </c>
      <c r="T5" s="67">
        <f>+SUM(D5:Q5)</f>
        <v>18384.547763116298</v>
      </c>
      <c r="U5" s="70">
        <v>1.0122270000000001E-2</v>
      </c>
      <c r="V5" s="78"/>
      <c r="W5" s="67">
        <f>+U5+V5</f>
        <v>1.0122270000000001E-2</v>
      </c>
      <c r="X5" s="67">
        <v>0</v>
      </c>
      <c r="Y5" s="70">
        <v>933.74183721999998</v>
      </c>
      <c r="Z5" s="87">
        <f>+X5+Y5</f>
        <v>933.74183721999998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</row>
    <row r="6" spans="1:736" ht="23.25" x14ac:dyDescent="0.25">
      <c r="A6" s="183"/>
      <c r="B6" s="7" t="s">
        <v>24</v>
      </c>
      <c r="C6" s="67">
        <f t="shared" ref="C6:C59" si="0">+T6+W6+Y6</f>
        <v>1960.3938353308999</v>
      </c>
      <c r="D6" s="70">
        <v>13.603842299999998</v>
      </c>
      <c r="E6" s="70">
        <v>159.26118733000001</v>
      </c>
      <c r="F6" s="70">
        <v>235.80562499000001</v>
      </c>
      <c r="G6" s="70">
        <v>0</v>
      </c>
      <c r="H6" s="70">
        <v>342.20870417090003</v>
      </c>
      <c r="I6" s="70">
        <v>226.24189959</v>
      </c>
      <c r="J6" s="70">
        <v>597.50004047999994</v>
      </c>
      <c r="K6" s="70">
        <v>106.08729170999999</v>
      </c>
      <c r="L6" s="70">
        <v>0.28606799999999999</v>
      </c>
      <c r="M6" s="70">
        <v>2.7578274300000003</v>
      </c>
      <c r="N6" s="70">
        <v>7.6253000000000001E-2</v>
      </c>
      <c r="O6" s="70">
        <v>9.7768946099999994</v>
      </c>
      <c r="P6" s="70">
        <v>0</v>
      </c>
      <c r="Q6" s="70">
        <v>176.38820172000001</v>
      </c>
      <c r="R6" s="83"/>
      <c r="S6" s="70">
        <v>25.857583819999999</v>
      </c>
      <c r="T6" s="67">
        <f t="shared" ref="T6:T14" si="1">+SUM(D6:Q6)</f>
        <v>1869.9938353308999</v>
      </c>
      <c r="U6" s="70">
        <v>0</v>
      </c>
      <c r="V6" s="79"/>
      <c r="W6" s="67">
        <f>+U6+V6</f>
        <v>0</v>
      </c>
      <c r="X6" s="67">
        <v>0</v>
      </c>
      <c r="Y6" s="70">
        <v>90.399999999999991</v>
      </c>
      <c r="Z6" s="87">
        <f>+X6+Y6</f>
        <v>90.399999999999991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</row>
    <row r="7" spans="1:736" ht="23.25" x14ac:dyDescent="0.25">
      <c r="A7" s="183"/>
      <c r="B7" s="7" t="s">
        <v>25</v>
      </c>
      <c r="C7" s="67">
        <f t="shared" si="0"/>
        <v>90367.798998595448</v>
      </c>
      <c r="D7" s="71">
        <v>3095.412269194851</v>
      </c>
      <c r="E7" s="71">
        <v>4704.3550962555228</v>
      </c>
      <c r="F7" s="71">
        <v>9992.4162650159142</v>
      </c>
      <c r="G7" s="71">
        <v>684.59258400182125</v>
      </c>
      <c r="H7" s="71">
        <v>14084.331090600663</v>
      </c>
      <c r="I7" s="71">
        <v>17045.954865460077</v>
      </c>
      <c r="J7" s="71">
        <v>8741.6613934300003</v>
      </c>
      <c r="K7" s="71">
        <v>3370.2420737299999</v>
      </c>
      <c r="L7" s="71">
        <v>609.77108599999997</v>
      </c>
      <c r="M7" s="71">
        <v>2535.1190791565941</v>
      </c>
      <c r="N7" s="71">
        <v>411.34007044999998</v>
      </c>
      <c r="O7" s="71">
        <v>6735.1623037099998</v>
      </c>
      <c r="P7" s="71">
        <v>14258.403275359999</v>
      </c>
      <c r="Q7" s="71">
        <v>4099.037546229999</v>
      </c>
      <c r="R7" s="83"/>
      <c r="S7" s="71">
        <v>784.02075128000001</v>
      </c>
      <c r="T7" s="67">
        <f t="shared" si="1"/>
        <v>90367.798998595448</v>
      </c>
      <c r="U7" s="71">
        <v>0</v>
      </c>
      <c r="V7" s="79"/>
      <c r="W7" s="67">
        <f t="shared" ref="W7:W59" si="2">+U7+V7</f>
        <v>0</v>
      </c>
      <c r="X7" s="67">
        <v>0</v>
      </c>
      <c r="Y7" s="70">
        <v>0</v>
      </c>
      <c r="Z7" s="87">
        <f t="shared" ref="Z7:Z13" si="3">+X7+Y7</f>
        <v>0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</row>
    <row r="8" spans="1:736" ht="23.25" x14ac:dyDescent="0.25">
      <c r="A8" s="183"/>
      <c r="B8" s="7" t="s">
        <v>26</v>
      </c>
      <c r="C8" s="67">
        <f t="shared" si="0"/>
        <v>12583.646942659458</v>
      </c>
      <c r="D8" s="70">
        <v>484.52031673922073</v>
      </c>
      <c r="E8" s="70">
        <v>957.53477144377291</v>
      </c>
      <c r="F8" s="70">
        <v>960.8241420999999</v>
      </c>
      <c r="G8" s="70">
        <v>244.83896700211972</v>
      </c>
      <c r="H8" s="70">
        <v>729.32323680034551</v>
      </c>
      <c r="I8" s="70">
        <v>490.77629683000004</v>
      </c>
      <c r="J8" s="70">
        <v>2234.6133857599998</v>
      </c>
      <c r="K8" s="70">
        <v>2204.3575308039999</v>
      </c>
      <c r="L8" s="70">
        <v>330.99529999999999</v>
      </c>
      <c r="M8" s="70">
        <v>137.72605462999999</v>
      </c>
      <c r="N8" s="70">
        <v>130.48723077000002</v>
      </c>
      <c r="O8" s="70">
        <v>843.56431501999987</v>
      </c>
      <c r="P8" s="70">
        <v>2620.5844523999995</v>
      </c>
      <c r="Q8" s="70">
        <v>213.50094236000004</v>
      </c>
      <c r="R8" s="83"/>
      <c r="S8" s="70">
        <v>15.745362979999959</v>
      </c>
      <c r="T8" s="67">
        <f t="shared" si="1"/>
        <v>12583.646942659458</v>
      </c>
      <c r="U8" s="70">
        <v>0</v>
      </c>
      <c r="V8" s="79"/>
      <c r="W8" s="67">
        <f t="shared" si="2"/>
        <v>0</v>
      </c>
      <c r="X8" s="67">
        <v>0</v>
      </c>
      <c r="Y8" s="70">
        <v>0</v>
      </c>
      <c r="Z8" s="87">
        <f t="shared" si="3"/>
        <v>0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</row>
    <row r="9" spans="1:736" ht="23.25" x14ac:dyDescent="0.25">
      <c r="A9" s="183"/>
      <c r="B9" s="7" t="s">
        <v>27</v>
      </c>
      <c r="C9" s="67">
        <f t="shared" si="0"/>
        <v>5848.0114520730785</v>
      </c>
      <c r="D9" s="70">
        <v>145.96447959759792</v>
      </c>
      <c r="E9" s="70">
        <v>236.48321000000001</v>
      </c>
      <c r="F9" s="70">
        <v>679.76097200000004</v>
      </c>
      <c r="G9" s="70">
        <v>0</v>
      </c>
      <c r="H9" s="70">
        <v>508.86310200000003</v>
      </c>
      <c r="I9" s="70">
        <v>1544.4555293800004</v>
      </c>
      <c r="J9" s="70">
        <v>748.00742562999983</v>
      </c>
      <c r="K9" s="70">
        <v>311.51672249548</v>
      </c>
      <c r="L9" s="70">
        <v>0</v>
      </c>
      <c r="M9" s="70">
        <v>76.523700569999988</v>
      </c>
      <c r="N9" s="70">
        <v>11.926301</v>
      </c>
      <c r="O9" s="70">
        <v>408.27451403999993</v>
      </c>
      <c r="P9" s="70">
        <v>982.52749107999989</v>
      </c>
      <c r="Q9" s="70">
        <v>193.70800427999995</v>
      </c>
      <c r="R9" s="83"/>
      <c r="S9" s="70">
        <v>1811.8406764399999</v>
      </c>
      <c r="T9" s="67">
        <f t="shared" si="1"/>
        <v>5848.0114520730785</v>
      </c>
      <c r="U9" s="70">
        <v>0</v>
      </c>
      <c r="V9" s="79"/>
      <c r="W9" s="67">
        <f t="shared" si="2"/>
        <v>0</v>
      </c>
      <c r="X9" s="67">
        <v>0</v>
      </c>
      <c r="Y9" s="70">
        <v>0</v>
      </c>
      <c r="Z9" s="87">
        <f t="shared" si="3"/>
        <v>0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</row>
    <row r="10" spans="1:736" x14ac:dyDescent="0.25">
      <c r="A10" s="183"/>
      <c r="B10" s="7" t="s">
        <v>28</v>
      </c>
      <c r="C10" s="67">
        <f t="shared" si="0"/>
        <v>10592.819561535993</v>
      </c>
      <c r="D10" s="70">
        <v>129.65451840000003</v>
      </c>
      <c r="E10" s="70">
        <v>802.19990217999998</v>
      </c>
      <c r="F10" s="70">
        <v>825.63954799999999</v>
      </c>
      <c r="G10" s="70">
        <v>128.06999300000001</v>
      </c>
      <c r="H10" s="70">
        <v>1066.2885455768012</v>
      </c>
      <c r="I10" s="70">
        <v>1880.7180781200002</v>
      </c>
      <c r="J10" s="70">
        <v>1175.7885487799999</v>
      </c>
      <c r="K10" s="70">
        <v>1320.5972340046198</v>
      </c>
      <c r="L10" s="70">
        <v>244.26129799999998</v>
      </c>
      <c r="M10" s="70">
        <v>702.25200116457029</v>
      </c>
      <c r="N10" s="70">
        <v>132.55631714000003</v>
      </c>
      <c r="O10" s="70">
        <v>1229.34583602</v>
      </c>
      <c r="P10" s="70">
        <v>213.21826129000002</v>
      </c>
      <c r="Q10" s="70">
        <v>742.22947985999997</v>
      </c>
      <c r="R10" s="83"/>
      <c r="S10" s="70">
        <v>295.05990136999986</v>
      </c>
      <c r="T10" s="67">
        <f t="shared" si="1"/>
        <v>10592.819561535993</v>
      </c>
      <c r="U10" s="70">
        <v>0</v>
      </c>
      <c r="V10" s="79"/>
      <c r="W10" s="67">
        <f t="shared" si="2"/>
        <v>0</v>
      </c>
      <c r="X10" s="67">
        <v>0</v>
      </c>
      <c r="Y10" s="70">
        <v>0</v>
      </c>
      <c r="Z10" s="87">
        <f t="shared" si="3"/>
        <v>0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</row>
    <row r="11" spans="1:736" x14ac:dyDescent="0.25">
      <c r="A11" s="183"/>
      <c r="B11" s="7" t="s">
        <v>29</v>
      </c>
      <c r="C11" s="67">
        <f t="shared" si="0"/>
        <v>17111.980414279999</v>
      </c>
      <c r="D11" s="70">
        <v>165.44220931999999</v>
      </c>
      <c r="E11" s="70">
        <v>641.2527758299999</v>
      </c>
      <c r="F11" s="70">
        <v>1586.0288493099999</v>
      </c>
      <c r="G11" s="70">
        <v>197.348839</v>
      </c>
      <c r="H11" s="70">
        <v>422.21709614999997</v>
      </c>
      <c r="I11" s="70">
        <v>7219.206588</v>
      </c>
      <c r="J11" s="70">
        <v>1388.02661227</v>
      </c>
      <c r="K11" s="70">
        <v>1823.9190078499998</v>
      </c>
      <c r="L11" s="70">
        <v>586.65526</v>
      </c>
      <c r="M11" s="70">
        <v>391.78045019999996</v>
      </c>
      <c r="N11" s="70">
        <v>518.00685427999997</v>
      </c>
      <c r="O11" s="70">
        <v>734.6757425699999</v>
      </c>
      <c r="P11" s="70">
        <v>1256.2900110599999</v>
      </c>
      <c r="Q11" s="70">
        <v>181.13011843999999</v>
      </c>
      <c r="R11" s="83"/>
      <c r="S11" s="70">
        <v>1064.0312544677699</v>
      </c>
      <c r="T11" s="67">
        <f t="shared" si="1"/>
        <v>17111.980414279999</v>
      </c>
      <c r="U11" s="70">
        <v>0</v>
      </c>
      <c r="V11" s="79"/>
      <c r="W11" s="67">
        <f t="shared" si="2"/>
        <v>0</v>
      </c>
      <c r="X11" s="67">
        <v>0</v>
      </c>
      <c r="Y11" s="70">
        <v>0</v>
      </c>
      <c r="Z11" s="87">
        <f t="shared" si="3"/>
        <v>0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</row>
    <row r="12" spans="1:736" x14ac:dyDescent="0.25">
      <c r="A12" s="183"/>
      <c r="B12" s="7" t="s">
        <v>30</v>
      </c>
      <c r="C12" s="67">
        <f t="shared" si="0"/>
        <v>70365.213617708505</v>
      </c>
      <c r="D12" s="70">
        <v>925.58152405681835</v>
      </c>
      <c r="E12" s="70">
        <v>2637.4706594537729</v>
      </c>
      <c r="F12" s="70">
        <v>4052.2535114099996</v>
      </c>
      <c r="G12" s="70">
        <v>570.25779900211978</v>
      </c>
      <c r="H12" s="70">
        <v>2726.6919805271473</v>
      </c>
      <c r="I12" s="70">
        <v>11135.156492329999</v>
      </c>
      <c r="J12" s="70">
        <v>5546.4359724399992</v>
      </c>
      <c r="K12" s="70">
        <v>5660.3904951541008</v>
      </c>
      <c r="L12" s="70">
        <v>1161.9118579999999</v>
      </c>
      <c r="M12" s="70">
        <v>1308.2822065645705</v>
      </c>
      <c r="N12" s="70">
        <v>792.97670319000008</v>
      </c>
      <c r="O12" s="70">
        <v>3215.8604076500001</v>
      </c>
      <c r="P12" s="70">
        <v>5072.6202158300002</v>
      </c>
      <c r="Q12" s="70">
        <v>1330.56854494</v>
      </c>
      <c r="R12" s="83"/>
      <c r="S12" s="70">
        <v>3186.6771952577701</v>
      </c>
      <c r="T12" s="67">
        <f t="shared" si="1"/>
        <v>46136.458370548513</v>
      </c>
      <c r="U12" s="70">
        <v>2249.2536680900002</v>
      </c>
      <c r="V12" s="79"/>
      <c r="W12" s="67">
        <f t="shared" si="2"/>
        <v>2249.2536680900002</v>
      </c>
      <c r="X12" s="67">
        <v>5014.1959706300004</v>
      </c>
      <c r="Y12" s="70">
        <v>21979.501579069998</v>
      </c>
      <c r="Z12" s="87">
        <f t="shared" si="3"/>
        <v>26993.697549699998</v>
      </c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</row>
    <row r="13" spans="1:736" ht="23.25" x14ac:dyDescent="0.25">
      <c r="A13" s="183"/>
      <c r="B13" s="7" t="s">
        <v>31</v>
      </c>
      <c r="C13" s="67">
        <f t="shared" si="0"/>
        <v>185497.72045071638</v>
      </c>
      <c r="D13" s="70">
        <v>4204.3744952616698</v>
      </c>
      <c r="E13" s="70">
        <v>9057.6506448592954</v>
      </c>
      <c r="F13" s="70">
        <v>15893.186351440014</v>
      </c>
      <c r="G13" s="70">
        <v>1265.523998003941</v>
      </c>
      <c r="H13" s="70">
        <v>22560.870220607303</v>
      </c>
      <c r="I13" s="70">
        <v>34289.802407130075</v>
      </c>
      <c r="J13" s="70">
        <v>16817.181219049999</v>
      </c>
      <c r="K13" s="70">
        <v>9214.8099410041013</v>
      </c>
      <c r="L13" s="70">
        <v>1781.9305326399999</v>
      </c>
      <c r="M13" s="70">
        <v>4926.6919692211659</v>
      </c>
      <c r="N13" s="70">
        <v>1234.0993726400002</v>
      </c>
      <c r="O13" s="70">
        <v>10549.192592679998</v>
      </c>
      <c r="P13" s="70">
        <v>22442.8158477088</v>
      </c>
      <c r="Q13" s="70">
        <v>5843.6116888899996</v>
      </c>
      <c r="R13" s="83"/>
      <c r="S13" s="70">
        <v>4379.7298622527687</v>
      </c>
      <c r="T13" s="67">
        <f t="shared" si="1"/>
        <v>160081.74128113638</v>
      </c>
      <c r="U13" s="70">
        <v>2257.1772543400002</v>
      </c>
      <c r="V13" s="79"/>
      <c r="W13" s="67">
        <f t="shared" si="2"/>
        <v>2257.1772543400002</v>
      </c>
      <c r="X13" s="67">
        <v>5203.4863053100007</v>
      </c>
      <c r="Y13" s="70">
        <v>23158.801915239997</v>
      </c>
      <c r="Z13" s="87">
        <f t="shared" si="3"/>
        <v>28362.288220549999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</row>
    <row r="14" spans="1:736" x14ac:dyDescent="0.25">
      <c r="A14" s="183"/>
      <c r="B14" s="7" t="s">
        <v>32</v>
      </c>
      <c r="C14" s="67">
        <f t="shared" si="0"/>
        <v>156528.00294554178</v>
      </c>
      <c r="D14" s="70">
        <v>6530.9744776199996</v>
      </c>
      <c r="E14" s="70">
        <v>11816.889566504675</v>
      </c>
      <c r="F14" s="70">
        <v>8099.5972226700014</v>
      </c>
      <c r="G14" s="70">
        <v>5482.376886</v>
      </c>
      <c r="H14" s="70">
        <v>7391.5715758271144</v>
      </c>
      <c r="I14" s="70">
        <v>12281.881213389999</v>
      </c>
      <c r="J14" s="70">
        <v>9795.5040765800004</v>
      </c>
      <c r="K14" s="70">
        <v>8067.6215761600006</v>
      </c>
      <c r="L14" s="70">
        <v>5600.5131109200001</v>
      </c>
      <c r="M14" s="70">
        <v>5283.1421069799999</v>
      </c>
      <c r="N14" s="70">
        <v>6105.3761766999996</v>
      </c>
      <c r="O14" s="70">
        <v>7755.3208627199983</v>
      </c>
      <c r="P14" s="70">
        <v>19169.803045950001</v>
      </c>
      <c r="Q14" s="70">
        <v>6270.3657457700001</v>
      </c>
      <c r="R14" s="83"/>
      <c r="S14" s="70">
        <v>5350.2451113699999</v>
      </c>
      <c r="T14" s="67">
        <f t="shared" si="1"/>
        <v>119650.93764379178</v>
      </c>
      <c r="U14" s="70">
        <v>6882.6394049600003</v>
      </c>
      <c r="V14" s="79"/>
      <c r="W14" s="67">
        <f t="shared" si="2"/>
        <v>6882.6394049600003</v>
      </c>
      <c r="X14" s="67">
        <v>16607.400420599999</v>
      </c>
      <c r="Y14" s="70">
        <v>29994.425896790002</v>
      </c>
      <c r="Z14" s="87">
        <f>+X14+Y14</f>
        <v>46601.826317390005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</row>
    <row r="15" spans="1:736" ht="43.5" x14ac:dyDescent="0.25">
      <c r="A15" s="183"/>
      <c r="B15" s="11" t="s">
        <v>33</v>
      </c>
      <c r="C15" s="68">
        <f>+T15+W15+Y15</f>
        <v>342025.72339625814</v>
      </c>
      <c r="D15" s="66">
        <v>10735.348972881669</v>
      </c>
      <c r="E15" s="66">
        <v>20874.540211363972</v>
      </c>
      <c r="F15" s="66">
        <v>23992.783574110017</v>
      </c>
      <c r="G15" s="66">
        <v>6747.9008840039405</v>
      </c>
      <c r="H15" s="66">
        <v>29952.441796434417</v>
      </c>
      <c r="I15" s="66">
        <v>46571.683620520082</v>
      </c>
      <c r="J15" s="66">
        <v>26612.685295629992</v>
      </c>
      <c r="K15" s="66">
        <v>17282.431517164099</v>
      </c>
      <c r="L15" s="66">
        <v>7382.4436435599991</v>
      </c>
      <c r="M15" s="66">
        <v>10209.834076201163</v>
      </c>
      <c r="N15" s="66">
        <v>7339.4755493399998</v>
      </c>
      <c r="O15" s="66">
        <v>18304.513455400003</v>
      </c>
      <c r="P15" s="66">
        <v>41612.618893658801</v>
      </c>
      <c r="Q15" s="66">
        <v>12113.977434660001</v>
      </c>
      <c r="R15" s="81"/>
      <c r="S15" s="66">
        <v>9729.9749736227677</v>
      </c>
      <c r="T15" s="66">
        <f>+SUM(D15:Q15)</f>
        <v>279732.67892492813</v>
      </c>
      <c r="U15" s="66">
        <v>9139.8166592999987</v>
      </c>
      <c r="V15" s="79"/>
      <c r="W15" s="66">
        <f t="shared" si="2"/>
        <v>9139.8166592999987</v>
      </c>
      <c r="X15" s="66">
        <v>21810.886725910001</v>
      </c>
      <c r="Y15" s="66">
        <v>53153.227812029996</v>
      </c>
      <c r="Z15" s="91">
        <f>+X15+Y15</f>
        <v>74964.114537939997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</row>
    <row r="16" spans="1:736" x14ac:dyDescent="0.25">
      <c r="A16" s="183" t="s">
        <v>117</v>
      </c>
      <c r="B16" s="7" t="s">
        <v>23</v>
      </c>
      <c r="C16" s="67">
        <f t="shared" si="0"/>
        <v>21155.351790087199</v>
      </c>
      <c r="D16" s="70">
        <v>5.4642393499999997</v>
      </c>
      <c r="E16" s="70">
        <v>1085.9668127769999</v>
      </c>
      <c r="F16" s="70">
        <v>1282.2698607699999</v>
      </c>
      <c r="G16" s="70">
        <v>0</v>
      </c>
      <c r="H16" s="70">
        <v>1119.91081401</v>
      </c>
      <c r="I16" s="70">
        <v>1304.7918734899999</v>
      </c>
      <c r="J16" s="70">
        <v>2963.1669195900004</v>
      </c>
      <c r="K16" s="70">
        <v>74.022976470000003</v>
      </c>
      <c r="L16" s="70">
        <v>0</v>
      </c>
      <c r="M16" s="70">
        <v>1327.82738148</v>
      </c>
      <c r="N16" s="70">
        <v>0</v>
      </c>
      <c r="O16" s="70">
        <v>5920.62589518</v>
      </c>
      <c r="P16" s="70">
        <v>4864.8189276302001</v>
      </c>
      <c r="Q16" s="70">
        <v>330.58241679000002</v>
      </c>
      <c r="R16" s="97"/>
      <c r="S16" s="158"/>
      <c r="T16" s="67">
        <f>+SUM(D16:Q16)</f>
        <v>20279.448117537198</v>
      </c>
      <c r="U16" s="70">
        <v>18.007400919999998</v>
      </c>
      <c r="V16" s="79"/>
      <c r="W16" s="67">
        <f t="shared" si="2"/>
        <v>18.007400919999998</v>
      </c>
      <c r="X16" s="18"/>
      <c r="Y16" s="70">
        <v>857.89627163</v>
      </c>
      <c r="Z16" s="87">
        <f>+X16+Y16</f>
        <v>857.89627163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</row>
    <row r="17" spans="1:736" ht="23.25" x14ac:dyDescent="0.25">
      <c r="A17" s="183"/>
      <c r="B17" s="7" t="s">
        <v>24</v>
      </c>
      <c r="C17" s="67">
        <f t="shared" si="0"/>
        <v>4544.2724669899999</v>
      </c>
      <c r="D17" s="70">
        <v>41.461648150000002</v>
      </c>
      <c r="E17" s="70">
        <v>496.85529814</v>
      </c>
      <c r="F17" s="70">
        <v>270.64587996</v>
      </c>
      <c r="G17" s="70">
        <v>0</v>
      </c>
      <c r="H17" s="70">
        <v>1214.5698262000001</v>
      </c>
      <c r="I17" s="70">
        <v>1538.42899554</v>
      </c>
      <c r="J17" s="70">
        <v>672.47733797000001</v>
      </c>
      <c r="K17" s="70">
        <v>29.09059096</v>
      </c>
      <c r="L17" s="70">
        <v>73.674632200000005</v>
      </c>
      <c r="M17" s="70">
        <v>10.34906269</v>
      </c>
      <c r="N17" s="70">
        <v>6.9136000000000003E-2</v>
      </c>
      <c r="O17" s="70">
        <v>12.206577900000001</v>
      </c>
      <c r="P17" s="70">
        <v>19.073518199999999</v>
      </c>
      <c r="Q17" s="70">
        <v>76.139336069999999</v>
      </c>
      <c r="R17" s="97"/>
      <c r="S17" s="158"/>
      <c r="T17" s="67">
        <f t="shared" ref="T17:T25" si="4">+SUM(D17:Q17)</f>
        <v>4455.0418399800001</v>
      </c>
      <c r="U17" s="70">
        <v>0</v>
      </c>
      <c r="V17" s="79"/>
      <c r="W17" s="67">
        <f t="shared" si="2"/>
        <v>0</v>
      </c>
      <c r="X17" s="18"/>
      <c r="Y17" s="70">
        <v>89.230627009999992</v>
      </c>
      <c r="Z17" s="87">
        <f>+X17+Y17</f>
        <v>89.230627009999992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</row>
    <row r="18" spans="1:736" ht="23.25" x14ac:dyDescent="0.25">
      <c r="A18" s="183"/>
      <c r="B18" s="7" t="s">
        <v>25</v>
      </c>
      <c r="C18" s="67">
        <f t="shared" si="0"/>
        <v>94745.577891421766</v>
      </c>
      <c r="D18" s="70">
        <v>2305.5440471809302</v>
      </c>
      <c r="E18" s="70">
        <v>6888.6367683118297</v>
      </c>
      <c r="F18" s="70">
        <v>15222.110501452</v>
      </c>
      <c r="G18" s="70">
        <v>1542.535543</v>
      </c>
      <c r="H18" s="70">
        <v>10345.580085338301</v>
      </c>
      <c r="I18" s="70">
        <v>11224.095407139999</v>
      </c>
      <c r="J18" s="70">
        <v>7093.3725978399998</v>
      </c>
      <c r="K18" s="70">
        <v>3834.9725778299999</v>
      </c>
      <c r="L18" s="70">
        <v>187.11198999999999</v>
      </c>
      <c r="M18" s="70">
        <v>3517.6743560300001</v>
      </c>
      <c r="N18" s="70">
        <v>423.96305361000003</v>
      </c>
      <c r="O18" s="70">
        <v>11518.504638209999</v>
      </c>
      <c r="P18" s="70">
        <v>17217.069672990001</v>
      </c>
      <c r="Q18" s="70">
        <v>3424.4066524887098</v>
      </c>
      <c r="R18" s="97"/>
      <c r="S18" s="158"/>
      <c r="T18" s="67">
        <f t="shared" si="4"/>
        <v>94745.577891421766</v>
      </c>
      <c r="U18" s="71">
        <v>0</v>
      </c>
      <c r="V18" s="79"/>
      <c r="W18" s="67">
        <f t="shared" si="2"/>
        <v>0</v>
      </c>
      <c r="X18" s="18"/>
      <c r="Y18" s="70">
        <v>0</v>
      </c>
      <c r="Z18" s="87">
        <f t="shared" ref="Z18:Z24" si="5">+X18+Y18</f>
        <v>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</row>
    <row r="19" spans="1:736" ht="23.25" x14ac:dyDescent="0.25">
      <c r="A19" s="183"/>
      <c r="B19" s="7" t="s">
        <v>26</v>
      </c>
      <c r="C19" s="67">
        <f t="shared" si="0"/>
        <v>13655.814873282294</v>
      </c>
      <c r="D19" s="70">
        <v>110.298534403971</v>
      </c>
      <c r="E19" s="70">
        <v>863.834935674397</v>
      </c>
      <c r="F19" s="70">
        <v>984.915871190286</v>
      </c>
      <c r="G19" s="70">
        <v>864.75215700000001</v>
      </c>
      <c r="H19" s="70">
        <v>861.37593536446002</v>
      </c>
      <c r="I19" s="70">
        <v>231.92869918</v>
      </c>
      <c r="J19" s="70">
        <v>2985.0612427800002</v>
      </c>
      <c r="K19" s="70">
        <v>2984.77719372</v>
      </c>
      <c r="L19" s="70">
        <v>408.27852799999999</v>
      </c>
      <c r="M19" s="70">
        <v>166.18347688999998</v>
      </c>
      <c r="N19" s="70">
        <v>156.15717006</v>
      </c>
      <c r="O19" s="70">
        <v>555.71126173364496</v>
      </c>
      <c r="P19" s="70">
        <v>2316.6760820500003</v>
      </c>
      <c r="Q19" s="70">
        <v>165.86378523553401</v>
      </c>
      <c r="R19" s="97"/>
      <c r="S19" s="158"/>
      <c r="T19" s="67">
        <f t="shared" si="4"/>
        <v>13655.814873282294</v>
      </c>
      <c r="U19" s="70">
        <v>0</v>
      </c>
      <c r="V19" s="79"/>
      <c r="W19" s="67">
        <f t="shared" si="2"/>
        <v>0</v>
      </c>
      <c r="X19" s="18"/>
      <c r="Y19" s="70">
        <v>0</v>
      </c>
      <c r="Z19" s="87">
        <f t="shared" si="5"/>
        <v>0</v>
      </c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</row>
    <row r="20" spans="1:736" ht="23.25" x14ac:dyDescent="0.25">
      <c r="A20" s="183"/>
      <c r="B20" s="7" t="s">
        <v>27</v>
      </c>
      <c r="C20" s="67">
        <f t="shared" si="0"/>
        <v>20455.157171810235</v>
      </c>
      <c r="D20" s="70">
        <v>67.0182097</v>
      </c>
      <c r="E20" s="70">
        <v>701.06400271000007</v>
      </c>
      <c r="F20" s="70">
        <v>659.71780802250009</v>
      </c>
      <c r="G20" s="70">
        <v>0</v>
      </c>
      <c r="H20" s="70">
        <v>197.790786</v>
      </c>
      <c r="I20" s="70">
        <v>2622.3176961599997</v>
      </c>
      <c r="J20" s="70">
        <v>1829.7510207999999</v>
      </c>
      <c r="K20" s="70">
        <v>11623.4552114</v>
      </c>
      <c r="L20" s="70">
        <v>0</v>
      </c>
      <c r="M20" s="70">
        <v>139.00169758000001</v>
      </c>
      <c r="N20" s="70">
        <v>14.602985</v>
      </c>
      <c r="O20" s="70">
        <v>701.29836199218403</v>
      </c>
      <c r="P20" s="70">
        <v>1608.40418832</v>
      </c>
      <c r="Q20" s="70">
        <v>290.73520412554905</v>
      </c>
      <c r="R20" s="97"/>
      <c r="S20" s="158"/>
      <c r="T20" s="67">
        <f t="shared" si="4"/>
        <v>20455.157171810235</v>
      </c>
      <c r="U20" s="70">
        <v>0</v>
      </c>
      <c r="V20" s="79"/>
      <c r="W20" s="67">
        <f t="shared" si="2"/>
        <v>0</v>
      </c>
      <c r="X20" s="18"/>
      <c r="Y20" s="70">
        <v>0</v>
      </c>
      <c r="Z20" s="87">
        <f t="shared" si="5"/>
        <v>0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</row>
    <row r="21" spans="1:736" x14ac:dyDescent="0.25">
      <c r="A21" s="183"/>
      <c r="B21" s="7" t="s">
        <v>28</v>
      </c>
      <c r="C21" s="67">
        <f t="shared" si="0"/>
        <v>9063.1586616953155</v>
      </c>
      <c r="D21" s="70">
        <v>98.719191370000004</v>
      </c>
      <c r="E21" s="70">
        <v>817.79554800000005</v>
      </c>
      <c r="F21" s="70">
        <v>1207.7719139507201</v>
      </c>
      <c r="G21" s="70">
        <v>113.601428</v>
      </c>
      <c r="H21" s="70">
        <v>1175.94939414127</v>
      </c>
      <c r="I21" s="70">
        <v>1857.4918557400001</v>
      </c>
      <c r="J21" s="70">
        <v>858.25682171000005</v>
      </c>
      <c r="K21" s="70">
        <v>1288.56410465</v>
      </c>
      <c r="L21" s="70">
        <v>0</v>
      </c>
      <c r="M21" s="70">
        <v>348.07825674000003</v>
      </c>
      <c r="N21" s="70">
        <v>147.55631713999998</v>
      </c>
      <c r="O21" s="70">
        <v>8.7743693955150803</v>
      </c>
      <c r="P21" s="70">
        <v>835.23763425999994</v>
      </c>
      <c r="Q21" s="70">
        <v>305.36182659780997</v>
      </c>
      <c r="R21" s="97"/>
      <c r="S21" s="158"/>
      <c r="T21" s="67">
        <f t="shared" si="4"/>
        <v>9063.1586616953155</v>
      </c>
      <c r="U21" s="70">
        <v>0</v>
      </c>
      <c r="V21" s="79"/>
      <c r="W21" s="67">
        <f t="shared" si="2"/>
        <v>0</v>
      </c>
      <c r="X21" s="18"/>
      <c r="Y21" s="70">
        <v>0</v>
      </c>
      <c r="Z21" s="87">
        <f t="shared" si="5"/>
        <v>0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</row>
    <row r="22" spans="1:736" x14ac:dyDescent="0.25">
      <c r="A22" s="183"/>
      <c r="B22" s="7" t="s">
        <v>29</v>
      </c>
      <c r="C22" s="67">
        <f t="shared" si="0"/>
        <v>12812.082412290001</v>
      </c>
      <c r="D22" s="70">
        <v>165.44220932000198</v>
      </c>
      <c r="E22" s="70">
        <v>641.25277583000002</v>
      </c>
      <c r="F22" s="70">
        <v>1179.1122793099998</v>
      </c>
      <c r="G22" s="70">
        <v>197.348839</v>
      </c>
      <c r="H22" s="70">
        <v>422.21709614999997</v>
      </c>
      <c r="I22" s="70">
        <v>3326.225156</v>
      </c>
      <c r="J22" s="70">
        <v>1388.02661227</v>
      </c>
      <c r="K22" s="70">
        <v>1823.9190078499998</v>
      </c>
      <c r="L22" s="70">
        <v>586.65526</v>
      </c>
      <c r="M22" s="70">
        <v>391.78045019999996</v>
      </c>
      <c r="N22" s="70">
        <v>518.00685427999997</v>
      </c>
      <c r="O22" s="70">
        <v>734.67574258000002</v>
      </c>
      <c r="P22" s="70">
        <v>1256.2900110599999</v>
      </c>
      <c r="Q22" s="70">
        <v>181.13011843999999</v>
      </c>
      <c r="R22" s="97"/>
      <c r="S22" s="158"/>
      <c r="T22" s="67">
        <f t="shared" si="4"/>
        <v>12812.082412290001</v>
      </c>
      <c r="U22" s="70">
        <v>0</v>
      </c>
      <c r="V22" s="79"/>
      <c r="W22" s="67">
        <f t="shared" si="2"/>
        <v>0</v>
      </c>
      <c r="X22" s="18"/>
      <c r="Y22" s="70">
        <v>0</v>
      </c>
      <c r="Z22" s="87">
        <f t="shared" si="5"/>
        <v>0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</row>
    <row r="23" spans="1:736" x14ac:dyDescent="0.25">
      <c r="A23" s="183"/>
      <c r="B23" s="7" t="s">
        <v>30</v>
      </c>
      <c r="C23" s="67">
        <f t="shared" si="0"/>
        <v>85744.104252057848</v>
      </c>
      <c r="D23" s="70">
        <v>441.478144793973</v>
      </c>
      <c r="E23" s="70">
        <v>3023.9472622143999</v>
      </c>
      <c r="F23" s="70">
        <v>4031.5178724735097</v>
      </c>
      <c r="G23" s="70">
        <v>1175.7024240000001</v>
      </c>
      <c r="H23" s="70">
        <v>2657.3332116557299</v>
      </c>
      <c r="I23" s="70">
        <v>8037.9634070800003</v>
      </c>
      <c r="J23" s="70">
        <v>7061.0956975600002</v>
      </c>
      <c r="K23" s="70">
        <v>17720.715517619999</v>
      </c>
      <c r="L23" s="70">
        <v>994.93378800000005</v>
      </c>
      <c r="M23" s="70">
        <v>1045.04388141</v>
      </c>
      <c r="N23" s="70">
        <v>836.32332647999999</v>
      </c>
      <c r="O23" s="70">
        <v>2000.4597357013399</v>
      </c>
      <c r="P23" s="70">
        <v>6016.6079156899996</v>
      </c>
      <c r="Q23" s="70">
        <v>943.09093439889205</v>
      </c>
      <c r="R23" s="97"/>
      <c r="S23" s="158"/>
      <c r="T23" s="67">
        <f t="shared" si="4"/>
        <v>55986.213119077845</v>
      </c>
      <c r="U23" s="70">
        <v>2621.3505314700001</v>
      </c>
      <c r="V23" s="79"/>
      <c r="W23" s="67">
        <f t="shared" si="2"/>
        <v>2621.3505314700001</v>
      </c>
      <c r="X23" s="18"/>
      <c r="Y23" s="70">
        <v>27136.540601510002</v>
      </c>
      <c r="Z23" s="87">
        <f t="shared" si="5"/>
        <v>27136.540601510002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</row>
    <row r="24" spans="1:736" ht="23.25" x14ac:dyDescent="0.25">
      <c r="A24" s="183"/>
      <c r="B24" s="7" t="s">
        <v>31</v>
      </c>
      <c r="C24" s="67">
        <f t="shared" si="0"/>
        <v>212832.4309308235</v>
      </c>
      <c r="D24" s="70">
        <v>3199.7573038959899</v>
      </c>
      <c r="E24" s="70">
        <v>11892.276258063201</v>
      </c>
      <c r="F24" s="70">
        <v>21521.822939022597</v>
      </c>
      <c r="G24" s="70">
        <v>2819.4191350000001</v>
      </c>
      <c r="H24" s="70">
        <v>15481.464017084101</v>
      </c>
      <c r="I24" s="70">
        <v>23039.463497799999</v>
      </c>
      <c r="J24" s="70">
        <v>18421.216377676399</v>
      </c>
      <c r="K24" s="70">
        <v>21760.496595419998</v>
      </c>
      <c r="L24" s="70">
        <v>1256.4796294100001</v>
      </c>
      <c r="M24" s="70">
        <v>5960.9349185399997</v>
      </c>
      <c r="N24" s="70">
        <v>1281.3503664500001</v>
      </c>
      <c r="O24" s="70">
        <v>19706.681049321302</v>
      </c>
      <c r="P24" s="70">
        <v>28970.805279592299</v>
      </c>
      <c r="Q24" s="70">
        <v>4917.4173858475997</v>
      </c>
      <c r="R24" s="97"/>
      <c r="S24" s="158"/>
      <c r="T24" s="67">
        <f t="shared" si="4"/>
        <v>180229.58475312352</v>
      </c>
      <c r="U24" s="70">
        <v>2669.1487912999996</v>
      </c>
      <c r="V24" s="79"/>
      <c r="W24" s="67">
        <f t="shared" si="2"/>
        <v>2669.1487912999996</v>
      </c>
      <c r="X24" s="18"/>
      <c r="Y24" s="70">
        <v>29933.697386399999</v>
      </c>
      <c r="Z24" s="87">
        <f t="shared" si="5"/>
        <v>29933.697386399999</v>
      </c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</row>
    <row r="25" spans="1:736" x14ac:dyDescent="0.25">
      <c r="A25" s="183"/>
      <c r="B25" s="7" t="s">
        <v>32</v>
      </c>
      <c r="C25" s="67">
        <f t="shared" si="0"/>
        <v>177860.62927662799</v>
      </c>
      <c r="D25" s="70">
        <v>7278.16786107189</v>
      </c>
      <c r="E25" s="70">
        <v>11839.475766080001</v>
      </c>
      <c r="F25" s="70">
        <v>12233.425685645001</v>
      </c>
      <c r="G25" s="70">
        <v>6063.2496350000001</v>
      </c>
      <c r="H25" s="70">
        <v>12815.8876511175</v>
      </c>
      <c r="I25" s="70">
        <v>13794.19248048</v>
      </c>
      <c r="J25" s="70">
        <v>10447.105253183599</v>
      </c>
      <c r="K25" s="70">
        <v>8899.0190374199992</v>
      </c>
      <c r="L25" s="70">
        <v>6365.6579973799999</v>
      </c>
      <c r="M25" s="70">
        <v>6707.2964444499994</v>
      </c>
      <c r="N25" s="70">
        <v>6089.70665233</v>
      </c>
      <c r="O25" s="70">
        <v>11053.60951224</v>
      </c>
      <c r="P25" s="70">
        <v>22216.04406394</v>
      </c>
      <c r="Q25" s="70">
        <v>7518.5060170299994</v>
      </c>
      <c r="R25" s="97"/>
      <c r="S25" s="158"/>
      <c r="T25" s="67">
        <f t="shared" si="4"/>
        <v>143321.344057368</v>
      </c>
      <c r="U25" s="70">
        <v>6971.8172790299996</v>
      </c>
      <c r="V25" s="79"/>
      <c r="W25" s="67">
        <f t="shared" si="2"/>
        <v>6971.8172790299996</v>
      </c>
      <c r="X25" s="18"/>
      <c r="Y25" s="70">
        <v>27567.467940229999</v>
      </c>
      <c r="Z25" s="87">
        <f>+X25+Y25</f>
        <v>27567.467940229999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</row>
    <row r="26" spans="1:736" ht="43.5" x14ac:dyDescent="0.25">
      <c r="A26" s="183"/>
      <c r="B26" s="11" t="s">
        <v>33</v>
      </c>
      <c r="C26" s="68">
        <f>+T26+W26+Y26</f>
        <v>390693.0602074514</v>
      </c>
      <c r="D26" s="66">
        <v>10477.925164967899</v>
      </c>
      <c r="E26" s="66">
        <v>23731.752024143199</v>
      </c>
      <c r="F26" s="66">
        <v>33755.248624667598</v>
      </c>
      <c r="G26" s="66">
        <v>8882.6687700000002</v>
      </c>
      <c r="H26" s="66">
        <v>28297.3516682015</v>
      </c>
      <c r="I26" s="66">
        <v>36833.655978279996</v>
      </c>
      <c r="J26" s="66">
        <v>28868.321630860002</v>
      </c>
      <c r="K26" s="66">
        <v>30659.515632840001</v>
      </c>
      <c r="L26" s="66">
        <v>7622.1376267899996</v>
      </c>
      <c r="M26" s="66">
        <v>12668.23136299</v>
      </c>
      <c r="N26" s="66">
        <v>7371.0570187799995</v>
      </c>
      <c r="O26" s="66">
        <v>30760.290561561298</v>
      </c>
      <c r="P26" s="66">
        <v>51186.849343532303</v>
      </c>
      <c r="Q26" s="66">
        <v>12435.923402877599</v>
      </c>
      <c r="R26" s="98"/>
      <c r="S26" s="158"/>
      <c r="T26" s="66">
        <f>+SUM(D26:Q26)</f>
        <v>323550.9288104914</v>
      </c>
      <c r="U26" s="66">
        <v>9640.9660703299996</v>
      </c>
      <c r="V26" s="79"/>
      <c r="W26" s="66">
        <f t="shared" si="2"/>
        <v>9640.9660703299996</v>
      </c>
      <c r="X26" s="19"/>
      <c r="Y26" s="66">
        <v>57501.165326630005</v>
      </c>
      <c r="Z26" s="91">
        <f>+X26+Y26</f>
        <v>57501.165326630005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</row>
    <row r="27" spans="1:736" x14ac:dyDescent="0.25">
      <c r="A27" s="183" t="s">
        <v>118</v>
      </c>
      <c r="B27" s="7" t="s">
        <v>23</v>
      </c>
      <c r="C27" s="67">
        <f t="shared" si="0"/>
        <v>23730.771662028434</v>
      </c>
      <c r="D27" s="70">
        <v>0</v>
      </c>
      <c r="E27" s="70">
        <v>2261.5729129800002</v>
      </c>
      <c r="F27" s="70">
        <v>1279.6823674000002</v>
      </c>
      <c r="G27" s="70">
        <v>0</v>
      </c>
      <c r="H27" s="70">
        <v>970.53474371000004</v>
      </c>
      <c r="I27" s="70">
        <v>4048.5557589299997</v>
      </c>
      <c r="J27" s="70">
        <v>1804.69291731</v>
      </c>
      <c r="K27" s="70">
        <v>50.999756619999999</v>
      </c>
      <c r="L27" s="70">
        <v>0</v>
      </c>
      <c r="M27" s="70">
        <v>1879.7033867600001</v>
      </c>
      <c r="N27" s="70">
        <v>0</v>
      </c>
      <c r="O27" s="70">
        <v>2930.7070889199999</v>
      </c>
      <c r="P27" s="70">
        <v>6653.5325689384299</v>
      </c>
      <c r="Q27" s="70">
        <v>804.69133389000001</v>
      </c>
      <c r="R27" s="70">
        <v>0</v>
      </c>
      <c r="S27" s="158"/>
      <c r="T27" s="67">
        <f t="shared" ref="T27:T59" si="6">+SUM(D27:R27)</f>
        <v>22684.67283545843</v>
      </c>
      <c r="U27" s="70">
        <v>18.351438859999998</v>
      </c>
      <c r="V27" s="79"/>
      <c r="W27" s="67">
        <f t="shared" si="2"/>
        <v>18.351438859999998</v>
      </c>
      <c r="X27" s="18"/>
      <c r="Y27" s="70">
        <v>1027.7473877100001</v>
      </c>
      <c r="Z27" s="109">
        <f>+X27+Y27</f>
        <v>1027.7473877100001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</row>
    <row r="28" spans="1:736" ht="23.25" x14ac:dyDescent="0.25">
      <c r="A28" s="183"/>
      <c r="B28" s="7" t="s">
        <v>24</v>
      </c>
      <c r="C28" s="67">
        <f t="shared" si="0"/>
        <v>7897.4841817014139</v>
      </c>
      <c r="D28" s="70">
        <v>0</v>
      </c>
      <c r="E28" s="70">
        <v>1548.6916037400001</v>
      </c>
      <c r="F28" s="70">
        <v>862.17548234000003</v>
      </c>
      <c r="G28" s="70">
        <v>0</v>
      </c>
      <c r="H28" s="70">
        <v>114.10495919</v>
      </c>
      <c r="I28" s="70">
        <v>1530.60496833</v>
      </c>
      <c r="J28" s="70">
        <v>588.19995363999999</v>
      </c>
      <c r="K28" s="70">
        <v>50.68076473</v>
      </c>
      <c r="L28" s="70">
        <v>0.39719053000000004</v>
      </c>
      <c r="M28" s="70">
        <v>57.44044529</v>
      </c>
      <c r="N28" s="70">
        <v>5.3774000000000002E-2</v>
      </c>
      <c r="O28" s="70">
        <v>139.21912012000001</v>
      </c>
      <c r="P28" s="70">
        <v>19.073518199999999</v>
      </c>
      <c r="Q28" s="70">
        <v>144.58244388141301</v>
      </c>
      <c r="R28" s="70">
        <v>0</v>
      </c>
      <c r="S28" s="158"/>
      <c r="T28" s="67">
        <f t="shared" si="6"/>
        <v>5055.224223991414</v>
      </c>
      <c r="U28" s="70">
        <v>0</v>
      </c>
      <c r="V28" s="79"/>
      <c r="W28" s="67">
        <f t="shared" si="2"/>
        <v>0</v>
      </c>
      <c r="X28" s="18"/>
      <c r="Y28" s="70">
        <v>2842.25995771</v>
      </c>
      <c r="Z28" s="109">
        <f>+X28+Y28</f>
        <v>2842.25995771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</row>
    <row r="29" spans="1:736" ht="23.25" x14ac:dyDescent="0.25">
      <c r="A29" s="183"/>
      <c r="B29" s="7" t="s">
        <v>25</v>
      </c>
      <c r="C29" s="67">
        <f t="shared" si="0"/>
        <v>123425.1127948628</v>
      </c>
      <c r="D29" s="70">
        <v>2427.67048200621</v>
      </c>
      <c r="E29" s="70">
        <v>7218.0992143502299</v>
      </c>
      <c r="F29" s="70">
        <v>31229.677621330004</v>
      </c>
      <c r="G29" s="70">
        <v>2691.3420357859</v>
      </c>
      <c r="H29" s="70">
        <v>12783.8904596504</v>
      </c>
      <c r="I29" s="70">
        <v>13372.72196151</v>
      </c>
      <c r="J29" s="70">
        <v>6563.2079490299993</v>
      </c>
      <c r="K29" s="70">
        <v>3758.4905938684301</v>
      </c>
      <c r="L29" s="70">
        <v>386.194142</v>
      </c>
      <c r="M29" s="70">
        <v>3201.4467302899998</v>
      </c>
      <c r="N29" s="70">
        <v>426.12495011999999</v>
      </c>
      <c r="O29" s="70">
        <v>10928.8358939834</v>
      </c>
      <c r="P29" s="70">
        <v>21975.1841212986</v>
      </c>
      <c r="Q29" s="70">
        <v>6451.49873020418</v>
      </c>
      <c r="R29" s="70">
        <v>10.7279094354528</v>
      </c>
      <c r="S29" s="158"/>
      <c r="T29" s="67">
        <f t="shared" si="6"/>
        <v>123425.1127948628</v>
      </c>
      <c r="U29" s="71">
        <v>0</v>
      </c>
      <c r="V29" s="79"/>
      <c r="W29" s="67">
        <f t="shared" si="2"/>
        <v>0</v>
      </c>
      <c r="X29" s="18"/>
      <c r="Y29" s="70">
        <v>0</v>
      </c>
      <c r="Z29" s="109">
        <f t="shared" ref="Z29:Z35" si="7">+X29+Y29</f>
        <v>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</row>
    <row r="30" spans="1:736" ht="23.25" x14ac:dyDescent="0.25">
      <c r="A30" s="183"/>
      <c r="B30" s="7" t="s">
        <v>26</v>
      </c>
      <c r="C30" s="67">
        <f t="shared" si="0"/>
        <v>13372.790059780204</v>
      </c>
      <c r="D30" s="70">
        <v>120.42678111531501</v>
      </c>
      <c r="E30" s="70">
        <v>846.35522845804599</v>
      </c>
      <c r="F30" s="70">
        <v>825.15298060999999</v>
      </c>
      <c r="G30" s="70">
        <v>980.97163899999998</v>
      </c>
      <c r="H30" s="70">
        <v>593.99322289826</v>
      </c>
      <c r="I30" s="70">
        <v>91.651045110000098</v>
      </c>
      <c r="J30" s="70">
        <v>3526.0444792399999</v>
      </c>
      <c r="K30" s="70">
        <v>2787.4557534408304</v>
      </c>
      <c r="L30" s="70">
        <v>444.22569099999998</v>
      </c>
      <c r="M30" s="70">
        <v>340.26032604</v>
      </c>
      <c r="N30" s="70">
        <v>179.48169297999999</v>
      </c>
      <c r="O30" s="70">
        <v>790.72638687893107</v>
      </c>
      <c r="P30" s="70">
        <v>1681.40742018642</v>
      </c>
      <c r="Q30" s="70">
        <v>164.35019033240198</v>
      </c>
      <c r="R30" s="70">
        <v>0.28722249</v>
      </c>
      <c r="S30" s="158"/>
      <c r="T30" s="67">
        <f t="shared" si="6"/>
        <v>13372.790059780204</v>
      </c>
      <c r="U30" s="70">
        <v>0</v>
      </c>
      <c r="V30" s="79"/>
      <c r="W30" s="67">
        <f t="shared" si="2"/>
        <v>0</v>
      </c>
      <c r="X30" s="18"/>
      <c r="Y30" s="70">
        <v>0</v>
      </c>
      <c r="Z30" s="109">
        <f t="shared" si="7"/>
        <v>0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</row>
    <row r="31" spans="1:736" ht="23.25" x14ac:dyDescent="0.25">
      <c r="A31" s="183"/>
      <c r="B31" s="7" t="s">
        <v>27</v>
      </c>
      <c r="C31" s="67">
        <f t="shared" si="0"/>
        <v>15268.369387990777</v>
      </c>
      <c r="D31" s="70">
        <v>175.54469387</v>
      </c>
      <c r="E31" s="70">
        <v>910.93020700767397</v>
      </c>
      <c r="F31" s="70">
        <v>718.85102900000004</v>
      </c>
      <c r="G31" s="70">
        <v>264.64979755313101</v>
      </c>
      <c r="H31" s="70">
        <v>517.35244650000004</v>
      </c>
      <c r="I31" s="70">
        <v>3473.16529016</v>
      </c>
      <c r="J31" s="70">
        <v>1762.4516282</v>
      </c>
      <c r="K31" s="70">
        <v>2337.9828642059697</v>
      </c>
      <c r="L31" s="70">
        <v>0</v>
      </c>
      <c r="M31" s="70">
        <v>387.86570591000003</v>
      </c>
      <c r="N31" s="70">
        <v>14.342985000000001</v>
      </c>
      <c r="O31" s="70">
        <v>1837.7093576222101</v>
      </c>
      <c r="P31" s="70">
        <v>2612.8895180599998</v>
      </c>
      <c r="Q31" s="70">
        <v>254.633864901793</v>
      </c>
      <c r="R31" s="70">
        <v>0</v>
      </c>
      <c r="S31" s="158"/>
      <c r="T31" s="67">
        <f t="shared" si="6"/>
        <v>15268.369387990777</v>
      </c>
      <c r="U31" s="70">
        <v>0</v>
      </c>
      <c r="V31" s="79"/>
      <c r="W31" s="67">
        <f t="shared" si="2"/>
        <v>0</v>
      </c>
      <c r="X31" s="18"/>
      <c r="Y31" s="70">
        <v>0</v>
      </c>
      <c r="Z31" s="109">
        <f t="shared" si="7"/>
        <v>0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</row>
    <row r="32" spans="1:736" x14ac:dyDescent="0.25">
      <c r="A32" s="183"/>
      <c r="B32" s="7" t="s">
        <v>28</v>
      </c>
      <c r="C32" s="67">
        <f t="shared" si="0"/>
        <v>10073.47725470263</v>
      </c>
      <c r="D32" s="70">
        <v>30.0172505856643</v>
      </c>
      <c r="E32" s="70">
        <v>974.80116730999998</v>
      </c>
      <c r="F32" s="70">
        <v>1014.70241729</v>
      </c>
      <c r="G32" s="70">
        <v>189.75816314908801</v>
      </c>
      <c r="H32" s="70">
        <v>1094.9339666056801</v>
      </c>
      <c r="I32" s="70">
        <v>1456.84707712</v>
      </c>
      <c r="J32" s="70">
        <v>689.90704979999998</v>
      </c>
      <c r="K32" s="70">
        <v>1556.2618103247601</v>
      </c>
      <c r="L32" s="70">
        <v>0.17777699999999999</v>
      </c>
      <c r="M32" s="70">
        <v>218.10286181000001</v>
      </c>
      <c r="N32" s="70">
        <v>147.55631713999998</v>
      </c>
      <c r="O32" s="70">
        <v>800.70075086640702</v>
      </c>
      <c r="P32" s="70">
        <v>1043.9139923892501</v>
      </c>
      <c r="Q32" s="70">
        <v>832.55502292177903</v>
      </c>
      <c r="R32" s="70">
        <v>23.241630390000001</v>
      </c>
      <c r="S32" s="158"/>
      <c r="T32" s="67">
        <f t="shared" si="6"/>
        <v>10073.47725470263</v>
      </c>
      <c r="U32" s="70">
        <v>0</v>
      </c>
      <c r="V32" s="79"/>
      <c r="W32" s="67">
        <f t="shared" si="2"/>
        <v>0</v>
      </c>
      <c r="X32" s="18"/>
      <c r="Y32" s="70">
        <v>0</v>
      </c>
      <c r="Z32" s="109">
        <f t="shared" si="7"/>
        <v>0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</row>
    <row r="33" spans="1:736" x14ac:dyDescent="0.25">
      <c r="A33" s="183"/>
      <c r="B33" s="7" t="s">
        <v>29</v>
      </c>
      <c r="C33" s="67">
        <f t="shared" si="0"/>
        <v>12812.082412294005</v>
      </c>
      <c r="D33" s="70">
        <v>165.44220931999999</v>
      </c>
      <c r="E33" s="70">
        <v>641.25277583399998</v>
      </c>
      <c r="F33" s="70">
        <v>1179.1122793099998</v>
      </c>
      <c r="G33" s="70">
        <v>197.348839</v>
      </c>
      <c r="H33" s="70">
        <v>422.21709614999997</v>
      </c>
      <c r="I33" s="70">
        <v>3326.225156</v>
      </c>
      <c r="J33" s="70">
        <v>1388.02661227</v>
      </c>
      <c r="K33" s="70">
        <v>1823.9190078499998</v>
      </c>
      <c r="L33" s="70">
        <v>586.65526</v>
      </c>
      <c r="M33" s="70">
        <v>391.78045019999996</v>
      </c>
      <c r="N33" s="70">
        <v>518.00685427999997</v>
      </c>
      <c r="O33" s="70">
        <v>734.67574258000604</v>
      </c>
      <c r="P33" s="70">
        <v>1256.2900110599999</v>
      </c>
      <c r="Q33" s="70">
        <v>181.13011843999999</v>
      </c>
      <c r="R33" s="70">
        <v>0</v>
      </c>
      <c r="S33" s="158"/>
      <c r="T33" s="67">
        <f t="shared" si="6"/>
        <v>12812.082412294005</v>
      </c>
      <c r="U33" s="70">
        <v>0</v>
      </c>
      <c r="V33" s="79"/>
      <c r="W33" s="67">
        <f t="shared" si="2"/>
        <v>0</v>
      </c>
      <c r="X33" s="18"/>
      <c r="Y33" s="70">
        <v>0</v>
      </c>
      <c r="Z33" s="109">
        <f t="shared" si="7"/>
        <v>0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</row>
    <row r="34" spans="1:736" x14ac:dyDescent="0.25">
      <c r="A34" s="183"/>
      <c r="B34" s="7" t="s">
        <v>30</v>
      </c>
      <c r="C34" s="67">
        <f t="shared" si="0"/>
        <v>79670.152235587608</v>
      </c>
      <c r="D34" s="70">
        <v>491.43093489097902</v>
      </c>
      <c r="E34" s="70">
        <v>3373.3393786097204</v>
      </c>
      <c r="F34" s="70">
        <v>3737.8187062100001</v>
      </c>
      <c r="G34" s="70">
        <v>1632.72843870222</v>
      </c>
      <c r="H34" s="70">
        <v>2628.4967321539402</v>
      </c>
      <c r="I34" s="70">
        <v>8347.8885683900007</v>
      </c>
      <c r="J34" s="70">
        <v>7366.4297695100004</v>
      </c>
      <c r="K34" s="70">
        <v>8505.6194358215598</v>
      </c>
      <c r="L34" s="70">
        <v>1031.058728</v>
      </c>
      <c r="M34" s="70">
        <v>1338.00934396</v>
      </c>
      <c r="N34" s="70">
        <v>859.38784939999994</v>
      </c>
      <c r="O34" s="70">
        <v>4163.8122379475499</v>
      </c>
      <c r="P34" s="70">
        <v>6594.50094169567</v>
      </c>
      <c r="Q34" s="70">
        <v>1432.6691965959699</v>
      </c>
      <c r="R34" s="70">
        <v>23.528852879999999</v>
      </c>
      <c r="S34" s="158"/>
      <c r="T34" s="67">
        <f t="shared" si="6"/>
        <v>51526.719114767606</v>
      </c>
      <c r="U34" s="70">
        <v>2606.6345485699999</v>
      </c>
      <c r="V34" s="79"/>
      <c r="W34" s="67">
        <f t="shared" si="2"/>
        <v>2606.6345485699999</v>
      </c>
      <c r="X34" s="18"/>
      <c r="Y34" s="70">
        <v>25536.798572250002</v>
      </c>
      <c r="Z34" s="109">
        <f t="shared" si="7"/>
        <v>25536.798572250002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</row>
    <row r="35" spans="1:736" ht="23.25" x14ac:dyDescent="0.25">
      <c r="A35" s="183"/>
      <c r="B35" s="7" t="s">
        <v>31</v>
      </c>
      <c r="C35" s="67">
        <f t="shared" si="0"/>
        <v>246935.47614896527</v>
      </c>
      <c r="D35" s="70">
        <v>3198.5494819906903</v>
      </c>
      <c r="E35" s="70">
        <v>15762.656052391501</v>
      </c>
      <c r="F35" s="70">
        <v>39449.149683150004</v>
      </c>
      <c r="G35" s="70">
        <v>4402.1266901181198</v>
      </c>
      <c r="H35" s="70">
        <v>16945.171670624299</v>
      </c>
      <c r="I35" s="70">
        <v>28270.69612009</v>
      </c>
      <c r="J35" s="70">
        <v>16979.503793379998</v>
      </c>
      <c r="K35" s="70">
        <v>12545.893795989999</v>
      </c>
      <c r="L35" s="70">
        <v>1443.6632926900002</v>
      </c>
      <c r="M35" s="70">
        <v>6629.5416253699996</v>
      </c>
      <c r="N35" s="70">
        <v>1285.56657352</v>
      </c>
      <c r="O35" s="70">
        <v>18658.521689610901</v>
      </c>
      <c r="P35" s="70">
        <v>37008.855574982699</v>
      </c>
      <c r="Q35" s="70">
        <v>9123.544859111571</v>
      </c>
      <c r="R35" s="70">
        <v>47.204683455452802</v>
      </c>
      <c r="S35" s="158"/>
      <c r="T35" s="67">
        <f t="shared" si="6"/>
        <v>211750.64558647526</v>
      </c>
      <c r="U35" s="70">
        <v>2682.3556279700001</v>
      </c>
      <c r="V35" s="79"/>
      <c r="W35" s="67">
        <f t="shared" si="2"/>
        <v>2682.3556279700001</v>
      </c>
      <c r="X35" s="18"/>
      <c r="Y35" s="70">
        <v>32502.47493452</v>
      </c>
      <c r="Z35" s="109">
        <f t="shared" si="7"/>
        <v>32502.47493452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</row>
    <row r="36" spans="1:736" x14ac:dyDescent="0.25">
      <c r="A36" s="183"/>
      <c r="B36" s="7" t="s">
        <v>32</v>
      </c>
      <c r="C36" s="67">
        <f t="shared" si="0"/>
        <v>198000.97873896657</v>
      </c>
      <c r="D36" s="70">
        <v>7406.5040346475798</v>
      </c>
      <c r="E36" s="70">
        <v>18912.697214759399</v>
      </c>
      <c r="F36" s="70">
        <v>12023.29703251</v>
      </c>
      <c r="G36" s="70">
        <v>6247.3450326000002</v>
      </c>
      <c r="H36" s="70">
        <v>11414.363240409999</v>
      </c>
      <c r="I36" s="70">
        <v>14245.041016805599</v>
      </c>
      <c r="J36" s="70">
        <v>12495.7782342764</v>
      </c>
      <c r="K36" s="70">
        <v>9444.9511300499998</v>
      </c>
      <c r="L36" s="70">
        <v>6266.2092556300004</v>
      </c>
      <c r="M36" s="70">
        <v>7571.7008750000005</v>
      </c>
      <c r="N36" s="70">
        <v>5868.7767686199995</v>
      </c>
      <c r="O36" s="70">
        <v>10945.863092950001</v>
      </c>
      <c r="P36" s="70">
        <v>25718.119269139999</v>
      </c>
      <c r="Q36" s="70">
        <v>7319.1515142930302</v>
      </c>
      <c r="R36" s="70">
        <v>5057.5156504245497</v>
      </c>
      <c r="S36" s="158"/>
      <c r="T36" s="67">
        <f t="shared" si="6"/>
        <v>160937.31336211658</v>
      </c>
      <c r="U36" s="70">
        <v>6865.2943238999997</v>
      </c>
      <c r="V36" s="79"/>
      <c r="W36" s="67">
        <f t="shared" si="2"/>
        <v>6865.2943238999997</v>
      </c>
      <c r="X36" s="18"/>
      <c r="Y36" s="70">
        <v>30198.371052949999</v>
      </c>
      <c r="Z36" s="109">
        <f>+X36+Y36</f>
        <v>30198.371052949999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</row>
    <row r="37" spans="1:736" ht="43.5" x14ac:dyDescent="0.25">
      <c r="A37" s="183"/>
      <c r="B37" s="11" t="s">
        <v>33</v>
      </c>
      <c r="C37" s="68">
        <f t="shared" si="0"/>
        <v>444936.45488793176</v>
      </c>
      <c r="D37" s="66">
        <v>10605.0535166383</v>
      </c>
      <c r="E37" s="66">
        <v>34675.353267150902</v>
      </c>
      <c r="F37" s="66">
        <v>51472.44671566</v>
      </c>
      <c r="G37" s="66">
        <v>10649.471722718099</v>
      </c>
      <c r="H37" s="66">
        <v>28359.534911034301</v>
      </c>
      <c r="I37" s="66">
        <v>42515.737136895601</v>
      </c>
      <c r="J37" s="66">
        <v>29475.282027656398</v>
      </c>
      <c r="K37" s="66">
        <v>21990.844926040001</v>
      </c>
      <c r="L37" s="66">
        <v>7709.8725483199996</v>
      </c>
      <c r="M37" s="66">
        <v>14201.242500370001</v>
      </c>
      <c r="N37" s="66">
        <v>7154.3433421400005</v>
      </c>
      <c r="O37" s="66">
        <v>29604.384782560901</v>
      </c>
      <c r="P37" s="66">
        <v>62726.974844122706</v>
      </c>
      <c r="Q37" s="66">
        <v>16442.6963734046</v>
      </c>
      <c r="R37" s="66">
        <v>5104.72033388</v>
      </c>
      <c r="S37" s="158"/>
      <c r="T37" s="66">
        <f t="shared" si="6"/>
        <v>372687.95894859178</v>
      </c>
      <c r="U37" s="66">
        <v>9547.6499518699984</v>
      </c>
      <c r="V37" s="79"/>
      <c r="W37" s="66">
        <f t="shared" si="2"/>
        <v>9547.6499518699984</v>
      </c>
      <c r="X37" s="19"/>
      <c r="Y37" s="66">
        <v>62700.845987469998</v>
      </c>
      <c r="Z37" s="110">
        <f>+X37+Y37</f>
        <v>62700.845987469998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</row>
    <row r="38" spans="1:736" x14ac:dyDescent="0.25">
      <c r="A38" s="184" t="s">
        <v>119</v>
      </c>
      <c r="B38" s="7" t="s">
        <v>23</v>
      </c>
      <c r="C38" s="67">
        <f t="shared" si="0"/>
        <v>18111.007927128881</v>
      </c>
      <c r="D38" s="70">
        <v>232.19931645888002</v>
      </c>
      <c r="E38" s="70">
        <v>2181.8212991799996</v>
      </c>
      <c r="F38" s="70">
        <v>1420.0067992699999</v>
      </c>
      <c r="G38" s="70"/>
      <c r="H38" s="70">
        <v>1945.2061092399999</v>
      </c>
      <c r="I38" s="70">
        <v>1482.6168106199998</v>
      </c>
      <c r="J38" s="70">
        <v>1650.1381588900001</v>
      </c>
      <c r="K38" s="70">
        <v>71.133735430000002</v>
      </c>
      <c r="L38" s="70"/>
      <c r="M38" s="70">
        <v>1757.18696131</v>
      </c>
      <c r="N38" s="70"/>
      <c r="O38" s="70">
        <v>627.22228791999999</v>
      </c>
      <c r="P38" s="70">
        <v>4896.8588555799997</v>
      </c>
      <c r="Q38" s="70">
        <v>1014.7723898099999</v>
      </c>
      <c r="R38" s="70">
        <v>40.106259119999997</v>
      </c>
      <c r="S38" s="158"/>
      <c r="T38" s="67">
        <f t="shared" si="6"/>
        <v>17319.268982828879</v>
      </c>
      <c r="U38" s="70">
        <v>8.12416786</v>
      </c>
      <c r="V38" s="79"/>
      <c r="W38" s="106">
        <f t="shared" si="2"/>
        <v>8.12416786</v>
      </c>
      <c r="X38" s="18"/>
      <c r="Y38" s="70">
        <v>783.6147764399999</v>
      </c>
      <c r="Z38" s="87">
        <f>+X38+Y38</f>
        <v>783.6147764399999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</row>
    <row r="39" spans="1:736" ht="23.25" x14ac:dyDescent="0.25">
      <c r="A39" s="184"/>
      <c r="B39" s="7" t="s">
        <v>24</v>
      </c>
      <c r="C39" s="67">
        <f t="shared" si="0"/>
        <v>13312.186316006766</v>
      </c>
      <c r="D39" s="70">
        <v>23.35837034</v>
      </c>
      <c r="E39" s="70">
        <v>680.25833592999993</v>
      </c>
      <c r="F39" s="70">
        <v>1331.1527756600001</v>
      </c>
      <c r="G39" s="70">
        <v>383.62543252999996</v>
      </c>
      <c r="H39" s="70">
        <v>5279.26674361</v>
      </c>
      <c r="I39" s="70">
        <v>477.82379713</v>
      </c>
      <c r="J39" s="70">
        <v>522.51867217000006</v>
      </c>
      <c r="K39" s="70">
        <v>30.86880639</v>
      </c>
      <c r="L39" s="70">
        <v>7.5391434000000004</v>
      </c>
      <c r="M39" s="70">
        <v>62.461701439999999</v>
      </c>
      <c r="N39" s="70"/>
      <c r="O39" s="70">
        <v>293.53316912676604</v>
      </c>
      <c r="P39" s="70">
        <v>26.356734109999998</v>
      </c>
      <c r="Q39" s="70">
        <v>3253.2103972899999</v>
      </c>
      <c r="R39" s="70"/>
      <c r="S39" s="158"/>
      <c r="T39" s="67">
        <f t="shared" si="6"/>
        <v>12371.974079126765</v>
      </c>
      <c r="U39" s="70">
        <v>0</v>
      </c>
      <c r="V39" s="79"/>
      <c r="W39" s="106">
        <f t="shared" si="2"/>
        <v>0</v>
      </c>
      <c r="X39" s="18"/>
      <c r="Y39" s="70">
        <v>940.21223688000009</v>
      </c>
      <c r="Z39" s="87">
        <f>+X39+Y39</f>
        <v>940.21223688000009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</row>
    <row r="40" spans="1:736" ht="23.25" x14ac:dyDescent="0.25">
      <c r="A40" s="184"/>
      <c r="B40" s="7" t="s">
        <v>25</v>
      </c>
      <c r="C40" s="67">
        <f t="shared" si="0"/>
        <v>126544.5386591299</v>
      </c>
      <c r="D40" s="70">
        <v>2145.4723303967799</v>
      </c>
      <c r="E40" s="70">
        <v>9988.5954252250704</v>
      </c>
      <c r="F40" s="70">
        <v>12440.009729770001</v>
      </c>
      <c r="G40" s="70">
        <v>3512.6647370440501</v>
      </c>
      <c r="H40" s="70">
        <v>16829.834779232599</v>
      </c>
      <c r="I40" s="70">
        <v>10193.168891589999</v>
      </c>
      <c r="J40" s="70">
        <v>5232.2813343600001</v>
      </c>
      <c r="K40" s="70">
        <v>4599.9082305800002</v>
      </c>
      <c r="L40" s="70">
        <v>756.31002663000004</v>
      </c>
      <c r="M40" s="70">
        <v>3238.72884036</v>
      </c>
      <c r="N40" s="70">
        <v>436.47842030999999</v>
      </c>
      <c r="O40" s="70">
        <v>14317.545029937501</v>
      </c>
      <c r="P40" s="70">
        <v>34851.400443751503</v>
      </c>
      <c r="Q40" s="70">
        <v>7174.8858942424004</v>
      </c>
      <c r="R40" s="70">
        <v>827.25454569999999</v>
      </c>
      <c r="S40" s="158"/>
      <c r="T40" s="67">
        <f t="shared" si="6"/>
        <v>126544.5386591299</v>
      </c>
      <c r="U40" s="71">
        <v>0</v>
      </c>
      <c r="V40" s="79"/>
      <c r="W40" s="106">
        <f t="shared" si="2"/>
        <v>0</v>
      </c>
      <c r="X40" s="18"/>
      <c r="Y40" s="70"/>
      <c r="Z40" s="87">
        <f t="shared" ref="Z40:Z46" si="8">+X40+Y40</f>
        <v>0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</row>
    <row r="41" spans="1:736" ht="23.25" x14ac:dyDescent="0.25">
      <c r="A41" s="184"/>
      <c r="B41" s="7" t="s">
        <v>26</v>
      </c>
      <c r="C41" s="67">
        <f t="shared" si="0"/>
        <v>11795.022289505874</v>
      </c>
      <c r="D41" s="70">
        <v>139.443713643748</v>
      </c>
      <c r="E41" s="70">
        <v>987.19826130331001</v>
      </c>
      <c r="F41" s="70">
        <v>658.03527405</v>
      </c>
      <c r="G41" s="70">
        <v>942</v>
      </c>
      <c r="H41" s="70">
        <v>1235.2082973353902</v>
      </c>
      <c r="I41" s="70">
        <v>145.73059222000001</v>
      </c>
      <c r="J41" s="70">
        <v>2658.5015595999998</v>
      </c>
      <c r="K41" s="70">
        <v>1276.6109758599998</v>
      </c>
      <c r="L41" s="70">
        <v>14.972728</v>
      </c>
      <c r="M41" s="70">
        <v>285.32132895000001</v>
      </c>
      <c r="N41" s="70">
        <v>206.09545990000001</v>
      </c>
      <c r="O41" s="70">
        <v>1082.90150753687</v>
      </c>
      <c r="P41" s="70">
        <v>1754.97727433</v>
      </c>
      <c r="Q41" s="70">
        <v>340.46681139655698</v>
      </c>
      <c r="R41" s="70">
        <v>67.55850538</v>
      </c>
      <c r="S41" s="158"/>
      <c r="T41" s="67">
        <f t="shared" si="6"/>
        <v>11795.022289505874</v>
      </c>
      <c r="U41" s="70">
        <v>0</v>
      </c>
      <c r="V41" s="79"/>
      <c r="W41" s="106">
        <f t="shared" si="2"/>
        <v>0</v>
      </c>
      <c r="X41" s="18"/>
      <c r="Y41" s="70"/>
      <c r="Z41" s="87">
        <f t="shared" si="8"/>
        <v>0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</row>
    <row r="42" spans="1:736" ht="23.25" x14ac:dyDescent="0.25">
      <c r="A42" s="184"/>
      <c r="B42" s="7" t="s">
        <v>27</v>
      </c>
      <c r="C42" s="67">
        <f t="shared" si="0"/>
        <v>12235.475595819333</v>
      </c>
      <c r="D42" s="70">
        <v>75.480383863</v>
      </c>
      <c r="E42" s="70">
        <v>699.57493626123096</v>
      </c>
      <c r="F42" s="70">
        <v>604.72684700000002</v>
      </c>
      <c r="G42" s="70">
        <v>261.112697825027</v>
      </c>
      <c r="H42" s="70">
        <v>307.91117779000001</v>
      </c>
      <c r="I42" s="70">
        <v>3029.8548950300001</v>
      </c>
      <c r="J42" s="70">
        <v>2753.9334944799998</v>
      </c>
      <c r="K42" s="70">
        <v>543.7765895</v>
      </c>
      <c r="L42" s="70"/>
      <c r="M42" s="70">
        <v>579.67055355999992</v>
      </c>
      <c r="N42" s="70">
        <v>14.342985000000001</v>
      </c>
      <c r="O42" s="70">
        <v>828.105812470101</v>
      </c>
      <c r="P42" s="70">
        <v>2349.0272287500002</v>
      </c>
      <c r="Q42" s="70">
        <v>179.57425219997401</v>
      </c>
      <c r="R42" s="70">
        <v>8.3837420900000001</v>
      </c>
      <c r="S42" s="158"/>
      <c r="T42" s="67">
        <f t="shared" si="6"/>
        <v>12235.475595819333</v>
      </c>
      <c r="U42" s="70">
        <v>0</v>
      </c>
      <c r="V42" s="79"/>
      <c r="W42" s="106">
        <f t="shared" si="2"/>
        <v>0</v>
      </c>
      <c r="X42" s="18"/>
      <c r="Y42" s="70"/>
      <c r="Z42" s="87">
        <f t="shared" si="8"/>
        <v>0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</row>
    <row r="43" spans="1:736" x14ac:dyDescent="0.25">
      <c r="A43" s="184"/>
      <c r="B43" s="7" t="s">
        <v>28</v>
      </c>
      <c r="C43" s="67">
        <f t="shared" si="0"/>
        <v>12117.648037398747</v>
      </c>
      <c r="D43" s="70">
        <v>186.36898996171001</v>
      </c>
      <c r="E43" s="70">
        <v>862.47466842999995</v>
      </c>
      <c r="F43" s="70">
        <v>667.37227714999995</v>
      </c>
      <c r="G43" s="70">
        <v>392.560607071503</v>
      </c>
      <c r="H43" s="70">
        <v>1918.8059073924999</v>
      </c>
      <c r="I43" s="70">
        <v>1464.3937085299999</v>
      </c>
      <c r="J43" s="70">
        <v>372.42694255999999</v>
      </c>
      <c r="K43" s="70">
        <v>1100.7740898731001</v>
      </c>
      <c r="L43" s="70">
        <v>127.7084996</v>
      </c>
      <c r="M43" s="70">
        <v>280.20225364999999</v>
      </c>
      <c r="N43" s="70">
        <v>147.55631713999998</v>
      </c>
      <c r="O43" s="70">
        <v>2553.7470229391697</v>
      </c>
      <c r="P43" s="70">
        <v>1581.5365924800001</v>
      </c>
      <c r="Q43" s="70">
        <v>438.75091168076597</v>
      </c>
      <c r="R43" s="70">
        <v>22.96924894</v>
      </c>
      <c r="S43" s="158"/>
      <c r="T43" s="67">
        <f t="shared" si="6"/>
        <v>12117.648037398747</v>
      </c>
      <c r="U43" s="70">
        <v>0</v>
      </c>
      <c r="V43" s="79"/>
      <c r="W43" s="106">
        <f t="shared" si="2"/>
        <v>0</v>
      </c>
      <c r="X43" s="18"/>
      <c r="Y43" s="70"/>
      <c r="Z43" s="87">
        <f t="shared" si="8"/>
        <v>0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</row>
    <row r="44" spans="1:736" x14ac:dyDescent="0.25">
      <c r="A44" s="184"/>
      <c r="B44" s="7" t="s">
        <v>29</v>
      </c>
      <c r="C44" s="67">
        <f t="shared" si="0"/>
        <v>12118.188112283104</v>
      </c>
      <c r="D44" s="70">
        <v>165.44220931207099</v>
      </c>
      <c r="E44" s="70">
        <v>641.25277583399998</v>
      </c>
      <c r="F44" s="70">
        <v>733.52227930999993</v>
      </c>
      <c r="G44" s="70">
        <v>197.348839</v>
      </c>
      <c r="H44" s="70">
        <v>422.21709614999997</v>
      </c>
      <c r="I44" s="70">
        <v>3326.225156</v>
      </c>
      <c r="J44" s="70">
        <v>1388.02661227</v>
      </c>
      <c r="K44" s="70">
        <v>1823.9190078499998</v>
      </c>
      <c r="L44" s="70">
        <v>586.65526</v>
      </c>
      <c r="M44" s="70">
        <v>391.78045019999996</v>
      </c>
      <c r="N44" s="70">
        <v>269.70255427999996</v>
      </c>
      <c r="O44" s="70">
        <v>734.67574257703404</v>
      </c>
      <c r="P44" s="70">
        <v>1256.2900110599999</v>
      </c>
      <c r="Q44" s="70">
        <v>181.13011843999999</v>
      </c>
      <c r="R44" s="70">
        <v>0</v>
      </c>
      <c r="S44" s="158"/>
      <c r="T44" s="67">
        <f t="shared" si="6"/>
        <v>12118.188112283104</v>
      </c>
      <c r="U44" s="70">
        <v>0</v>
      </c>
      <c r="V44" s="79"/>
      <c r="W44" s="106">
        <f t="shared" si="2"/>
        <v>0</v>
      </c>
      <c r="X44" s="18"/>
      <c r="Y44" s="70"/>
      <c r="Z44" s="87">
        <f t="shared" si="8"/>
        <v>0</v>
      </c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</row>
    <row r="45" spans="1:736" x14ac:dyDescent="0.25">
      <c r="A45" s="184"/>
      <c r="B45" s="7" t="s">
        <v>30</v>
      </c>
      <c r="C45" s="67">
        <f t="shared" si="0"/>
        <v>81362.561100597057</v>
      </c>
      <c r="D45" s="70">
        <v>566.73529678052898</v>
      </c>
      <c r="E45" s="70">
        <v>3190.5006418285398</v>
      </c>
      <c r="F45" s="70">
        <v>2663.65667751</v>
      </c>
      <c r="G45" s="70">
        <v>1793.02214389653</v>
      </c>
      <c r="H45" s="70">
        <v>3884.1424786678899</v>
      </c>
      <c r="I45" s="70">
        <v>7966.2043517799993</v>
      </c>
      <c r="J45" s="70">
        <v>7172.8886089099997</v>
      </c>
      <c r="K45" s="70">
        <v>4745.0806630831003</v>
      </c>
      <c r="L45" s="70">
        <v>729.33648760000005</v>
      </c>
      <c r="M45" s="70">
        <v>1536.9745863599999</v>
      </c>
      <c r="N45" s="70">
        <v>637.69731632000003</v>
      </c>
      <c r="O45" s="70">
        <v>5199.4300855231704</v>
      </c>
      <c r="P45" s="70">
        <v>6941.8311066199994</v>
      </c>
      <c r="Q45" s="70">
        <v>1139.9220937173</v>
      </c>
      <c r="R45" s="70">
        <v>98.911496409999998</v>
      </c>
      <c r="S45" s="158"/>
      <c r="T45" s="67">
        <f t="shared" si="6"/>
        <v>48266.334035007058</v>
      </c>
      <c r="U45" s="70">
        <v>3113.5281996100002</v>
      </c>
      <c r="V45" s="79"/>
      <c r="W45" s="106">
        <f t="shared" si="2"/>
        <v>3113.5281996100002</v>
      </c>
      <c r="X45" s="18"/>
      <c r="Y45" s="70">
        <v>29982.698865979997</v>
      </c>
      <c r="Z45" s="87">
        <f t="shared" si="8"/>
        <v>29982.698865979997</v>
      </c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</row>
    <row r="46" spans="1:736" ht="23.25" x14ac:dyDescent="0.25">
      <c r="A46" s="184"/>
      <c r="B46" s="7" t="s">
        <v>31</v>
      </c>
      <c r="C46" s="67">
        <f t="shared" si="0"/>
        <v>248543.82241684356</v>
      </c>
      <c r="D46" s="70">
        <v>3151.17388936619</v>
      </c>
      <c r="E46" s="70">
        <v>17303.641861146702</v>
      </c>
      <c r="F46" s="70">
        <v>18667.291918319999</v>
      </c>
      <c r="G46" s="70">
        <v>5755.9909571255594</v>
      </c>
      <c r="H46" s="70">
        <v>28486.3041446233</v>
      </c>
      <c r="I46" s="70">
        <v>20756.648759470001</v>
      </c>
      <c r="J46" s="70">
        <v>15532.890267069999</v>
      </c>
      <c r="K46" s="70">
        <v>9743.6950136130999</v>
      </c>
      <c r="L46" s="70">
        <v>1539.1685078</v>
      </c>
      <c r="M46" s="70">
        <v>6751.1375402299991</v>
      </c>
      <c r="N46" s="70">
        <v>1084.9890786999999</v>
      </c>
      <c r="O46" s="70">
        <v>20804.642639267502</v>
      </c>
      <c r="P46" s="70">
        <v>48661.766080701498</v>
      </c>
      <c r="Q46" s="70">
        <v>13323.0270919997</v>
      </c>
      <c r="R46" s="70">
        <v>966.27230123000004</v>
      </c>
      <c r="S46" s="158"/>
      <c r="T46" s="67">
        <f t="shared" si="6"/>
        <v>212528.64005066355</v>
      </c>
      <c r="U46" s="70">
        <v>3192.3150931</v>
      </c>
      <c r="V46" s="79"/>
      <c r="W46" s="106">
        <f t="shared" si="2"/>
        <v>3192.3150931</v>
      </c>
      <c r="X46" s="18"/>
      <c r="Y46" s="70">
        <v>32822.867273079995</v>
      </c>
      <c r="Z46" s="87">
        <f t="shared" si="8"/>
        <v>32822.867273079995</v>
      </c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</row>
    <row r="47" spans="1:736" x14ac:dyDescent="0.25">
      <c r="A47" s="184"/>
      <c r="B47" s="7" t="s">
        <v>32</v>
      </c>
      <c r="C47" s="67">
        <f t="shared" si="0"/>
        <v>201074.32034046034</v>
      </c>
      <c r="D47" s="70">
        <v>7587.1097820737104</v>
      </c>
      <c r="E47" s="70">
        <v>18009.7438130103</v>
      </c>
      <c r="F47" s="70">
        <v>11441.2850709587</v>
      </c>
      <c r="G47" s="70">
        <v>6936.0510176668195</v>
      </c>
      <c r="H47" s="70">
        <v>11385.1230014267</v>
      </c>
      <c r="I47" s="70">
        <v>14141.674523350001</v>
      </c>
      <c r="J47" s="70">
        <v>14101.47011683</v>
      </c>
      <c r="K47" s="70">
        <v>10609.0073489769</v>
      </c>
      <c r="L47" s="70">
        <v>6092.06548862</v>
      </c>
      <c r="M47" s="70">
        <v>8756.4361619500014</v>
      </c>
      <c r="N47" s="70">
        <v>6129.3002042299995</v>
      </c>
      <c r="O47" s="70">
        <v>9389.3194368134409</v>
      </c>
      <c r="P47" s="70">
        <v>27855.597495873797</v>
      </c>
      <c r="Q47" s="70">
        <v>9101.6924128899991</v>
      </c>
      <c r="R47" s="70">
        <v>5219.5722870500003</v>
      </c>
      <c r="S47" s="158"/>
      <c r="T47" s="67">
        <f t="shared" si="6"/>
        <v>166755.44816172036</v>
      </c>
      <c r="U47" s="70">
        <v>6956.2711683099997</v>
      </c>
      <c r="V47" s="79"/>
      <c r="W47" s="106">
        <f t="shared" si="2"/>
        <v>6956.2711683099997</v>
      </c>
      <c r="X47" s="18"/>
      <c r="Y47" s="70">
        <v>27362.60101043</v>
      </c>
      <c r="Z47" s="87">
        <f>+X47+Y47</f>
        <v>27362.60101043</v>
      </c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</row>
    <row r="48" spans="1:736" ht="43.5" x14ac:dyDescent="0.25">
      <c r="A48" s="184"/>
      <c r="B48" s="11" t="s">
        <v>33</v>
      </c>
      <c r="C48" s="68">
        <f t="shared" si="0"/>
        <v>449618.14275730384</v>
      </c>
      <c r="D48" s="66">
        <v>10738.2836714399</v>
      </c>
      <c r="E48" s="66">
        <v>35313.385674156998</v>
      </c>
      <c r="F48" s="66">
        <v>30108.576989278703</v>
      </c>
      <c r="G48" s="66">
        <v>12692.041974792401</v>
      </c>
      <c r="H48" s="66">
        <v>39871.427146050002</v>
      </c>
      <c r="I48" s="66">
        <v>34898.323282819998</v>
      </c>
      <c r="J48" s="66">
        <v>29634.360383900002</v>
      </c>
      <c r="K48" s="66">
        <v>20352.70236259</v>
      </c>
      <c r="L48" s="66">
        <v>7631.23399642</v>
      </c>
      <c r="M48" s="66">
        <v>15507.57370218</v>
      </c>
      <c r="N48" s="66">
        <v>7214.2892829299999</v>
      </c>
      <c r="O48" s="66">
        <v>30193.962076080898</v>
      </c>
      <c r="P48" s="66">
        <v>76517.363576575299</v>
      </c>
      <c r="Q48" s="66">
        <v>22424.719504889701</v>
      </c>
      <c r="R48" s="66">
        <v>6185.8445882799997</v>
      </c>
      <c r="S48" s="158"/>
      <c r="T48" s="66">
        <f t="shared" si="6"/>
        <v>379284.08821238385</v>
      </c>
      <c r="U48" s="66">
        <v>10148.586261410001</v>
      </c>
      <c r="V48" s="80"/>
      <c r="W48" s="107">
        <f t="shared" si="2"/>
        <v>10148.586261410001</v>
      </c>
      <c r="X48" s="19"/>
      <c r="Y48" s="66">
        <v>60185.468283509996</v>
      </c>
      <c r="Z48" s="91">
        <f>+X48+Y48</f>
        <v>60185.468283509996</v>
      </c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</row>
    <row r="49" spans="1:736" x14ac:dyDescent="0.25">
      <c r="A49" s="184" t="s">
        <v>120</v>
      </c>
      <c r="B49" s="7" t="s">
        <v>23</v>
      </c>
      <c r="C49" s="67">
        <f t="shared" si="0"/>
        <v>57530.44361431001</v>
      </c>
      <c r="D49" s="70">
        <v>38.336044020000003</v>
      </c>
      <c r="E49" s="70">
        <v>2608.19945792</v>
      </c>
      <c r="F49" s="70">
        <v>511.96464749</v>
      </c>
      <c r="G49" s="70">
        <v>0</v>
      </c>
      <c r="H49" s="70">
        <v>1703.0726978299999</v>
      </c>
      <c r="I49" s="70">
        <v>587.91146405999996</v>
      </c>
      <c r="J49" s="70">
        <v>1292.21306028</v>
      </c>
      <c r="K49" s="70">
        <v>301.57779024000001</v>
      </c>
      <c r="L49" s="70">
        <v>0</v>
      </c>
      <c r="M49" s="70">
        <v>3269.1486622100001</v>
      </c>
      <c r="N49" s="70">
        <v>0</v>
      </c>
      <c r="O49" s="70">
        <v>2420.0757944499996</v>
      </c>
      <c r="P49" s="70">
        <v>41986.845821760005</v>
      </c>
      <c r="Q49" s="70">
        <v>1442.3642633699999</v>
      </c>
      <c r="R49" s="70">
        <v>104.19816068</v>
      </c>
      <c r="S49" s="158"/>
      <c r="T49" s="67">
        <f>+SUM(D49:R49)</f>
        <v>56265.907864310007</v>
      </c>
      <c r="U49" s="70">
        <v>12.881429499999999</v>
      </c>
      <c r="V49" s="70">
        <v>8.0596139999999997E-2</v>
      </c>
      <c r="W49" s="67">
        <f>+U49+V49</f>
        <v>12.96202564</v>
      </c>
      <c r="X49" s="67"/>
      <c r="Y49" s="70">
        <v>1251.5737243599999</v>
      </c>
      <c r="Z49" s="87">
        <f>+X49+Y49</f>
        <v>1251.5737243599999</v>
      </c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</row>
    <row r="50" spans="1:736" ht="23.25" x14ac:dyDescent="0.25">
      <c r="A50" s="184"/>
      <c r="B50" s="7" t="s">
        <v>24</v>
      </c>
      <c r="C50" s="67">
        <f t="shared" si="0"/>
        <v>18320.050624178977</v>
      </c>
      <c r="D50" s="70">
        <v>559.33541443206411</v>
      </c>
      <c r="E50" s="70">
        <v>2250.6061622800003</v>
      </c>
      <c r="F50" s="70">
        <v>1144.5831280999998</v>
      </c>
      <c r="G50" s="70">
        <v>209.14368608000001</v>
      </c>
      <c r="H50" s="70">
        <v>7645.4222853400006</v>
      </c>
      <c r="I50" s="70">
        <v>675.63388999999995</v>
      </c>
      <c r="J50" s="70">
        <v>471.35026157999999</v>
      </c>
      <c r="K50" s="70">
        <v>104.62033837</v>
      </c>
      <c r="L50" s="70">
        <v>2.1457066899999999</v>
      </c>
      <c r="M50" s="70">
        <v>156.75506063</v>
      </c>
      <c r="N50" s="70">
        <v>4.2352000000000001E-2</v>
      </c>
      <c r="O50" s="70">
        <v>173.37427471000001</v>
      </c>
      <c r="P50" s="70">
        <v>74.911456049999998</v>
      </c>
      <c r="Q50" s="70">
        <v>4291.3534257169094</v>
      </c>
      <c r="R50" s="70">
        <v>367.32417885000001</v>
      </c>
      <c r="S50" s="158"/>
      <c r="T50" s="67">
        <f t="shared" si="6"/>
        <v>18126.601620828977</v>
      </c>
      <c r="U50" s="70">
        <v>1.5755449500000001</v>
      </c>
      <c r="V50" s="70">
        <v>7.5126914500000002</v>
      </c>
      <c r="W50" s="67">
        <f t="shared" si="2"/>
        <v>9.0882363999999995</v>
      </c>
      <c r="X50" s="67"/>
      <c r="Y50" s="70">
        <v>184.36076695</v>
      </c>
      <c r="Z50" s="87">
        <f>+X50+Y50</f>
        <v>184.36076695</v>
      </c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</row>
    <row r="51" spans="1:736" ht="23.25" x14ac:dyDescent="0.25">
      <c r="A51" s="184"/>
      <c r="B51" s="7" t="s">
        <v>25</v>
      </c>
      <c r="C51" s="67">
        <f t="shared" si="0"/>
        <v>169525.31580275073</v>
      </c>
      <c r="D51" s="70">
        <v>2495.7230130558401</v>
      </c>
      <c r="E51" s="70">
        <v>16062.752088914101</v>
      </c>
      <c r="F51" s="70">
        <v>12957.367945027201</v>
      </c>
      <c r="G51" s="70">
        <v>6642.0566112952201</v>
      </c>
      <c r="H51" s="70">
        <v>22852.0839820373</v>
      </c>
      <c r="I51" s="70">
        <v>12924.060859409999</v>
      </c>
      <c r="J51" s="70">
        <v>8719.8625039199997</v>
      </c>
      <c r="K51" s="70">
        <v>4837.8152167500002</v>
      </c>
      <c r="L51" s="70">
        <v>746.58364690999997</v>
      </c>
      <c r="M51" s="70">
        <v>7679.4425051899998</v>
      </c>
      <c r="N51" s="70">
        <v>788.0997494400001</v>
      </c>
      <c r="O51" s="70">
        <v>11874.1292091544</v>
      </c>
      <c r="P51" s="70">
        <v>46202.735574849896</v>
      </c>
      <c r="Q51" s="70">
        <v>11601.220373218701</v>
      </c>
      <c r="R51" s="70">
        <v>3141.38252357804</v>
      </c>
      <c r="S51" s="158"/>
      <c r="T51" s="67">
        <f t="shared" si="6"/>
        <v>169525.31580275073</v>
      </c>
      <c r="U51" s="71"/>
      <c r="V51" s="70"/>
      <c r="W51" s="67">
        <f t="shared" si="2"/>
        <v>0</v>
      </c>
      <c r="X51" s="67"/>
      <c r="Y51" s="70">
        <v>0</v>
      </c>
      <c r="Z51" s="87">
        <f t="shared" ref="Z51:Z57" si="9">+X51+Y51</f>
        <v>0</v>
      </c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</row>
    <row r="52" spans="1:736" ht="23.25" x14ac:dyDescent="0.25">
      <c r="A52" s="184"/>
      <c r="B52" s="7" t="s">
        <v>26</v>
      </c>
      <c r="C52" s="67">
        <f t="shared" si="0"/>
        <v>13044.92300621446</v>
      </c>
      <c r="D52" s="70">
        <v>69.78189471797981</v>
      </c>
      <c r="E52" s="70">
        <v>1027.3855345301899</v>
      </c>
      <c r="F52" s="70">
        <v>1945.75756298377</v>
      </c>
      <c r="G52" s="70">
        <v>867.33777680355706</v>
      </c>
      <c r="H52" s="70">
        <v>1343.66704319214</v>
      </c>
      <c r="I52" s="70">
        <v>62.056110945460901</v>
      </c>
      <c r="J52" s="70">
        <v>1507.9090541300002</v>
      </c>
      <c r="K52" s="70">
        <v>1663.16330593</v>
      </c>
      <c r="L52" s="70">
        <v>20.992685999999999</v>
      </c>
      <c r="M52" s="70">
        <v>423.40546555000003</v>
      </c>
      <c r="N52" s="70">
        <v>213.50535146999999</v>
      </c>
      <c r="O52" s="70">
        <v>1525.05028131329</v>
      </c>
      <c r="P52" s="70">
        <v>1637.99166552316</v>
      </c>
      <c r="Q52" s="70">
        <v>691.53007078491294</v>
      </c>
      <c r="R52" s="70">
        <v>45.389202340000004</v>
      </c>
      <c r="S52" s="158"/>
      <c r="T52" s="67">
        <f t="shared" si="6"/>
        <v>13044.92300621446</v>
      </c>
      <c r="U52" s="70"/>
      <c r="V52" s="70"/>
      <c r="W52" s="67">
        <f t="shared" si="2"/>
        <v>0</v>
      </c>
      <c r="X52" s="67"/>
      <c r="Y52" s="70">
        <v>0</v>
      </c>
      <c r="Z52" s="87">
        <f t="shared" si="9"/>
        <v>0</v>
      </c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</row>
    <row r="53" spans="1:736" ht="23.25" x14ac:dyDescent="0.25">
      <c r="A53" s="184"/>
      <c r="B53" s="7" t="s">
        <v>27</v>
      </c>
      <c r="C53" s="67">
        <f t="shared" si="0"/>
        <v>20010.813332956684</v>
      </c>
      <c r="D53" s="70">
        <v>357.69619162999999</v>
      </c>
      <c r="E53" s="70">
        <v>555.98083594869195</v>
      </c>
      <c r="F53" s="70">
        <v>877.00033300999996</v>
      </c>
      <c r="G53" s="70">
        <v>133.375</v>
      </c>
      <c r="H53" s="70">
        <v>644.99273917999994</v>
      </c>
      <c r="I53" s="70">
        <v>3988.9310304999999</v>
      </c>
      <c r="J53" s="70">
        <v>1409.17486831</v>
      </c>
      <c r="K53" s="70">
        <v>531.29077057999996</v>
      </c>
      <c r="L53" s="70">
        <v>0</v>
      </c>
      <c r="M53" s="70">
        <v>572.70416358</v>
      </c>
      <c r="N53" s="70">
        <v>16.918085000000001</v>
      </c>
      <c r="O53" s="70">
        <v>7680.1745916979908</v>
      </c>
      <c r="P53" s="70">
        <v>3057.02938073</v>
      </c>
      <c r="Q53" s="70">
        <v>141.09824599999999</v>
      </c>
      <c r="R53" s="70">
        <v>44.447096789999996</v>
      </c>
      <c r="S53" s="158"/>
      <c r="T53" s="67">
        <f t="shared" si="6"/>
        <v>20010.813332956684</v>
      </c>
      <c r="U53" s="70"/>
      <c r="V53" s="70"/>
      <c r="W53" s="67">
        <f t="shared" si="2"/>
        <v>0</v>
      </c>
      <c r="X53" s="67"/>
      <c r="Y53" s="70">
        <v>0</v>
      </c>
      <c r="Z53" s="87">
        <f t="shared" si="9"/>
        <v>0</v>
      </c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</row>
    <row r="54" spans="1:736" x14ac:dyDescent="0.25">
      <c r="A54" s="184"/>
      <c r="B54" s="7" t="s">
        <v>28</v>
      </c>
      <c r="C54" s="67">
        <f t="shared" si="0"/>
        <v>18978.180178613664</v>
      </c>
      <c r="D54" s="70">
        <v>1913.2155994771799</v>
      </c>
      <c r="E54" s="70">
        <v>1778.2440312599999</v>
      </c>
      <c r="F54" s="70">
        <v>1578.6541413907901</v>
      </c>
      <c r="G54" s="70">
        <v>434.07266040875402</v>
      </c>
      <c r="H54" s="70">
        <v>2147.4501517417498</v>
      </c>
      <c r="I54" s="70">
        <v>2049.5192175299999</v>
      </c>
      <c r="J54" s="70">
        <v>670.56834199000002</v>
      </c>
      <c r="K54" s="70">
        <v>1191.0720618</v>
      </c>
      <c r="L54" s="70">
        <v>79.467604420000001</v>
      </c>
      <c r="M54" s="70">
        <v>734.59353128999999</v>
      </c>
      <c r="N54" s="70">
        <v>147.55631713999998</v>
      </c>
      <c r="O54" s="70">
        <v>2316.86036493248</v>
      </c>
      <c r="P54" s="70">
        <v>1951.54981132323</v>
      </c>
      <c r="Q54" s="70">
        <v>1221.6561871394802</v>
      </c>
      <c r="R54" s="70">
        <v>763.70015677000004</v>
      </c>
      <c r="S54" s="158"/>
      <c r="T54" s="67">
        <f t="shared" si="6"/>
        <v>18978.180178613664</v>
      </c>
      <c r="U54" s="70"/>
      <c r="V54" s="70"/>
      <c r="W54" s="67">
        <f t="shared" si="2"/>
        <v>0</v>
      </c>
      <c r="X54" s="67"/>
      <c r="Y54" s="70">
        <v>0</v>
      </c>
      <c r="Z54" s="87">
        <f t="shared" si="9"/>
        <v>0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</row>
    <row r="55" spans="1:736" x14ac:dyDescent="0.25">
      <c r="A55" s="184"/>
      <c r="B55" s="7" t="s">
        <v>29</v>
      </c>
      <c r="C55" s="67">
        <f t="shared" si="0"/>
        <v>9346.654541277876</v>
      </c>
      <c r="D55" s="70">
        <v>165.44220931000001</v>
      </c>
      <c r="E55" s="70">
        <v>641.25277583399998</v>
      </c>
      <c r="F55" s="70">
        <v>733.52227930999993</v>
      </c>
      <c r="G55" s="70">
        <v>197.348839</v>
      </c>
      <c r="H55" s="70">
        <v>422.21709614999997</v>
      </c>
      <c r="I55" s="70">
        <v>554.69158500000003</v>
      </c>
      <c r="J55" s="70">
        <v>1388.02661227</v>
      </c>
      <c r="K55" s="70">
        <v>1823.9190078499998</v>
      </c>
      <c r="L55" s="70">
        <v>586.65526</v>
      </c>
      <c r="M55" s="70">
        <v>391.78045019999996</v>
      </c>
      <c r="N55" s="70">
        <v>269.70255427999996</v>
      </c>
      <c r="O55" s="70">
        <v>734.67574257387605</v>
      </c>
      <c r="P55" s="70">
        <v>1256.2900110599999</v>
      </c>
      <c r="Q55" s="70">
        <v>181.13011843999999</v>
      </c>
      <c r="R55" s="70">
        <v>0</v>
      </c>
      <c r="S55" s="158"/>
      <c r="T55" s="67">
        <f t="shared" si="6"/>
        <v>9346.654541277876</v>
      </c>
      <c r="U55" s="70"/>
      <c r="V55" s="70"/>
      <c r="W55" s="67">
        <f t="shared" si="2"/>
        <v>0</v>
      </c>
      <c r="X55" s="67"/>
      <c r="Y55" s="70">
        <v>0</v>
      </c>
      <c r="Z55" s="87">
        <f t="shared" si="9"/>
        <v>0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</row>
    <row r="56" spans="1:736" x14ac:dyDescent="0.25">
      <c r="A56" s="184"/>
      <c r="B56" s="7" t="s">
        <v>30</v>
      </c>
      <c r="C56" s="67">
        <f t="shared" si="0"/>
        <v>99055.750526092655</v>
      </c>
      <c r="D56" s="70">
        <v>2506.1358951351599</v>
      </c>
      <c r="E56" s="70">
        <v>4002.86317757288</v>
      </c>
      <c r="F56" s="70">
        <v>5134.93431669456</v>
      </c>
      <c r="G56" s="70">
        <v>1632.1342762123102</v>
      </c>
      <c r="H56" s="70">
        <v>4558.3270302638994</v>
      </c>
      <c r="I56" s="70">
        <v>6655.1979439754605</v>
      </c>
      <c r="J56" s="70">
        <v>4975.6788766999998</v>
      </c>
      <c r="K56" s="70">
        <v>5209.4451461600001</v>
      </c>
      <c r="L56" s="70">
        <v>687.11555041999998</v>
      </c>
      <c r="M56" s="70">
        <v>2122.48361062</v>
      </c>
      <c r="N56" s="70">
        <v>647.68230788999995</v>
      </c>
      <c r="O56" s="70">
        <v>12256.7609805176</v>
      </c>
      <c r="P56" s="70">
        <v>7902.8608686363805</v>
      </c>
      <c r="Q56" s="70">
        <v>2235.4146223643897</v>
      </c>
      <c r="R56" s="70">
        <v>853.53645589999996</v>
      </c>
      <c r="S56" s="158"/>
      <c r="T56" s="67">
        <f t="shared" si="6"/>
        <v>61380.571059062648</v>
      </c>
      <c r="U56" s="70">
        <v>2982.69596155</v>
      </c>
      <c r="V56" s="70">
        <v>12.34495274</v>
      </c>
      <c r="W56" s="67">
        <f t="shared" si="2"/>
        <v>2995.0409142899998</v>
      </c>
      <c r="X56" s="67"/>
      <c r="Y56" s="70">
        <v>34680.138552739998</v>
      </c>
      <c r="Z56" s="87">
        <f t="shared" si="9"/>
        <v>34680.138552739998</v>
      </c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</row>
    <row r="57" spans="1:736" ht="23.25" x14ac:dyDescent="0.25">
      <c r="A57" s="184"/>
      <c r="B57" s="7" t="s">
        <v>31</v>
      </c>
      <c r="C57" s="67">
        <f t="shared" si="0"/>
        <v>356972.35606541997</v>
      </c>
      <c r="D57" s="70">
        <v>5913.4802644830706</v>
      </c>
      <c r="E57" s="70">
        <v>26226.699151276902</v>
      </c>
      <c r="F57" s="70">
        <v>20359.834045363699</v>
      </c>
      <c r="G57" s="70">
        <v>8801.3457347085005</v>
      </c>
      <c r="H57" s="70">
        <v>36997.003813583506</v>
      </c>
      <c r="I57" s="70">
        <v>21736.0486517012</v>
      </c>
      <c r="J57" s="70">
        <v>16077.63792628</v>
      </c>
      <c r="K57" s="70">
        <v>10678.74533795</v>
      </c>
      <c r="L57" s="70">
        <v>1490.2893113087</v>
      </c>
      <c r="M57" s="70">
        <v>13416.334641559999</v>
      </c>
      <c r="N57" s="70">
        <v>1451.3357846400002</v>
      </c>
      <c r="O57" s="70">
        <v>27947.561296690103</v>
      </c>
      <c r="P57" s="70">
        <v>97699.837056796299</v>
      </c>
      <c r="Q57" s="70">
        <v>20462.726223969999</v>
      </c>
      <c r="R57" s="70">
        <v>4472.5681765680401</v>
      </c>
      <c r="S57" s="158"/>
      <c r="T57" s="67">
        <f t="shared" si="6"/>
        <v>313731.44741687999</v>
      </c>
      <c r="U57" s="70">
        <v>3075.5947375100004</v>
      </c>
      <c r="V57" s="70">
        <v>60.177241219999999</v>
      </c>
      <c r="W57" s="67">
        <f t="shared" si="2"/>
        <v>3135.7719787300002</v>
      </c>
      <c r="X57" s="67"/>
      <c r="Y57" s="70">
        <v>40105.136669809996</v>
      </c>
      <c r="Z57" s="87">
        <f t="shared" si="9"/>
        <v>40105.136669809996</v>
      </c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</row>
    <row r="58" spans="1:736" x14ac:dyDescent="0.25">
      <c r="A58" s="184"/>
      <c r="B58" s="7" t="s">
        <v>32</v>
      </c>
      <c r="C58" s="67">
        <f t="shared" si="0"/>
        <v>225517.62325775254</v>
      </c>
      <c r="D58" s="70">
        <v>9542.97454479515</v>
      </c>
      <c r="E58" s="70">
        <v>16907.724259453102</v>
      </c>
      <c r="F58" s="70">
        <v>9567.0296221564695</v>
      </c>
      <c r="G58" s="70">
        <v>7880.2330598568697</v>
      </c>
      <c r="H58" s="70">
        <v>12943.428597912201</v>
      </c>
      <c r="I58" s="70">
        <v>13068.93697506</v>
      </c>
      <c r="J58" s="70">
        <v>18421.801381229998</v>
      </c>
      <c r="K58" s="70">
        <v>11521.025299970199</v>
      </c>
      <c r="L58" s="70">
        <v>6289.9137874500002</v>
      </c>
      <c r="M58" s="70">
        <v>9114.9788363099997</v>
      </c>
      <c r="N58" s="70">
        <v>6192.3261851199995</v>
      </c>
      <c r="O58" s="70">
        <v>12745.962951809999</v>
      </c>
      <c r="P58" s="70">
        <v>32274.191754996602</v>
      </c>
      <c r="Q58" s="70">
        <v>9360.9664742199984</v>
      </c>
      <c r="R58" s="70">
        <v>6076.6999725219603</v>
      </c>
      <c r="S58" s="158"/>
      <c r="T58" s="67">
        <f t="shared" si="6"/>
        <v>181908.19370286254</v>
      </c>
      <c r="U58" s="70">
        <v>6731.4437006899998</v>
      </c>
      <c r="V58" s="70">
        <v>6391.60539453</v>
      </c>
      <c r="W58" s="67">
        <f t="shared" si="2"/>
        <v>13123.04909522</v>
      </c>
      <c r="X58" s="67"/>
      <c r="Y58" s="70">
        <v>30486.380459669999</v>
      </c>
      <c r="Z58" s="87">
        <f>+X58+Y58</f>
        <v>30486.380459669999</v>
      </c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</row>
    <row r="59" spans="1:736" ht="43.5" x14ac:dyDescent="0.25">
      <c r="A59" s="184"/>
      <c r="B59" s="11" t="s">
        <v>33</v>
      </c>
      <c r="C59" s="68">
        <f t="shared" si="0"/>
        <v>582489.97932317283</v>
      </c>
      <c r="D59" s="66">
        <v>15456.454809278201</v>
      </c>
      <c r="E59" s="66">
        <v>43134.42341073</v>
      </c>
      <c r="F59" s="66">
        <v>29926.8636675202</v>
      </c>
      <c r="G59" s="66">
        <v>16681.578794565397</v>
      </c>
      <c r="H59" s="66">
        <v>49940.432411495793</v>
      </c>
      <c r="I59" s="66">
        <v>34804.985626761198</v>
      </c>
      <c r="J59" s="66">
        <v>34499.439307510002</v>
      </c>
      <c r="K59" s="66">
        <v>22199.770637920199</v>
      </c>
      <c r="L59" s="66">
        <v>7780.2030987587004</v>
      </c>
      <c r="M59" s="66">
        <v>22531.31347787</v>
      </c>
      <c r="N59" s="66">
        <v>7643.6619697599999</v>
      </c>
      <c r="O59" s="66">
        <v>40693.5242485001</v>
      </c>
      <c r="P59" s="66">
        <v>129974.028811793</v>
      </c>
      <c r="Q59" s="66">
        <v>29823.69269819</v>
      </c>
      <c r="R59" s="66">
        <v>10549.268149089999</v>
      </c>
      <c r="S59" s="158"/>
      <c r="T59" s="66">
        <f t="shared" si="6"/>
        <v>495639.64111974288</v>
      </c>
      <c r="U59" s="66">
        <v>9807.0384382000011</v>
      </c>
      <c r="V59" s="66">
        <v>6451.7826357499998</v>
      </c>
      <c r="W59" s="66">
        <f t="shared" si="2"/>
        <v>16258.821073950001</v>
      </c>
      <c r="X59" s="66"/>
      <c r="Y59" s="66">
        <v>70591.517129479995</v>
      </c>
      <c r="Z59" s="91">
        <f>+X59+Y59</f>
        <v>70591.517129479995</v>
      </c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</row>
    <row r="60" spans="1:736" ht="15.75" thickBot="1" x14ac:dyDescent="0.3"/>
    <row r="61" spans="1:736" ht="15.75" thickBot="1" x14ac:dyDescent="0.3">
      <c r="A61" s="175" t="s">
        <v>46</v>
      </c>
      <c r="B61" s="175" t="s">
        <v>47</v>
      </c>
      <c r="C61" s="177" t="s">
        <v>48</v>
      </c>
      <c r="D61" s="178"/>
      <c r="E61" s="178"/>
      <c r="F61" s="179"/>
      <c r="G61" s="177" t="s">
        <v>49</v>
      </c>
      <c r="H61" s="178"/>
      <c r="I61" s="179"/>
    </row>
    <row r="62" spans="1:736" ht="15.75" thickBot="1" x14ac:dyDescent="0.3">
      <c r="A62" s="176"/>
      <c r="B62" s="176"/>
      <c r="C62" s="100" t="s">
        <v>50</v>
      </c>
      <c r="D62" s="101" t="s">
        <v>51</v>
      </c>
      <c r="E62" s="102" t="s">
        <v>52</v>
      </c>
      <c r="F62" s="103" t="s">
        <v>53</v>
      </c>
      <c r="G62" s="101" t="s">
        <v>51</v>
      </c>
      <c r="H62" s="102" t="s">
        <v>52</v>
      </c>
      <c r="I62" s="102" t="s">
        <v>53</v>
      </c>
    </row>
    <row r="63" spans="1:736" x14ac:dyDescent="0.25">
      <c r="A63" s="183" t="s">
        <v>116</v>
      </c>
      <c r="B63" s="7" t="s">
        <v>23</v>
      </c>
      <c r="C63" s="67">
        <f>+SUM(D63:F63)</f>
        <v>19318.299722606298</v>
      </c>
      <c r="D63" s="104">
        <v>18384.547763116298</v>
      </c>
      <c r="E63" s="104">
        <v>1.0122270000000001E-2</v>
      </c>
      <c r="F63" s="104">
        <v>933.74183721999998</v>
      </c>
      <c r="G63" s="105">
        <f>+D63/C63</f>
        <v>0.95166489945296151</v>
      </c>
      <c r="H63" s="105">
        <f>+E63/C63</f>
        <v>5.23973131452915E-7</v>
      </c>
      <c r="I63" s="105">
        <f>+F63/C63</f>
        <v>4.8334576573906975E-2</v>
      </c>
    </row>
    <row r="64" spans="1:736" ht="23.25" x14ac:dyDescent="0.25">
      <c r="A64" s="183"/>
      <c r="B64" s="7" t="s">
        <v>24</v>
      </c>
      <c r="C64" s="67">
        <f t="shared" ref="C64:C73" si="10">+SUM(D64:F64)</f>
        <v>1960.3938353308999</v>
      </c>
      <c r="D64" s="104">
        <v>1869.9938353308999</v>
      </c>
      <c r="E64" s="104">
        <v>0</v>
      </c>
      <c r="F64" s="104">
        <v>90.399999999999991</v>
      </c>
      <c r="G64" s="105">
        <f t="shared" ref="G64:G72" si="11">+D64/C64</f>
        <v>0.95388681683711718</v>
      </c>
      <c r="H64" s="105">
        <f t="shared" ref="H64:H73" si="12">+E64/C64</f>
        <v>0</v>
      </c>
      <c r="I64" s="105">
        <f t="shared" ref="I64:I73" si="13">+F64/C64</f>
        <v>4.6113183162882751E-2</v>
      </c>
    </row>
    <row r="65" spans="1:9" ht="23.25" x14ac:dyDescent="0.25">
      <c r="A65" s="183"/>
      <c r="B65" s="7" t="s">
        <v>25</v>
      </c>
      <c r="C65" s="67">
        <f t="shared" si="10"/>
        <v>90367.798998595448</v>
      </c>
      <c r="D65" s="104">
        <v>90367.798998595448</v>
      </c>
      <c r="E65" s="104">
        <v>0</v>
      </c>
      <c r="F65" s="104">
        <v>0</v>
      </c>
      <c r="G65" s="105">
        <f t="shared" si="11"/>
        <v>1</v>
      </c>
      <c r="H65" s="105">
        <f t="shared" si="12"/>
        <v>0</v>
      </c>
      <c r="I65" s="105">
        <f t="shared" si="13"/>
        <v>0</v>
      </c>
    </row>
    <row r="66" spans="1:9" ht="23.25" x14ac:dyDescent="0.25">
      <c r="A66" s="183"/>
      <c r="B66" s="7" t="s">
        <v>26</v>
      </c>
      <c r="C66" s="67">
        <f t="shared" si="10"/>
        <v>12583.646942659458</v>
      </c>
      <c r="D66" s="104">
        <v>12583.646942659458</v>
      </c>
      <c r="E66" s="104">
        <v>0</v>
      </c>
      <c r="F66" s="104">
        <v>0</v>
      </c>
      <c r="G66" s="105">
        <f t="shared" si="11"/>
        <v>1</v>
      </c>
      <c r="H66" s="105">
        <f t="shared" si="12"/>
        <v>0</v>
      </c>
      <c r="I66" s="105">
        <f t="shared" si="13"/>
        <v>0</v>
      </c>
    </row>
    <row r="67" spans="1:9" ht="23.25" x14ac:dyDescent="0.25">
      <c r="A67" s="183"/>
      <c r="B67" s="7" t="s">
        <v>27</v>
      </c>
      <c r="C67" s="67">
        <f t="shared" si="10"/>
        <v>5848.0114520730785</v>
      </c>
      <c r="D67" s="104">
        <v>5848.0114520730785</v>
      </c>
      <c r="E67" s="104">
        <v>0</v>
      </c>
      <c r="F67" s="104">
        <v>0</v>
      </c>
      <c r="G67" s="105">
        <f t="shared" si="11"/>
        <v>1</v>
      </c>
      <c r="H67" s="105">
        <f t="shared" si="12"/>
        <v>0</v>
      </c>
      <c r="I67" s="105">
        <f t="shared" si="13"/>
        <v>0</v>
      </c>
    </row>
    <row r="68" spans="1:9" x14ac:dyDescent="0.25">
      <c r="A68" s="183"/>
      <c r="B68" s="7" t="s">
        <v>28</v>
      </c>
      <c r="C68" s="67">
        <f t="shared" si="10"/>
        <v>10592.819561535993</v>
      </c>
      <c r="D68" s="104">
        <v>10592.819561535993</v>
      </c>
      <c r="E68" s="104">
        <v>0</v>
      </c>
      <c r="F68" s="104">
        <v>0</v>
      </c>
      <c r="G68" s="105">
        <f t="shared" si="11"/>
        <v>1</v>
      </c>
      <c r="H68" s="105">
        <f t="shared" si="12"/>
        <v>0</v>
      </c>
      <c r="I68" s="105">
        <f t="shared" si="13"/>
        <v>0</v>
      </c>
    </row>
    <row r="69" spans="1:9" x14ac:dyDescent="0.25">
      <c r="A69" s="183"/>
      <c r="B69" s="7" t="s">
        <v>29</v>
      </c>
      <c r="C69" s="67">
        <f t="shared" si="10"/>
        <v>17111.980414279999</v>
      </c>
      <c r="D69" s="104">
        <v>17111.980414279999</v>
      </c>
      <c r="E69" s="104">
        <v>0</v>
      </c>
      <c r="F69" s="104">
        <v>0</v>
      </c>
      <c r="G69" s="105">
        <f t="shared" si="11"/>
        <v>1</v>
      </c>
      <c r="H69" s="105">
        <f t="shared" si="12"/>
        <v>0</v>
      </c>
      <c r="I69" s="105">
        <f t="shared" si="13"/>
        <v>0</v>
      </c>
    </row>
    <row r="70" spans="1:9" x14ac:dyDescent="0.25">
      <c r="A70" s="183"/>
      <c r="B70" s="7" t="s">
        <v>30</v>
      </c>
      <c r="C70" s="67">
        <f t="shared" si="10"/>
        <v>75379.409588338516</v>
      </c>
      <c r="D70" s="104">
        <v>46136.458370548513</v>
      </c>
      <c r="E70" s="104">
        <v>2249.2536680900002</v>
      </c>
      <c r="F70" s="104">
        <v>26993.697549699998</v>
      </c>
      <c r="G70" s="105">
        <f t="shared" si="11"/>
        <v>0.61205651015985141</v>
      </c>
      <c r="H70" s="105">
        <f t="shared" si="12"/>
        <v>2.9839099037437519E-2</v>
      </c>
      <c r="I70" s="105">
        <f t="shared" si="13"/>
        <v>0.358104390802711</v>
      </c>
    </row>
    <row r="71" spans="1:9" ht="23.25" x14ac:dyDescent="0.25">
      <c r="A71" s="183"/>
      <c r="B71" s="7" t="s">
        <v>31</v>
      </c>
      <c r="C71" s="67">
        <f t="shared" si="10"/>
        <v>190701.20675602637</v>
      </c>
      <c r="D71" s="104">
        <v>160081.74128113638</v>
      </c>
      <c r="E71" s="104">
        <v>2257.1772543400002</v>
      </c>
      <c r="F71" s="104">
        <v>28362.288220549999</v>
      </c>
      <c r="G71" s="105">
        <f t="shared" si="11"/>
        <v>0.83943748445145916</v>
      </c>
      <c r="H71" s="105">
        <f t="shared" si="12"/>
        <v>1.1836198064691434E-2</v>
      </c>
      <c r="I71" s="105">
        <f t="shared" si="13"/>
        <v>0.14872631748384949</v>
      </c>
    </row>
    <row r="72" spans="1:9" x14ac:dyDescent="0.25">
      <c r="A72" s="183"/>
      <c r="B72" s="7" t="s">
        <v>32</v>
      </c>
      <c r="C72" s="67">
        <f t="shared" si="10"/>
        <v>173135.40336614178</v>
      </c>
      <c r="D72" s="104">
        <v>119650.93764379178</v>
      </c>
      <c r="E72" s="104">
        <v>6882.6394049600003</v>
      </c>
      <c r="F72" s="104">
        <v>46601.826317390005</v>
      </c>
      <c r="G72" s="105">
        <f t="shared" si="11"/>
        <v>0.69108302125104604</v>
      </c>
      <c r="H72" s="105">
        <f t="shared" si="12"/>
        <v>3.975292904366181E-2</v>
      </c>
      <c r="I72" s="105">
        <f t="shared" si="13"/>
        <v>0.26916404970529223</v>
      </c>
    </row>
    <row r="73" spans="1:9" ht="43.5" x14ac:dyDescent="0.25">
      <c r="A73" s="183"/>
      <c r="B73" s="11" t="s">
        <v>33</v>
      </c>
      <c r="C73" s="67">
        <f t="shared" si="10"/>
        <v>363836.61012216815</v>
      </c>
      <c r="D73" s="104">
        <v>279732.67892492813</v>
      </c>
      <c r="E73" s="104">
        <v>9139.8166592999987</v>
      </c>
      <c r="F73" s="104">
        <v>74964.114537939997</v>
      </c>
      <c r="G73" s="105">
        <f>+D73/C73</f>
        <v>0.76884148307945199</v>
      </c>
      <c r="H73" s="105">
        <f t="shared" si="12"/>
        <v>2.512066242105503E-2</v>
      </c>
      <c r="I73" s="105">
        <f t="shared" si="13"/>
        <v>0.20603785449949288</v>
      </c>
    </row>
    <row r="74" spans="1:9" x14ac:dyDescent="0.25">
      <c r="A74" s="183" t="s">
        <v>117</v>
      </c>
      <c r="B74" s="7" t="s">
        <v>23</v>
      </c>
      <c r="C74" s="67">
        <v>21155.351790087199</v>
      </c>
      <c r="D74" s="108">
        <v>20279.448117537198</v>
      </c>
      <c r="E74" s="108">
        <v>18.007400919999998</v>
      </c>
      <c r="F74" s="108">
        <v>857.89627163</v>
      </c>
      <c r="G74" s="105">
        <f>+D74/C74</f>
        <v>0.95859659147996656</v>
      </c>
      <c r="H74" s="105">
        <f>+E74/C74</f>
        <v>8.511983680856472E-4</v>
      </c>
      <c r="I74" s="105">
        <f>+F74/C74</f>
        <v>4.0552210151947744E-2</v>
      </c>
    </row>
    <row r="75" spans="1:9" ht="23.25" x14ac:dyDescent="0.25">
      <c r="A75" s="183"/>
      <c r="B75" s="7" t="s">
        <v>24</v>
      </c>
      <c r="C75" s="67">
        <v>4544.2724669899999</v>
      </c>
      <c r="D75" s="108">
        <v>4455.0418399800001</v>
      </c>
      <c r="E75" s="108">
        <v>0</v>
      </c>
      <c r="F75" s="108">
        <v>89.230627009999992</v>
      </c>
      <c r="G75" s="105">
        <f t="shared" ref="G75:G83" si="14">+D75/C75</f>
        <v>0.98036415561386803</v>
      </c>
      <c r="H75" s="105">
        <f t="shared" ref="H75:H84" si="15">+E75/C75</f>
        <v>0</v>
      </c>
      <c r="I75" s="105">
        <f t="shared" ref="I75:I84" si="16">+F75/C75</f>
        <v>1.9635844386132043E-2</v>
      </c>
    </row>
    <row r="76" spans="1:9" ht="23.25" x14ac:dyDescent="0.25">
      <c r="A76" s="183"/>
      <c r="B76" s="7" t="s">
        <v>25</v>
      </c>
      <c r="C76" s="67">
        <v>94745.577891421766</v>
      </c>
      <c r="D76" s="108">
        <v>94745.577891421766</v>
      </c>
      <c r="E76" s="108">
        <v>0</v>
      </c>
      <c r="F76" s="108">
        <v>0</v>
      </c>
      <c r="G76" s="105">
        <f t="shared" si="14"/>
        <v>1</v>
      </c>
      <c r="H76" s="105">
        <f t="shared" si="15"/>
        <v>0</v>
      </c>
      <c r="I76" s="105">
        <f t="shared" si="16"/>
        <v>0</v>
      </c>
    </row>
    <row r="77" spans="1:9" ht="23.25" x14ac:dyDescent="0.25">
      <c r="A77" s="183"/>
      <c r="B77" s="7" t="s">
        <v>26</v>
      </c>
      <c r="C77" s="67">
        <v>13655.814873282294</v>
      </c>
      <c r="D77" s="108">
        <v>13655.814873282294</v>
      </c>
      <c r="E77" s="108">
        <v>0</v>
      </c>
      <c r="F77" s="108">
        <v>0</v>
      </c>
      <c r="G77" s="105">
        <f t="shared" si="14"/>
        <v>1</v>
      </c>
      <c r="H77" s="105">
        <f t="shared" si="15"/>
        <v>0</v>
      </c>
      <c r="I77" s="105">
        <f t="shared" si="16"/>
        <v>0</v>
      </c>
    </row>
    <row r="78" spans="1:9" ht="23.25" x14ac:dyDescent="0.25">
      <c r="A78" s="183"/>
      <c r="B78" s="7" t="s">
        <v>27</v>
      </c>
      <c r="C78" s="67">
        <v>20455.157171810235</v>
      </c>
      <c r="D78" s="108">
        <v>20455.157171810235</v>
      </c>
      <c r="E78" s="108">
        <v>0</v>
      </c>
      <c r="F78" s="108">
        <v>0</v>
      </c>
      <c r="G78" s="105">
        <f t="shared" si="14"/>
        <v>1</v>
      </c>
      <c r="H78" s="105">
        <f t="shared" si="15"/>
        <v>0</v>
      </c>
      <c r="I78" s="105">
        <f t="shared" si="16"/>
        <v>0</v>
      </c>
    </row>
    <row r="79" spans="1:9" x14ac:dyDescent="0.25">
      <c r="A79" s="183"/>
      <c r="B79" s="7" t="s">
        <v>28</v>
      </c>
      <c r="C79" s="67">
        <v>9063.1586616953155</v>
      </c>
      <c r="D79" s="108">
        <v>9063.1586616953155</v>
      </c>
      <c r="E79" s="108">
        <v>0</v>
      </c>
      <c r="F79" s="108">
        <v>0</v>
      </c>
      <c r="G79" s="105">
        <f t="shared" si="14"/>
        <v>1</v>
      </c>
      <c r="H79" s="105">
        <f t="shared" si="15"/>
        <v>0</v>
      </c>
      <c r="I79" s="105">
        <f t="shared" si="16"/>
        <v>0</v>
      </c>
    </row>
    <row r="80" spans="1:9" x14ac:dyDescent="0.25">
      <c r="A80" s="183"/>
      <c r="B80" s="7" t="s">
        <v>29</v>
      </c>
      <c r="C80" s="67">
        <v>12812.082412290001</v>
      </c>
      <c r="D80" s="108">
        <v>12812.082412290001</v>
      </c>
      <c r="E80" s="108">
        <v>0</v>
      </c>
      <c r="F80" s="108">
        <v>0</v>
      </c>
      <c r="G80" s="105">
        <f t="shared" si="14"/>
        <v>1</v>
      </c>
      <c r="H80" s="105">
        <f t="shared" si="15"/>
        <v>0</v>
      </c>
      <c r="I80" s="105">
        <f t="shared" si="16"/>
        <v>0</v>
      </c>
    </row>
    <row r="81" spans="1:9" x14ac:dyDescent="0.25">
      <c r="A81" s="183"/>
      <c r="B81" s="7" t="s">
        <v>30</v>
      </c>
      <c r="C81" s="67">
        <v>85744.104252057848</v>
      </c>
      <c r="D81" s="108">
        <v>55986.213119077845</v>
      </c>
      <c r="E81" s="108">
        <v>2621.3505314700001</v>
      </c>
      <c r="F81" s="108">
        <v>27136.540601510002</v>
      </c>
      <c r="G81" s="105">
        <f t="shared" si="14"/>
        <v>0.65294533784501207</v>
      </c>
      <c r="H81" s="105">
        <f t="shared" si="15"/>
        <v>3.0571787463825398E-2</v>
      </c>
      <c r="I81" s="105">
        <f t="shared" si="16"/>
        <v>0.31648287469116254</v>
      </c>
    </row>
    <row r="82" spans="1:9" ht="23.25" x14ac:dyDescent="0.25">
      <c r="A82" s="183"/>
      <c r="B82" s="7" t="s">
        <v>31</v>
      </c>
      <c r="C82" s="67">
        <v>212832.4309308235</v>
      </c>
      <c r="D82" s="108">
        <v>180229.58475312352</v>
      </c>
      <c r="E82" s="108">
        <v>2669.1487912999996</v>
      </c>
      <c r="F82" s="108">
        <v>29933.697386399999</v>
      </c>
      <c r="G82" s="105">
        <f t="shared" si="14"/>
        <v>0.8468144820076936</v>
      </c>
      <c r="H82" s="105">
        <f t="shared" si="15"/>
        <v>1.2541081167125078E-2</v>
      </c>
      <c r="I82" s="105">
        <f t="shared" si="16"/>
        <v>0.14064443682518146</v>
      </c>
    </row>
    <row r="83" spans="1:9" x14ac:dyDescent="0.25">
      <c r="A83" s="183"/>
      <c r="B83" s="7" t="s">
        <v>32</v>
      </c>
      <c r="C83" s="67">
        <v>177860.62927662799</v>
      </c>
      <c r="D83" s="108">
        <v>143321.344057368</v>
      </c>
      <c r="E83" s="108">
        <v>6971.8172790299996</v>
      </c>
      <c r="F83" s="108">
        <v>27567.467940229999</v>
      </c>
      <c r="G83" s="105">
        <f t="shared" si="14"/>
        <v>0.80580702227506018</v>
      </c>
      <c r="H83" s="105">
        <f t="shared" si="15"/>
        <v>3.9198204275925949E-2</v>
      </c>
      <c r="I83" s="105">
        <f t="shared" si="16"/>
        <v>0.15499477344901386</v>
      </c>
    </row>
    <row r="84" spans="1:9" ht="43.5" x14ac:dyDescent="0.25">
      <c r="A84" s="183"/>
      <c r="B84" s="11" t="s">
        <v>33</v>
      </c>
      <c r="C84" s="68">
        <v>390693.0602074514</v>
      </c>
      <c r="D84" s="108">
        <v>323550.9288104914</v>
      </c>
      <c r="E84" s="108">
        <v>9640.9660703299996</v>
      </c>
      <c r="F84" s="108">
        <v>57501.165326630005</v>
      </c>
      <c r="G84" s="105">
        <f>+D84/C84</f>
        <v>0.82814608644108323</v>
      </c>
      <c r="H84" s="105">
        <f t="shared" si="15"/>
        <v>2.467657363867894E-2</v>
      </c>
      <c r="I84" s="105">
        <f t="shared" si="16"/>
        <v>0.14717733992023779</v>
      </c>
    </row>
    <row r="85" spans="1:9" x14ac:dyDescent="0.25">
      <c r="A85" s="183" t="s">
        <v>118</v>
      </c>
      <c r="B85" s="7" t="s">
        <v>23</v>
      </c>
      <c r="C85" s="67">
        <v>23730.771662028434</v>
      </c>
      <c r="D85" s="108">
        <v>22684.67283545843</v>
      </c>
      <c r="E85" s="108">
        <v>18.351438859999998</v>
      </c>
      <c r="F85" s="108">
        <v>1027.7473877100001</v>
      </c>
      <c r="G85" s="105">
        <f>+D85/C85</f>
        <v>0.95591804423941829</v>
      </c>
      <c r="H85" s="105">
        <f>+E85/C85</f>
        <v>7.7331825198773889E-4</v>
      </c>
      <c r="I85" s="105">
        <f>+F85/C85</f>
        <v>4.3308637508593831E-2</v>
      </c>
    </row>
    <row r="86" spans="1:9" ht="23.25" x14ac:dyDescent="0.25">
      <c r="A86" s="183"/>
      <c r="B86" s="7" t="s">
        <v>24</v>
      </c>
      <c r="C86" s="67">
        <v>7897.4841817014139</v>
      </c>
      <c r="D86" s="108">
        <v>5055.224223991414</v>
      </c>
      <c r="E86" s="108">
        <v>0</v>
      </c>
      <c r="F86" s="108">
        <v>2842.25995771</v>
      </c>
      <c r="G86" s="105">
        <f t="shared" ref="G86:G94" si="17">+D86/C86</f>
        <v>0.64010564727745101</v>
      </c>
      <c r="H86" s="105">
        <f t="shared" ref="H86:H95" si="18">+E86/C86</f>
        <v>0</v>
      </c>
      <c r="I86" s="105">
        <f t="shared" ref="I86:I95" si="19">+F86/C86</f>
        <v>0.35989435272254899</v>
      </c>
    </row>
    <row r="87" spans="1:9" ht="23.25" x14ac:dyDescent="0.25">
      <c r="A87" s="183"/>
      <c r="B87" s="7" t="s">
        <v>25</v>
      </c>
      <c r="C87" s="67">
        <v>123425.1127948628</v>
      </c>
      <c r="D87" s="108">
        <v>123425.1127948628</v>
      </c>
      <c r="E87" s="108">
        <v>0</v>
      </c>
      <c r="F87" s="108">
        <v>0</v>
      </c>
      <c r="G87" s="105">
        <f t="shared" si="17"/>
        <v>1</v>
      </c>
      <c r="H87" s="105">
        <f t="shared" si="18"/>
        <v>0</v>
      </c>
      <c r="I87" s="105">
        <f t="shared" si="19"/>
        <v>0</v>
      </c>
    </row>
    <row r="88" spans="1:9" ht="23.25" x14ac:dyDescent="0.25">
      <c r="A88" s="183"/>
      <c r="B88" s="7" t="s">
        <v>26</v>
      </c>
      <c r="C88" s="67">
        <v>13372.790059780204</v>
      </c>
      <c r="D88" s="108">
        <v>13372.790059780204</v>
      </c>
      <c r="E88" s="108">
        <v>0</v>
      </c>
      <c r="F88" s="108">
        <v>0</v>
      </c>
      <c r="G88" s="105">
        <f t="shared" si="17"/>
        <v>1</v>
      </c>
      <c r="H88" s="105">
        <f t="shared" si="18"/>
        <v>0</v>
      </c>
      <c r="I88" s="105">
        <f t="shared" si="19"/>
        <v>0</v>
      </c>
    </row>
    <row r="89" spans="1:9" ht="23.25" x14ac:dyDescent="0.25">
      <c r="A89" s="183"/>
      <c r="B89" s="7" t="s">
        <v>27</v>
      </c>
      <c r="C89" s="67">
        <v>15268.369387990777</v>
      </c>
      <c r="D89" s="108">
        <v>15268.369387990777</v>
      </c>
      <c r="E89" s="108">
        <v>0</v>
      </c>
      <c r="F89" s="108">
        <v>0</v>
      </c>
      <c r="G89" s="105">
        <f t="shared" si="17"/>
        <v>1</v>
      </c>
      <c r="H89" s="105">
        <f t="shared" si="18"/>
        <v>0</v>
      </c>
      <c r="I89" s="105">
        <f t="shared" si="19"/>
        <v>0</v>
      </c>
    </row>
    <row r="90" spans="1:9" x14ac:dyDescent="0.25">
      <c r="A90" s="183"/>
      <c r="B90" s="7" t="s">
        <v>28</v>
      </c>
      <c r="C90" s="67">
        <v>10073.47725470263</v>
      </c>
      <c r="D90" s="108">
        <v>10073.47725470263</v>
      </c>
      <c r="E90" s="108">
        <v>0</v>
      </c>
      <c r="F90" s="108">
        <v>0</v>
      </c>
      <c r="G90" s="105">
        <f t="shared" si="17"/>
        <v>1</v>
      </c>
      <c r="H90" s="105">
        <f t="shared" si="18"/>
        <v>0</v>
      </c>
      <c r="I90" s="105">
        <f t="shared" si="19"/>
        <v>0</v>
      </c>
    </row>
    <row r="91" spans="1:9" x14ac:dyDescent="0.25">
      <c r="A91" s="183"/>
      <c r="B91" s="7" t="s">
        <v>29</v>
      </c>
      <c r="C91" s="67">
        <v>12812.082412294005</v>
      </c>
      <c r="D91" s="108">
        <v>12812.082412294005</v>
      </c>
      <c r="E91" s="108">
        <v>0</v>
      </c>
      <c r="F91" s="108">
        <v>0</v>
      </c>
      <c r="G91" s="105">
        <f t="shared" si="17"/>
        <v>1</v>
      </c>
      <c r="H91" s="105">
        <f t="shared" si="18"/>
        <v>0</v>
      </c>
      <c r="I91" s="105">
        <f t="shared" si="19"/>
        <v>0</v>
      </c>
    </row>
    <row r="92" spans="1:9" x14ac:dyDescent="0.25">
      <c r="A92" s="183"/>
      <c r="B92" s="7" t="s">
        <v>30</v>
      </c>
      <c r="C92" s="67">
        <v>79670.152235587608</v>
      </c>
      <c r="D92" s="108">
        <v>51526.719114767606</v>
      </c>
      <c r="E92" s="108">
        <v>2606.6345485699999</v>
      </c>
      <c r="F92" s="108">
        <v>25536.798572250002</v>
      </c>
      <c r="G92" s="105">
        <f t="shared" si="17"/>
        <v>0.646750604447211</v>
      </c>
      <c r="H92" s="105">
        <f t="shared" si="18"/>
        <v>3.2717830648322149E-2</v>
      </c>
      <c r="I92" s="105">
        <f t="shared" si="19"/>
        <v>0.32053156490446683</v>
      </c>
    </row>
    <row r="93" spans="1:9" ht="23.25" x14ac:dyDescent="0.25">
      <c r="A93" s="183"/>
      <c r="B93" s="7" t="s">
        <v>31</v>
      </c>
      <c r="C93" s="67">
        <v>246935.47614896527</v>
      </c>
      <c r="D93" s="108">
        <v>211750.64558647526</v>
      </c>
      <c r="E93" s="108">
        <v>2682.3556279700001</v>
      </c>
      <c r="F93" s="108">
        <v>32502.47493452</v>
      </c>
      <c r="G93" s="105">
        <f t="shared" si="17"/>
        <v>0.85751407164653592</v>
      </c>
      <c r="H93" s="105">
        <f t="shared" si="18"/>
        <v>1.0862577017292782E-2</v>
      </c>
      <c r="I93" s="105">
        <f t="shared" si="19"/>
        <v>0.13162335133617128</v>
      </c>
    </row>
    <row r="94" spans="1:9" x14ac:dyDescent="0.25">
      <c r="A94" s="183"/>
      <c r="B94" s="7" t="s">
        <v>32</v>
      </c>
      <c r="C94" s="67">
        <v>198000.97873896657</v>
      </c>
      <c r="D94" s="108">
        <v>160937.31336211658</v>
      </c>
      <c r="E94" s="108">
        <v>6865.2943238999997</v>
      </c>
      <c r="F94" s="108">
        <v>30198.371052949999</v>
      </c>
      <c r="G94" s="105">
        <f t="shared" si="17"/>
        <v>0.81281069612432244</v>
      </c>
      <c r="H94" s="105">
        <f t="shared" si="18"/>
        <v>3.4673032262890077E-2</v>
      </c>
      <c r="I94" s="105">
        <f t="shared" si="19"/>
        <v>0.15251627161278755</v>
      </c>
    </row>
    <row r="95" spans="1:9" ht="43.5" x14ac:dyDescent="0.25">
      <c r="A95" s="183"/>
      <c r="B95" s="11" t="s">
        <v>33</v>
      </c>
      <c r="C95" s="68">
        <v>444936.45488793176</v>
      </c>
      <c r="D95" s="108">
        <v>372687.95894859178</v>
      </c>
      <c r="E95" s="108">
        <v>9547.6499518699984</v>
      </c>
      <c r="F95" s="108">
        <v>62700.845987469998</v>
      </c>
      <c r="G95" s="105">
        <f>+D95/C95</f>
        <v>0.83762064190146535</v>
      </c>
      <c r="H95" s="105">
        <f t="shared" si="18"/>
        <v>2.1458457375165652E-2</v>
      </c>
      <c r="I95" s="105">
        <f t="shared" si="19"/>
        <v>0.14092090072336905</v>
      </c>
    </row>
    <row r="96" spans="1:9" x14ac:dyDescent="0.25">
      <c r="A96" s="184" t="s">
        <v>119</v>
      </c>
      <c r="B96" s="7" t="s">
        <v>23</v>
      </c>
      <c r="C96" s="67">
        <v>18111.007927128881</v>
      </c>
      <c r="D96" s="108">
        <v>17319.268982828879</v>
      </c>
      <c r="E96" s="108">
        <v>8.12416786</v>
      </c>
      <c r="F96" s="108">
        <v>783.6147764399999</v>
      </c>
      <c r="G96" s="105">
        <f>+D96/C96</f>
        <v>0.95628410370722439</v>
      </c>
      <c r="H96" s="105">
        <f>+E96/C96</f>
        <v>4.4857624118371835E-4</v>
      </c>
      <c r="I96" s="105">
        <f>+F96/C96</f>
        <v>4.3267320051591715E-2</v>
      </c>
    </row>
    <row r="97" spans="1:9" ht="23.25" x14ac:dyDescent="0.25">
      <c r="A97" s="184"/>
      <c r="B97" s="7" t="s">
        <v>24</v>
      </c>
      <c r="C97" s="67">
        <v>13312.186316006766</v>
      </c>
      <c r="D97" s="108">
        <v>12371.974079126765</v>
      </c>
      <c r="E97" s="108">
        <v>0</v>
      </c>
      <c r="F97" s="108">
        <v>940.21223688000009</v>
      </c>
      <c r="G97" s="105">
        <f t="shared" ref="G97:G105" si="20">+D97/C97</f>
        <v>0.9293720644707717</v>
      </c>
      <c r="H97" s="105">
        <f t="shared" ref="H97:H106" si="21">+E97/C97</f>
        <v>0</v>
      </c>
      <c r="I97" s="105">
        <f t="shared" ref="I97:I106" si="22">+F97/C97</f>
        <v>7.0627935529228233E-2</v>
      </c>
    </row>
    <row r="98" spans="1:9" ht="23.25" x14ac:dyDescent="0.25">
      <c r="A98" s="184"/>
      <c r="B98" s="7" t="s">
        <v>25</v>
      </c>
      <c r="C98" s="67">
        <v>126544.5386591299</v>
      </c>
      <c r="D98" s="108">
        <v>126544.5386591299</v>
      </c>
      <c r="E98" s="108">
        <v>0</v>
      </c>
      <c r="F98" s="108">
        <v>0</v>
      </c>
      <c r="G98" s="105">
        <f t="shared" si="20"/>
        <v>1</v>
      </c>
      <c r="H98" s="105">
        <f t="shared" si="21"/>
        <v>0</v>
      </c>
      <c r="I98" s="105">
        <f t="shared" si="22"/>
        <v>0</v>
      </c>
    </row>
    <row r="99" spans="1:9" ht="23.25" x14ac:dyDescent="0.25">
      <c r="A99" s="184"/>
      <c r="B99" s="7" t="s">
        <v>26</v>
      </c>
      <c r="C99" s="67">
        <v>11795.022289505874</v>
      </c>
      <c r="D99" s="108">
        <v>11795.022289505874</v>
      </c>
      <c r="E99" s="108">
        <v>0</v>
      </c>
      <c r="F99" s="108">
        <v>0</v>
      </c>
      <c r="G99" s="105">
        <f t="shared" si="20"/>
        <v>1</v>
      </c>
      <c r="H99" s="105">
        <f t="shared" si="21"/>
        <v>0</v>
      </c>
      <c r="I99" s="105">
        <f t="shared" si="22"/>
        <v>0</v>
      </c>
    </row>
    <row r="100" spans="1:9" ht="23.25" x14ac:dyDescent="0.25">
      <c r="A100" s="184"/>
      <c r="B100" s="7" t="s">
        <v>27</v>
      </c>
      <c r="C100" s="67">
        <v>12235.475595819333</v>
      </c>
      <c r="D100" s="108">
        <v>12235.475595819333</v>
      </c>
      <c r="E100" s="108">
        <v>0</v>
      </c>
      <c r="F100" s="108">
        <v>0</v>
      </c>
      <c r="G100" s="105">
        <f t="shared" si="20"/>
        <v>1</v>
      </c>
      <c r="H100" s="105">
        <f t="shared" si="21"/>
        <v>0</v>
      </c>
      <c r="I100" s="105">
        <f t="shared" si="22"/>
        <v>0</v>
      </c>
    </row>
    <row r="101" spans="1:9" x14ac:dyDescent="0.25">
      <c r="A101" s="184"/>
      <c r="B101" s="7" t="s">
        <v>28</v>
      </c>
      <c r="C101" s="67">
        <v>12117.648037398747</v>
      </c>
      <c r="D101" s="108">
        <v>12117.648037398747</v>
      </c>
      <c r="E101" s="108">
        <v>0</v>
      </c>
      <c r="F101" s="108">
        <v>0</v>
      </c>
      <c r="G101" s="105">
        <f t="shared" si="20"/>
        <v>1</v>
      </c>
      <c r="H101" s="105">
        <f t="shared" si="21"/>
        <v>0</v>
      </c>
      <c r="I101" s="105">
        <f t="shared" si="22"/>
        <v>0</v>
      </c>
    </row>
    <row r="102" spans="1:9" x14ac:dyDescent="0.25">
      <c r="A102" s="184"/>
      <c r="B102" s="7" t="s">
        <v>29</v>
      </c>
      <c r="C102" s="67">
        <v>12118.188112283104</v>
      </c>
      <c r="D102" s="108">
        <v>12118.188112283104</v>
      </c>
      <c r="E102" s="108">
        <v>0</v>
      </c>
      <c r="F102" s="108">
        <v>0</v>
      </c>
      <c r="G102" s="105">
        <f t="shared" si="20"/>
        <v>1</v>
      </c>
      <c r="H102" s="105">
        <f t="shared" si="21"/>
        <v>0</v>
      </c>
      <c r="I102" s="105">
        <f t="shared" si="22"/>
        <v>0</v>
      </c>
    </row>
    <row r="103" spans="1:9" x14ac:dyDescent="0.25">
      <c r="A103" s="184"/>
      <c r="B103" s="7" t="s">
        <v>30</v>
      </c>
      <c r="C103" s="67">
        <v>81362.561100597057</v>
      </c>
      <c r="D103" s="108">
        <v>48266.334035007058</v>
      </c>
      <c r="E103" s="108">
        <v>3113.5281996100002</v>
      </c>
      <c r="F103" s="108">
        <v>29982.698865979997</v>
      </c>
      <c r="G103" s="105">
        <f t="shared" si="20"/>
        <v>0.59322535306294422</v>
      </c>
      <c r="H103" s="105">
        <f t="shared" si="21"/>
        <v>3.8267332757143904E-2</v>
      </c>
      <c r="I103" s="105">
        <f t="shared" si="22"/>
        <v>0.36850731417991189</v>
      </c>
    </row>
    <row r="104" spans="1:9" ht="23.25" x14ac:dyDescent="0.25">
      <c r="A104" s="184"/>
      <c r="B104" s="7" t="s">
        <v>31</v>
      </c>
      <c r="C104" s="67">
        <v>248543.82241684356</v>
      </c>
      <c r="D104" s="108">
        <v>212528.64005066355</v>
      </c>
      <c r="E104" s="108">
        <v>3192.3150931</v>
      </c>
      <c r="F104" s="108">
        <v>32822.867273079995</v>
      </c>
      <c r="G104" s="105">
        <f t="shared" si="20"/>
        <v>0.85509524229583389</v>
      </c>
      <c r="H104" s="105">
        <f t="shared" si="21"/>
        <v>1.2844073379325562E-2</v>
      </c>
      <c r="I104" s="105">
        <f t="shared" si="22"/>
        <v>0.1320606843248405</v>
      </c>
    </row>
    <row r="105" spans="1:9" x14ac:dyDescent="0.25">
      <c r="A105" s="184"/>
      <c r="B105" s="7" t="s">
        <v>32</v>
      </c>
      <c r="C105" s="67">
        <v>201074.32034046034</v>
      </c>
      <c r="D105" s="108">
        <v>166755.44816172036</v>
      </c>
      <c r="E105" s="108">
        <v>6956.2711683099997</v>
      </c>
      <c r="F105" s="108">
        <v>27362.60101043</v>
      </c>
      <c r="G105" s="105">
        <f t="shared" si="20"/>
        <v>0.82932245091948564</v>
      </c>
      <c r="H105" s="105">
        <f t="shared" si="21"/>
        <v>3.4595522474135915E-2</v>
      </c>
      <c r="I105" s="105">
        <f t="shared" si="22"/>
        <v>0.13608202660637853</v>
      </c>
    </row>
    <row r="106" spans="1:9" ht="43.5" x14ac:dyDescent="0.25">
      <c r="A106" s="184"/>
      <c r="B106" s="11" t="s">
        <v>33</v>
      </c>
      <c r="C106" s="68">
        <v>449618.14275730384</v>
      </c>
      <c r="D106" s="108">
        <v>379284.08821238385</v>
      </c>
      <c r="E106" s="108">
        <v>10148.586261410001</v>
      </c>
      <c r="F106" s="108">
        <v>60185.468283509996</v>
      </c>
      <c r="G106" s="105">
        <f>+D106/C106</f>
        <v>0.84356935840357072</v>
      </c>
      <c r="H106" s="105">
        <f t="shared" si="21"/>
        <v>2.2571567506536393E-2</v>
      </c>
      <c r="I106" s="105">
        <f t="shared" si="22"/>
        <v>0.13385907408989295</v>
      </c>
    </row>
    <row r="107" spans="1:9" x14ac:dyDescent="0.25">
      <c r="A107" s="184" t="s">
        <v>120</v>
      </c>
      <c r="B107" s="7" t="s">
        <v>23</v>
      </c>
      <c r="C107" s="67">
        <v>57530.44361431001</v>
      </c>
      <c r="D107" s="108">
        <v>56265.907864310007</v>
      </c>
      <c r="E107" s="108">
        <v>12.96202564</v>
      </c>
      <c r="F107" s="108">
        <v>1251.5737243599999</v>
      </c>
      <c r="G107" s="105">
        <f>+D107/C107</f>
        <v>0.97801971146828659</v>
      </c>
      <c r="H107" s="105">
        <f>+E107/C107</f>
        <v>2.253072430120433E-4</v>
      </c>
      <c r="I107" s="105">
        <f>+F107/C107</f>
        <v>2.1754981288701309E-2</v>
      </c>
    </row>
    <row r="108" spans="1:9" ht="23.25" x14ac:dyDescent="0.25">
      <c r="A108" s="184"/>
      <c r="B108" s="7" t="s">
        <v>24</v>
      </c>
      <c r="C108" s="67">
        <v>18320.050624178977</v>
      </c>
      <c r="D108" s="108">
        <v>18126.601620828977</v>
      </c>
      <c r="E108" s="108">
        <v>9.0882363999999995</v>
      </c>
      <c r="F108" s="108">
        <v>184.36076695</v>
      </c>
      <c r="G108" s="105">
        <f t="shared" ref="G108:G116" si="23">+D108/C108</f>
        <v>0.98944058576482941</v>
      </c>
      <c r="H108" s="105">
        <f t="shared" ref="H108:H117" si="24">+E108/C108</f>
        <v>4.9608140208986422E-4</v>
      </c>
      <c r="I108" s="105">
        <f t="shared" ref="I108:I117" si="25">+F108/C108</f>
        <v>1.0063332833080653E-2</v>
      </c>
    </row>
    <row r="109" spans="1:9" ht="23.25" x14ac:dyDescent="0.25">
      <c r="A109" s="184"/>
      <c r="B109" s="7" t="s">
        <v>25</v>
      </c>
      <c r="C109" s="67">
        <v>169525.31580275073</v>
      </c>
      <c r="D109" s="108">
        <v>169525.31580275073</v>
      </c>
      <c r="E109" s="108">
        <v>0</v>
      </c>
      <c r="F109" s="108">
        <v>0</v>
      </c>
      <c r="G109" s="105">
        <f t="shared" si="23"/>
        <v>1</v>
      </c>
      <c r="H109" s="105">
        <f t="shared" si="24"/>
        <v>0</v>
      </c>
      <c r="I109" s="105">
        <f t="shared" si="25"/>
        <v>0</v>
      </c>
    </row>
    <row r="110" spans="1:9" ht="23.25" x14ac:dyDescent="0.25">
      <c r="A110" s="184"/>
      <c r="B110" s="7" t="s">
        <v>26</v>
      </c>
      <c r="C110" s="67">
        <v>13044.92300621446</v>
      </c>
      <c r="D110" s="108">
        <v>13044.92300621446</v>
      </c>
      <c r="E110" s="108">
        <v>0</v>
      </c>
      <c r="F110" s="108">
        <v>0</v>
      </c>
      <c r="G110" s="105">
        <f t="shared" si="23"/>
        <v>1</v>
      </c>
      <c r="H110" s="105">
        <f t="shared" si="24"/>
        <v>0</v>
      </c>
      <c r="I110" s="105">
        <f t="shared" si="25"/>
        <v>0</v>
      </c>
    </row>
    <row r="111" spans="1:9" ht="23.25" x14ac:dyDescent="0.25">
      <c r="A111" s="184"/>
      <c r="B111" s="7" t="s">
        <v>27</v>
      </c>
      <c r="C111" s="67">
        <v>20010.813332956684</v>
      </c>
      <c r="D111" s="108">
        <v>20010.813332956684</v>
      </c>
      <c r="E111" s="108">
        <v>0</v>
      </c>
      <c r="F111" s="108">
        <v>0</v>
      </c>
      <c r="G111" s="105">
        <f t="shared" si="23"/>
        <v>1</v>
      </c>
      <c r="H111" s="105">
        <f t="shared" si="24"/>
        <v>0</v>
      </c>
      <c r="I111" s="105">
        <f t="shared" si="25"/>
        <v>0</v>
      </c>
    </row>
    <row r="112" spans="1:9" x14ac:dyDescent="0.25">
      <c r="A112" s="184"/>
      <c r="B112" s="7" t="s">
        <v>28</v>
      </c>
      <c r="C112" s="67">
        <v>18978.180178613664</v>
      </c>
      <c r="D112" s="108">
        <v>18978.180178613664</v>
      </c>
      <c r="E112" s="108">
        <v>0</v>
      </c>
      <c r="F112" s="108">
        <v>0</v>
      </c>
      <c r="G112" s="105">
        <f t="shared" si="23"/>
        <v>1</v>
      </c>
      <c r="H112" s="105">
        <f t="shared" si="24"/>
        <v>0</v>
      </c>
      <c r="I112" s="105">
        <f t="shared" si="25"/>
        <v>0</v>
      </c>
    </row>
    <row r="113" spans="1:9" x14ac:dyDescent="0.25">
      <c r="A113" s="184"/>
      <c r="B113" s="7" t="s">
        <v>29</v>
      </c>
      <c r="C113" s="67">
        <v>9346.654541277876</v>
      </c>
      <c r="D113" s="108">
        <v>9346.654541277876</v>
      </c>
      <c r="E113" s="108">
        <v>0</v>
      </c>
      <c r="F113" s="108">
        <v>0</v>
      </c>
      <c r="G113" s="105">
        <f t="shared" si="23"/>
        <v>1</v>
      </c>
      <c r="H113" s="105">
        <f t="shared" si="24"/>
        <v>0</v>
      </c>
      <c r="I113" s="105">
        <f t="shared" si="25"/>
        <v>0</v>
      </c>
    </row>
    <row r="114" spans="1:9" x14ac:dyDescent="0.25">
      <c r="A114" s="184"/>
      <c r="B114" s="7" t="s">
        <v>30</v>
      </c>
      <c r="C114" s="67">
        <v>99055.750526092655</v>
      </c>
      <c r="D114" s="108">
        <v>61380.571059062648</v>
      </c>
      <c r="E114" s="108">
        <v>2995.0409142899998</v>
      </c>
      <c r="F114" s="108">
        <v>34680.138552739998</v>
      </c>
      <c r="G114" s="105">
        <f t="shared" si="23"/>
        <v>0.61965681682351348</v>
      </c>
      <c r="H114" s="105">
        <f t="shared" si="24"/>
        <v>3.0235911578914993E-2</v>
      </c>
      <c r="I114" s="105">
        <f t="shared" si="25"/>
        <v>0.35010727159757138</v>
      </c>
    </row>
    <row r="115" spans="1:9" ht="23.25" x14ac:dyDescent="0.25">
      <c r="A115" s="184"/>
      <c r="B115" s="7" t="s">
        <v>31</v>
      </c>
      <c r="C115" s="67">
        <v>356972.35606541997</v>
      </c>
      <c r="D115" s="108">
        <v>313731.44741687999</v>
      </c>
      <c r="E115" s="108">
        <v>3135.7719787300002</v>
      </c>
      <c r="F115" s="108">
        <v>40105.136669809996</v>
      </c>
      <c r="G115" s="105">
        <f t="shared" si="23"/>
        <v>0.87886762682369868</v>
      </c>
      <c r="H115" s="105">
        <f t="shared" si="24"/>
        <v>8.7843552181259884E-3</v>
      </c>
      <c r="I115" s="105">
        <f t="shared" si="25"/>
        <v>0.11234801795817542</v>
      </c>
    </row>
    <row r="116" spans="1:9" x14ac:dyDescent="0.25">
      <c r="A116" s="184"/>
      <c r="B116" s="7" t="s">
        <v>32</v>
      </c>
      <c r="C116" s="67">
        <v>225517.62325775254</v>
      </c>
      <c r="D116" s="108">
        <v>181908.19370286254</v>
      </c>
      <c r="E116" s="108">
        <v>13123.04909522</v>
      </c>
      <c r="F116" s="108">
        <v>30486.380459669999</v>
      </c>
      <c r="G116" s="105">
        <f t="shared" si="23"/>
        <v>0.80662518110592563</v>
      </c>
      <c r="H116" s="105">
        <f t="shared" si="24"/>
        <v>5.8190791946317988E-2</v>
      </c>
      <c r="I116" s="105">
        <f t="shared" si="25"/>
        <v>0.13518402694775641</v>
      </c>
    </row>
    <row r="117" spans="1:9" ht="43.5" x14ac:dyDescent="0.25">
      <c r="A117" s="184"/>
      <c r="B117" s="11" t="s">
        <v>33</v>
      </c>
      <c r="C117" s="68">
        <v>582489.97932317283</v>
      </c>
      <c r="D117" s="108">
        <v>495639.64111974288</v>
      </c>
      <c r="E117" s="108">
        <v>16258.821073950001</v>
      </c>
      <c r="F117" s="108">
        <v>70591.517129479995</v>
      </c>
      <c r="G117" s="105">
        <f>+D117/C117</f>
        <v>0.85089814196572766</v>
      </c>
      <c r="H117" s="105">
        <f t="shared" si="24"/>
        <v>2.7912619360151089E-2</v>
      </c>
      <c r="I117" s="105">
        <f t="shared" si="25"/>
        <v>0.12118923867412133</v>
      </c>
    </row>
  </sheetData>
  <mergeCells count="17">
    <mergeCell ref="A61:A62"/>
    <mergeCell ref="B61:B62"/>
    <mergeCell ref="C61:F61"/>
    <mergeCell ref="G61:I61"/>
    <mergeCell ref="X3:Z3"/>
    <mergeCell ref="U3:W3"/>
    <mergeCell ref="A49:A59"/>
    <mergeCell ref="A5:A15"/>
    <mergeCell ref="A16:A26"/>
    <mergeCell ref="A27:A37"/>
    <mergeCell ref="A38:A48"/>
    <mergeCell ref="D3:T3"/>
    <mergeCell ref="A74:A84"/>
    <mergeCell ref="A85:A95"/>
    <mergeCell ref="A96:A106"/>
    <mergeCell ref="A107:A117"/>
    <mergeCell ref="A63:A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E0E8-6B2A-41A2-AE80-62DDF266CF63}">
  <dimension ref="B2:H29"/>
  <sheetViews>
    <sheetView zoomScale="85" zoomScaleNormal="85" workbookViewId="0">
      <selection activeCell="D30" sqref="D30"/>
    </sheetView>
  </sheetViews>
  <sheetFormatPr defaultRowHeight="15" x14ac:dyDescent="0.25"/>
  <cols>
    <col min="2" max="2" width="24.28515625" bestFit="1" customWidth="1"/>
    <col min="3" max="3" width="22.85546875" bestFit="1" customWidth="1"/>
    <col min="4" max="4" width="17.5703125" bestFit="1" customWidth="1"/>
    <col min="5" max="5" width="16.85546875" bestFit="1" customWidth="1"/>
    <col min="6" max="8" width="12.7109375" bestFit="1" customWidth="1"/>
  </cols>
  <sheetData>
    <row r="2" spans="2:8" ht="15.75" thickBot="1" x14ac:dyDescent="0.3"/>
    <row r="3" spans="2:8" ht="15.75" thickBot="1" x14ac:dyDescent="0.3">
      <c r="B3" s="196" t="s">
        <v>55</v>
      </c>
      <c r="C3" s="197"/>
      <c r="D3" s="197"/>
      <c r="E3" s="197"/>
      <c r="F3" s="197"/>
      <c r="G3" s="197"/>
      <c r="H3" s="198"/>
    </row>
    <row r="4" spans="2:8" ht="21" customHeight="1" thickBot="1" x14ac:dyDescent="0.3">
      <c r="B4" s="199" t="s">
        <v>56</v>
      </c>
      <c r="C4" s="200"/>
      <c r="D4" s="118" t="s">
        <v>116</v>
      </c>
      <c r="E4" s="118" t="s">
        <v>117</v>
      </c>
      <c r="F4" s="118" t="s">
        <v>118</v>
      </c>
      <c r="G4" s="118" t="s">
        <v>119</v>
      </c>
      <c r="H4" s="118" t="s">
        <v>120</v>
      </c>
    </row>
    <row r="5" spans="2:8" ht="15.75" thickBot="1" x14ac:dyDescent="0.3">
      <c r="B5" s="201" t="s">
        <v>57</v>
      </c>
      <c r="C5" s="23" t="s">
        <v>0</v>
      </c>
      <c r="D5" s="347">
        <v>5410.0489075100004</v>
      </c>
      <c r="E5" s="348">
        <v>4398.460871325</v>
      </c>
      <c r="F5" s="348">
        <v>4671.4500960100004</v>
      </c>
      <c r="G5" s="348">
        <v>7121.0225788120697</v>
      </c>
      <c r="H5" s="347">
        <v>4563.5793459125007</v>
      </c>
    </row>
    <row r="6" spans="2:8" ht="15.75" thickBot="1" x14ac:dyDescent="0.3">
      <c r="B6" s="202"/>
      <c r="C6" s="23" t="s">
        <v>1</v>
      </c>
      <c r="D6" s="347">
        <v>8171.7227338100001</v>
      </c>
      <c r="E6" s="348">
        <v>10965.408104149999</v>
      </c>
      <c r="F6" s="348">
        <v>11092.57926289</v>
      </c>
      <c r="G6" s="348">
        <v>15694.8292672472</v>
      </c>
      <c r="H6" s="347">
        <v>22792.544354183301</v>
      </c>
    </row>
    <row r="7" spans="2:8" ht="15.75" thickBot="1" x14ac:dyDescent="0.3">
      <c r="B7" s="202"/>
      <c r="C7" s="23" t="s">
        <v>2</v>
      </c>
      <c r="D7" s="347">
        <v>26096.922816600003</v>
      </c>
      <c r="E7" s="348">
        <v>29520.644601493401</v>
      </c>
      <c r="F7" s="348">
        <v>47178.793013410002</v>
      </c>
      <c r="G7" s="348">
        <v>21499.495319540001</v>
      </c>
      <c r="H7" s="347">
        <v>20173.731856759998</v>
      </c>
    </row>
    <row r="8" spans="2:8" ht="15.75" thickBot="1" x14ac:dyDescent="0.3">
      <c r="B8" s="202"/>
      <c r="C8" s="23" t="s">
        <v>3</v>
      </c>
      <c r="D8" s="347">
        <v>1774.6524810000001</v>
      </c>
      <c r="E8" s="348">
        <v>4257.896471</v>
      </c>
      <c r="F8" s="348">
        <v>5114.04192784306</v>
      </c>
      <c r="G8" s="348">
        <v>8800.1534222448008</v>
      </c>
      <c r="H8" s="347">
        <v>13941.902509020001</v>
      </c>
    </row>
    <row r="9" spans="2:8" ht="15.75" thickBot="1" x14ac:dyDescent="0.3">
      <c r="B9" s="202"/>
      <c r="C9" s="23" t="s">
        <v>4</v>
      </c>
      <c r="D9" s="347">
        <v>20146.753496667505</v>
      </c>
      <c r="E9" s="348">
        <v>14980.413771290001</v>
      </c>
      <c r="F9" s="348">
        <v>17815.375342916501</v>
      </c>
      <c r="G9" s="348">
        <v>25296.001145894901</v>
      </c>
      <c r="H9" s="347">
        <v>35528.504627509807</v>
      </c>
    </row>
    <row r="10" spans="2:8" ht="15.75" thickBot="1" x14ac:dyDescent="0.3">
      <c r="B10" s="202"/>
      <c r="C10" s="23" t="s">
        <v>5</v>
      </c>
      <c r="D10" s="347">
        <v>26772.440202289996</v>
      </c>
      <c r="E10" s="348">
        <v>17720.317483939998</v>
      </c>
      <c r="F10" s="348">
        <v>22934.263808580003</v>
      </c>
      <c r="G10" s="348">
        <v>15844.858805690001</v>
      </c>
      <c r="H10" s="347">
        <v>22765.92455793</v>
      </c>
    </row>
    <row r="11" spans="2:8" ht="15.75" thickBot="1" x14ac:dyDescent="0.3">
      <c r="B11" s="202"/>
      <c r="C11" s="23" t="s">
        <v>6</v>
      </c>
      <c r="D11" s="347">
        <v>13847.698112059998</v>
      </c>
      <c r="E11" s="348">
        <v>12326.268613440001</v>
      </c>
      <c r="F11" s="348">
        <v>9886.4158729699993</v>
      </c>
      <c r="G11" s="348">
        <v>8512.0511458100009</v>
      </c>
      <c r="H11" s="347">
        <v>12314.60921185</v>
      </c>
    </row>
    <row r="12" spans="2:8" ht="15.75" thickBot="1" x14ac:dyDescent="0.3">
      <c r="B12" s="202"/>
      <c r="C12" s="23" t="s">
        <v>7</v>
      </c>
      <c r="D12" s="347">
        <v>6443.7546655200003</v>
      </c>
      <c r="E12" s="348">
        <v>6924.0611269999999</v>
      </c>
      <c r="F12" s="348">
        <v>7038.53998529</v>
      </c>
      <c r="G12" s="348">
        <v>9348.7877779099999</v>
      </c>
      <c r="H12" s="347">
        <v>13380.93180158</v>
      </c>
    </row>
    <row r="13" spans="2:8" ht="15.75" thickBot="1" x14ac:dyDescent="0.3">
      <c r="B13" s="202"/>
      <c r="C13" s="23" t="s">
        <v>8</v>
      </c>
      <c r="D13" s="347">
        <v>846.98190131000001</v>
      </c>
      <c r="E13" s="348">
        <v>905.31885964999992</v>
      </c>
      <c r="F13" s="348">
        <v>928.11674736999998</v>
      </c>
      <c r="G13" s="348">
        <v>1207.3118481199999</v>
      </c>
      <c r="H13" s="347">
        <v>1330.0495201900001</v>
      </c>
    </row>
    <row r="14" spans="2:8" ht="15.75" thickBot="1" x14ac:dyDescent="0.3">
      <c r="B14" s="202"/>
      <c r="C14" s="23" t="s">
        <v>9</v>
      </c>
      <c r="D14" s="347">
        <v>4578.6914033499997</v>
      </c>
      <c r="E14" s="348">
        <v>6491.8150833299997</v>
      </c>
      <c r="F14" s="348">
        <v>5236.5279834399998</v>
      </c>
      <c r="G14" s="348">
        <v>6508.4783617499997</v>
      </c>
      <c r="H14" s="347">
        <v>14760.876364610001</v>
      </c>
    </row>
    <row r="15" spans="2:8" ht="15.75" thickBot="1" x14ac:dyDescent="0.3">
      <c r="B15" s="202"/>
      <c r="C15" s="23" t="s">
        <v>10</v>
      </c>
      <c r="D15" s="347">
        <v>618.51192900000001</v>
      </c>
      <c r="E15" s="348">
        <v>682.55475300000001</v>
      </c>
      <c r="F15" s="348">
        <v>571.69442200000003</v>
      </c>
      <c r="G15" s="348">
        <v>738.02632400000005</v>
      </c>
      <c r="H15" s="347">
        <v>1153.4614610000001</v>
      </c>
    </row>
    <row r="16" spans="2:8" ht="15.75" thickBot="1" x14ac:dyDescent="0.3">
      <c r="B16" s="202"/>
      <c r="C16" s="23" t="s">
        <v>11</v>
      </c>
      <c r="D16" s="347">
        <v>9380.2658939100002</v>
      </c>
      <c r="E16" s="348">
        <v>15875.29936074</v>
      </c>
      <c r="F16" s="348">
        <v>14592.859286569999</v>
      </c>
      <c r="G16" s="348">
        <v>19083.002836970001</v>
      </c>
      <c r="H16" s="347">
        <v>22945.75366907</v>
      </c>
    </row>
    <row r="17" spans="2:8" ht="15.75" thickBot="1" x14ac:dyDescent="0.3">
      <c r="B17" s="202"/>
      <c r="C17" s="23" t="s">
        <v>12</v>
      </c>
      <c r="D17" s="347">
        <v>22887.004952660001</v>
      </c>
      <c r="E17" s="348">
        <v>27904.149778570001</v>
      </c>
      <c r="F17" s="348">
        <v>29984.571629832499</v>
      </c>
      <c r="G17" s="348">
        <v>59218.531706231101</v>
      </c>
      <c r="H17" s="347">
        <v>75555.16973000321</v>
      </c>
    </row>
    <row r="18" spans="2:8" ht="15.75" thickBot="1" x14ac:dyDescent="0.3">
      <c r="B18" s="202"/>
      <c r="C18" s="23" t="s">
        <v>13</v>
      </c>
      <c r="D18" s="347">
        <v>7141.6463880500005</v>
      </c>
      <c r="E18" s="348">
        <v>5970.12816828</v>
      </c>
      <c r="F18" s="348">
        <v>10122.07816986</v>
      </c>
      <c r="G18" s="348">
        <v>11725.48161957</v>
      </c>
      <c r="H18" s="347">
        <v>16194.329232620001</v>
      </c>
    </row>
    <row r="19" spans="2:8" ht="15.75" thickBot="1" x14ac:dyDescent="0.3">
      <c r="B19" s="202"/>
      <c r="C19" s="23" t="s">
        <v>14</v>
      </c>
      <c r="D19" s="349">
        <v>0</v>
      </c>
      <c r="E19" s="350"/>
      <c r="F19" s="365">
        <v>13.591265140000001</v>
      </c>
      <c r="G19" s="348">
        <v>3617.8015725500004</v>
      </c>
      <c r="H19" s="347">
        <v>3238.2125144899996</v>
      </c>
    </row>
    <row r="20" spans="2:8" ht="15.75" thickBot="1" x14ac:dyDescent="0.3">
      <c r="B20" s="202"/>
      <c r="C20" s="23" t="s">
        <v>36</v>
      </c>
      <c r="D20" s="347">
        <v>1704.5741762499999</v>
      </c>
      <c r="E20" s="363"/>
      <c r="F20" s="350"/>
      <c r="G20" s="350"/>
      <c r="H20" s="366"/>
    </row>
    <row r="21" spans="2:8" ht="15.75" thickBot="1" x14ac:dyDescent="0.3">
      <c r="B21" s="203"/>
      <c r="C21" s="24" t="s">
        <v>34</v>
      </c>
      <c r="D21" s="121">
        <f>+SUM(D5:D20)</f>
        <v>155821.67005998749</v>
      </c>
      <c r="E21" s="121">
        <f>+SUM(E5:E20)</f>
        <v>158922.73704720839</v>
      </c>
      <c r="F21" s="122">
        <f>+SUM(F5:F20)</f>
        <v>187180.89881412208</v>
      </c>
      <c r="G21" s="121">
        <f t="shared" ref="G21:H21" si="0">+SUM(G5:G20)</f>
        <v>214215.83373234005</v>
      </c>
      <c r="H21" s="121">
        <f t="shared" si="0"/>
        <v>280639.58075672883</v>
      </c>
    </row>
    <row r="22" spans="2:8" ht="25.5" customHeight="1" thickBot="1" x14ac:dyDescent="0.3">
      <c r="B22" s="193" t="s">
        <v>41</v>
      </c>
      <c r="C22" s="23" t="s">
        <v>58</v>
      </c>
      <c r="D22" s="348">
        <v>923.71</v>
      </c>
      <c r="E22" s="348">
        <v>1019.66742841</v>
      </c>
      <c r="F22" s="348">
        <v>1311.5625835799999</v>
      </c>
      <c r="G22" s="367">
        <v>2113.3000000000002</v>
      </c>
      <c r="H22" s="348">
        <v>2857.7129773400002</v>
      </c>
    </row>
    <row r="23" spans="2:8" ht="15.75" thickBot="1" x14ac:dyDescent="0.3">
      <c r="B23" s="194"/>
      <c r="C23" s="23" t="s">
        <v>59</v>
      </c>
      <c r="D23" s="363"/>
      <c r="E23" s="350"/>
      <c r="F23" s="350"/>
      <c r="G23" s="364"/>
      <c r="H23" s="348">
        <v>14.6452118</v>
      </c>
    </row>
    <row r="24" spans="2:8" ht="15.75" thickBot="1" x14ac:dyDescent="0.3">
      <c r="B24" s="195"/>
      <c r="C24" s="26" t="s">
        <v>34</v>
      </c>
      <c r="D24" s="368">
        <f>+D22+D23</f>
        <v>923.71</v>
      </c>
      <c r="E24" s="368">
        <f t="shared" ref="E24:H24" si="1">+E22+E23</f>
        <v>1019.66742841</v>
      </c>
      <c r="F24" s="368">
        <f t="shared" si="1"/>
        <v>1311.5625835799999</v>
      </c>
      <c r="G24" s="368">
        <f t="shared" si="1"/>
        <v>2113.3000000000002</v>
      </c>
      <c r="H24" s="368">
        <f t="shared" si="1"/>
        <v>2872.3581891400004</v>
      </c>
    </row>
    <row r="25" spans="2:8" ht="28.5" customHeight="1" thickBot="1" x14ac:dyDescent="0.3">
      <c r="B25" s="191" t="s">
        <v>60</v>
      </c>
      <c r="C25" s="192"/>
      <c r="D25" s="113">
        <f>+D21+D24</f>
        <v>156745.38005998748</v>
      </c>
      <c r="E25" s="113">
        <f t="shared" ref="E25:H25" si="2">+E21+E24</f>
        <v>159942.40447561839</v>
      </c>
      <c r="F25" s="113">
        <f t="shared" si="2"/>
        <v>188492.46139770208</v>
      </c>
      <c r="G25" s="113">
        <f t="shared" si="2"/>
        <v>216329.13373234004</v>
      </c>
      <c r="H25" s="113">
        <f t="shared" si="2"/>
        <v>283511.93894586881</v>
      </c>
    </row>
    <row r="26" spans="2:8" ht="15.75" thickBot="1" x14ac:dyDescent="0.3">
      <c r="B26" s="193" t="s">
        <v>43</v>
      </c>
      <c r="C26" s="23" t="s">
        <v>44</v>
      </c>
      <c r="D26" s="369"/>
      <c r="E26" s="369">
        <v>3466.1</v>
      </c>
      <c r="F26" s="370">
        <v>3542.5925678299996</v>
      </c>
      <c r="G26" s="371">
        <v>3518.9</v>
      </c>
      <c r="H26" s="367">
        <v>6519.8535355699996</v>
      </c>
    </row>
    <row r="27" spans="2:8" ht="15.75" thickBot="1" x14ac:dyDescent="0.3">
      <c r="B27" s="194"/>
      <c r="C27" s="23" t="s">
        <v>61</v>
      </c>
      <c r="D27" s="348">
        <v>30.35</v>
      </c>
      <c r="E27" s="363"/>
      <c r="F27" s="350"/>
      <c r="G27" s="350"/>
      <c r="H27" s="364">
        <v>0</v>
      </c>
    </row>
    <row r="28" spans="2:8" ht="15.75" thickBot="1" x14ac:dyDescent="0.3">
      <c r="B28" s="195"/>
      <c r="C28" s="26" t="s">
        <v>34</v>
      </c>
      <c r="D28" s="372"/>
      <c r="E28" s="372">
        <f t="shared" ref="E28:H28" si="3">+E26+E27</f>
        <v>3466.1</v>
      </c>
      <c r="F28" s="372">
        <f t="shared" si="3"/>
        <v>3542.5925678299996</v>
      </c>
      <c r="G28" s="372">
        <f t="shared" si="3"/>
        <v>3518.9</v>
      </c>
      <c r="H28" s="372">
        <f t="shared" si="3"/>
        <v>6519.8535355699996</v>
      </c>
    </row>
    <row r="29" spans="2:8" ht="28.5" customHeight="1" thickBot="1" x14ac:dyDescent="0.3">
      <c r="B29" s="191" t="s">
        <v>62</v>
      </c>
      <c r="C29" s="192"/>
      <c r="D29" s="25">
        <f>D25+D28</f>
        <v>156745.38005998748</v>
      </c>
      <c r="E29" s="25">
        <f t="shared" ref="E29:H29" si="4">E25+E28</f>
        <v>163408.50447561839</v>
      </c>
      <c r="F29" s="25">
        <f t="shared" si="4"/>
        <v>192035.05396553208</v>
      </c>
      <c r="G29" s="25">
        <f t="shared" si="4"/>
        <v>219848.03373234003</v>
      </c>
      <c r="H29" s="25">
        <f t="shared" si="4"/>
        <v>290031.79248143878</v>
      </c>
    </row>
  </sheetData>
  <mergeCells count="7">
    <mergeCell ref="B25:C25"/>
    <mergeCell ref="B26:B28"/>
    <mergeCell ref="B29:C29"/>
    <mergeCell ref="B3:H3"/>
    <mergeCell ref="B4:C4"/>
    <mergeCell ref="B5:B21"/>
    <mergeCell ref="B22:B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6853-8CD1-4DCB-8D2F-ED264AC3D7FD}">
  <dimension ref="C7:I34"/>
  <sheetViews>
    <sheetView topLeftCell="A15" workbookViewId="0">
      <selection activeCell="F42" sqref="F42"/>
    </sheetView>
  </sheetViews>
  <sheetFormatPr defaultRowHeight="15" x14ac:dyDescent="0.25"/>
  <cols>
    <col min="3" max="3" width="11.42578125" customWidth="1"/>
    <col min="4" max="4" width="26.85546875" bestFit="1" customWidth="1"/>
    <col min="5" max="7" width="10.140625" bestFit="1" customWidth="1"/>
    <col min="8" max="9" width="10.42578125" bestFit="1" customWidth="1"/>
  </cols>
  <sheetData>
    <row r="7" spans="3:9" ht="15.75" thickBot="1" x14ac:dyDescent="0.3"/>
    <row r="8" spans="3:9" ht="15.75" thickBot="1" x14ac:dyDescent="0.3">
      <c r="C8" s="207" t="s">
        <v>63</v>
      </c>
      <c r="D8" s="208"/>
      <c r="E8" s="208"/>
      <c r="F8" s="208"/>
      <c r="G8" s="208"/>
      <c r="H8" s="208"/>
      <c r="I8" s="209"/>
    </row>
    <row r="9" spans="3:9" ht="28.5" customHeight="1" thickBot="1" x14ac:dyDescent="0.3">
      <c r="C9" s="199" t="s">
        <v>56</v>
      </c>
      <c r="D9" s="200"/>
      <c r="E9" s="22" t="s">
        <v>116</v>
      </c>
      <c r="F9" s="22" t="s">
        <v>117</v>
      </c>
      <c r="G9" s="22" t="s">
        <v>118</v>
      </c>
      <c r="H9" s="22" t="s">
        <v>119</v>
      </c>
      <c r="I9" s="22" t="s">
        <v>120</v>
      </c>
    </row>
    <row r="10" spans="3:9" ht="15.75" thickBot="1" x14ac:dyDescent="0.3">
      <c r="C10" s="204" t="s">
        <v>57</v>
      </c>
      <c r="D10" s="27" t="s">
        <v>0</v>
      </c>
      <c r="E10" s="347">
        <v>1895.72363333</v>
      </c>
      <c r="F10" s="348">
        <v>2382.47509906</v>
      </c>
      <c r="G10" s="348">
        <v>1630.39112456</v>
      </c>
      <c r="H10" s="348">
        <v>3305.5516888500001</v>
      </c>
      <c r="I10" s="348">
        <v>4762.3887752299997</v>
      </c>
    </row>
    <row r="11" spans="3:9" ht="15.75" thickBot="1" x14ac:dyDescent="0.3">
      <c r="C11" s="205"/>
      <c r="D11" s="27" t="s">
        <v>1</v>
      </c>
      <c r="E11" s="347">
        <v>3076.2088673000003</v>
      </c>
      <c r="F11" s="348">
        <v>3638.2682713499998</v>
      </c>
      <c r="G11" s="348">
        <v>3168.0249239999998</v>
      </c>
      <c r="H11" s="348">
        <v>5810.1216121199996</v>
      </c>
      <c r="I11" s="348">
        <v>8289.0101300000006</v>
      </c>
    </row>
    <row r="12" spans="3:9" ht="15.75" thickBot="1" x14ac:dyDescent="0.3">
      <c r="C12" s="205"/>
      <c r="D12" s="27" t="s">
        <v>2</v>
      </c>
      <c r="E12" s="347">
        <v>6005.4486096199998</v>
      </c>
      <c r="F12" s="348">
        <v>6544.1659763500002</v>
      </c>
      <c r="G12" s="348">
        <v>6195.5843924999999</v>
      </c>
      <c r="H12" s="348">
        <v>10119.32532116</v>
      </c>
      <c r="I12" s="348">
        <v>11145.919246399999</v>
      </c>
    </row>
    <row r="13" spans="3:9" ht="15.75" thickBot="1" x14ac:dyDescent="0.3">
      <c r="C13" s="205"/>
      <c r="D13" s="27" t="s">
        <v>3</v>
      </c>
      <c r="E13" s="347">
        <v>181.058245</v>
      </c>
      <c r="F13" s="348">
        <v>880.04926399999999</v>
      </c>
      <c r="G13" s="348">
        <v>1382.1137685223</v>
      </c>
      <c r="H13" s="348">
        <v>2666.5278675100003</v>
      </c>
      <c r="I13" s="348">
        <v>4642.9769018999996</v>
      </c>
    </row>
    <row r="14" spans="3:9" ht="15.75" thickBot="1" x14ac:dyDescent="0.3">
      <c r="C14" s="205"/>
      <c r="D14" s="27" t="s">
        <v>4</v>
      </c>
      <c r="E14" s="347">
        <v>5249.79171812</v>
      </c>
      <c r="F14" s="348">
        <v>5152.8403446400007</v>
      </c>
      <c r="G14" s="348">
        <v>4701.2296334599996</v>
      </c>
      <c r="H14" s="348">
        <v>8590.2850793899997</v>
      </c>
      <c r="I14" s="348">
        <v>11617.09120277</v>
      </c>
    </row>
    <row r="15" spans="3:9" ht="15.75" thickBot="1" x14ac:dyDescent="0.3">
      <c r="C15" s="205"/>
      <c r="D15" s="27" t="s">
        <v>5</v>
      </c>
      <c r="E15" s="347">
        <v>6946.8654504900005</v>
      </c>
      <c r="F15" s="348">
        <v>6439.0136654099997</v>
      </c>
      <c r="G15" s="348">
        <v>5933.6926111899993</v>
      </c>
      <c r="H15" s="348">
        <v>5755.6079110399996</v>
      </c>
      <c r="I15" s="348">
        <v>5150.9401469499999</v>
      </c>
    </row>
    <row r="16" spans="3:9" ht="15.75" thickBot="1" x14ac:dyDescent="0.3">
      <c r="C16" s="205"/>
      <c r="D16" s="27" t="s">
        <v>6</v>
      </c>
      <c r="E16" s="347">
        <v>3318.9756131300001</v>
      </c>
      <c r="F16" s="348">
        <v>3405.95988902</v>
      </c>
      <c r="G16" s="348">
        <v>1735.2959670499999</v>
      </c>
      <c r="H16" s="348">
        <v>2433.63367328</v>
      </c>
      <c r="I16" s="348">
        <v>3472.6583046599999</v>
      </c>
    </row>
    <row r="17" spans="3:9" ht="15.75" thickBot="1" x14ac:dyDescent="0.3">
      <c r="C17" s="205"/>
      <c r="D17" s="27" t="s">
        <v>7</v>
      </c>
      <c r="E17" s="347">
        <v>1872.8388781800002</v>
      </c>
      <c r="F17" s="348">
        <v>2843.60926148</v>
      </c>
      <c r="G17" s="348">
        <v>5487.8041547000003</v>
      </c>
      <c r="H17" s="348">
        <v>7634.4851366800003</v>
      </c>
      <c r="I17" s="348">
        <v>5100.5940205799998</v>
      </c>
    </row>
    <row r="18" spans="3:9" ht="15.75" thickBot="1" x14ac:dyDescent="0.3">
      <c r="C18" s="205"/>
      <c r="D18" s="27" t="s">
        <v>8</v>
      </c>
      <c r="E18" s="347">
        <v>174.457356</v>
      </c>
      <c r="F18" s="348">
        <v>175.06981500000001</v>
      </c>
      <c r="G18" s="348">
        <v>79.179789299999996</v>
      </c>
      <c r="H18" s="348">
        <v>131.34248875</v>
      </c>
      <c r="I18" s="348">
        <v>140.82176509999999</v>
      </c>
    </row>
    <row r="19" spans="3:9" ht="15.75" thickBot="1" x14ac:dyDescent="0.3">
      <c r="C19" s="205"/>
      <c r="D19" s="27" t="s">
        <v>9</v>
      </c>
      <c r="E19" s="347">
        <v>207.90525133000003</v>
      </c>
      <c r="F19" s="348">
        <v>851.02850964999993</v>
      </c>
      <c r="G19" s="348">
        <v>1209.3838132200001</v>
      </c>
      <c r="H19" s="348">
        <v>1496.7411120699999</v>
      </c>
      <c r="I19" s="348">
        <v>2772.2504562700001</v>
      </c>
    </row>
    <row r="20" spans="3:9" ht="15.75" thickBot="1" x14ac:dyDescent="0.3">
      <c r="C20" s="205"/>
      <c r="D20" s="27" t="s">
        <v>10</v>
      </c>
      <c r="E20" s="347">
        <v>63.120006999999994</v>
      </c>
      <c r="F20" s="348">
        <v>105.726928</v>
      </c>
      <c r="G20" s="348">
        <v>178.03619699999999</v>
      </c>
      <c r="H20" s="348">
        <v>299.396255</v>
      </c>
      <c r="I20" s="348">
        <v>63.079700000000003</v>
      </c>
    </row>
    <row r="21" spans="3:9" ht="15.75" thickBot="1" x14ac:dyDescent="0.3">
      <c r="C21" s="205"/>
      <c r="D21" s="27" t="s">
        <v>11</v>
      </c>
      <c r="E21" s="347">
        <v>3676.5959915399999</v>
      </c>
      <c r="F21" s="348">
        <v>3373.9503358800002</v>
      </c>
      <c r="G21" s="348">
        <v>3598.7457036300002</v>
      </c>
      <c r="H21" s="348">
        <v>8080.2701070499998</v>
      </c>
      <c r="I21" s="348">
        <v>8106.1517411499999</v>
      </c>
    </row>
    <row r="22" spans="3:9" ht="15.75" thickBot="1" x14ac:dyDescent="0.3">
      <c r="C22" s="205"/>
      <c r="D22" s="27" t="s">
        <v>12</v>
      </c>
      <c r="E22" s="347">
        <v>3321.8948153699998</v>
      </c>
      <c r="F22" s="348">
        <v>5281.6892908400005</v>
      </c>
      <c r="G22" s="348">
        <v>5537.7413102800001</v>
      </c>
      <c r="H22" s="348">
        <v>8145.4019541000007</v>
      </c>
      <c r="I22" s="348">
        <v>9597.803834979999</v>
      </c>
    </row>
    <row r="23" spans="3:9" ht="15.75" thickBot="1" x14ac:dyDescent="0.3">
      <c r="C23" s="205"/>
      <c r="D23" s="27" t="s">
        <v>13</v>
      </c>
      <c r="E23" s="347">
        <v>2787.52845677</v>
      </c>
      <c r="F23" s="348">
        <v>1989.8624792600001</v>
      </c>
      <c r="G23" s="348">
        <v>2534.7107305200002</v>
      </c>
      <c r="H23" s="348">
        <v>3377.2846093799999</v>
      </c>
      <c r="I23" s="348">
        <v>4693.0141086000003</v>
      </c>
    </row>
    <row r="24" spans="3:9" ht="15.75" thickBot="1" x14ac:dyDescent="0.3">
      <c r="C24" s="205"/>
      <c r="D24" s="27" t="s">
        <v>14</v>
      </c>
      <c r="E24" s="349"/>
      <c r="F24" s="350"/>
      <c r="G24" s="351">
        <v>0</v>
      </c>
      <c r="H24" s="348">
        <v>144.67822030000002</v>
      </c>
      <c r="I24" s="348">
        <v>947.80403085</v>
      </c>
    </row>
    <row r="25" spans="3:9" ht="15.75" thickBot="1" x14ac:dyDescent="0.3">
      <c r="C25" s="205"/>
      <c r="D25" s="27" t="s">
        <v>36</v>
      </c>
      <c r="E25" s="347">
        <v>981.1033005700001</v>
      </c>
      <c r="F25" s="352"/>
      <c r="G25" s="353"/>
      <c r="H25" s="353"/>
      <c r="I25" s="354"/>
    </row>
    <row r="26" spans="3:9" ht="15.75" thickBot="1" x14ac:dyDescent="0.3">
      <c r="C26" s="206"/>
      <c r="D26" s="28" t="s">
        <v>34</v>
      </c>
      <c r="E26" s="25">
        <f>+SUM(E10:E25)</f>
        <v>39759.516193749994</v>
      </c>
      <c r="F26" s="25">
        <f t="shared" ref="F26:I26" si="0">+SUM(F10:F25)</f>
        <v>43063.709129940005</v>
      </c>
      <c r="G26" s="25">
        <f t="shared" si="0"/>
        <v>43371.934119932295</v>
      </c>
      <c r="H26" s="25">
        <f t="shared" si="0"/>
        <v>67990.65303668</v>
      </c>
      <c r="I26" s="25">
        <f t="shared" si="0"/>
        <v>80502.504365440022</v>
      </c>
    </row>
    <row r="27" spans="3:9" ht="28.5" customHeight="1" thickBot="1" x14ac:dyDescent="0.3">
      <c r="C27" s="204" t="s">
        <v>41</v>
      </c>
      <c r="D27" s="27" t="s">
        <v>58</v>
      </c>
      <c r="E27" s="355">
        <v>453</v>
      </c>
      <c r="F27" s="356">
        <v>439.53048338999997</v>
      </c>
      <c r="G27" s="356">
        <v>1555.01161475</v>
      </c>
      <c r="H27" s="357">
        <v>902.9</v>
      </c>
      <c r="I27" s="347">
        <v>1619.44141775</v>
      </c>
    </row>
    <row r="28" spans="3:9" ht="15.75" thickBot="1" x14ac:dyDescent="0.3">
      <c r="C28" s="205"/>
      <c r="D28" s="120" t="s">
        <v>59</v>
      </c>
      <c r="E28" s="358"/>
      <c r="F28" s="359"/>
      <c r="G28" s="359"/>
      <c r="H28" s="360"/>
      <c r="I28" s="361">
        <v>0</v>
      </c>
    </row>
    <row r="29" spans="3:9" ht="15.75" thickBot="1" x14ac:dyDescent="0.3">
      <c r="C29" s="206"/>
      <c r="D29" s="29" t="s">
        <v>34</v>
      </c>
      <c r="E29" s="114">
        <f>+E27+E28</f>
        <v>453</v>
      </c>
      <c r="F29" s="114">
        <f>+F27+F28</f>
        <v>439.53048338999997</v>
      </c>
      <c r="G29" s="114">
        <f t="shared" ref="G29:I29" si="1">+G27+G28</f>
        <v>1555.01161475</v>
      </c>
      <c r="H29" s="114">
        <f t="shared" si="1"/>
        <v>902.9</v>
      </c>
      <c r="I29" s="114">
        <f t="shared" si="1"/>
        <v>1619.44141775</v>
      </c>
    </row>
    <row r="30" spans="3:9" ht="28.5" customHeight="1" thickBot="1" x14ac:dyDescent="0.3">
      <c r="C30" s="191" t="s">
        <v>60</v>
      </c>
      <c r="D30" s="192"/>
      <c r="E30" s="25">
        <f>+E26+E29</f>
        <v>40212.516193749994</v>
      </c>
      <c r="F30" s="25">
        <f>+F26+F29</f>
        <v>43503.239613330006</v>
      </c>
      <c r="G30" s="25">
        <f>+G26+G29</f>
        <v>44926.945734682296</v>
      </c>
      <c r="H30" s="25">
        <f>+H26+H29</f>
        <v>68893.553036679994</v>
      </c>
      <c r="I30" s="25">
        <f>+I26+I29</f>
        <v>82121.945783190022</v>
      </c>
    </row>
    <row r="31" spans="3:9" ht="15.75" thickBot="1" x14ac:dyDescent="0.3">
      <c r="C31" s="204" t="s">
        <v>43</v>
      </c>
      <c r="D31" s="27" t="s">
        <v>44</v>
      </c>
      <c r="E31" s="361">
        <v>18.5</v>
      </c>
      <c r="F31" s="361">
        <v>0</v>
      </c>
      <c r="G31" s="362">
        <v>860.40963056999988</v>
      </c>
      <c r="H31" s="361">
        <v>126.1</v>
      </c>
      <c r="I31" s="348">
        <v>2645.2971348999999</v>
      </c>
    </row>
    <row r="32" spans="3:9" ht="15.75" thickBot="1" x14ac:dyDescent="0.3">
      <c r="C32" s="205"/>
      <c r="D32" s="27" t="s">
        <v>61</v>
      </c>
      <c r="E32" s="361">
        <v>0</v>
      </c>
      <c r="F32" s="363"/>
      <c r="G32" s="350"/>
      <c r="H32" s="350"/>
      <c r="I32" s="364"/>
    </row>
    <row r="33" spans="3:9" ht="15.75" thickBot="1" x14ac:dyDescent="0.3">
      <c r="C33" s="206"/>
      <c r="D33" s="29" t="s">
        <v>34</v>
      </c>
      <c r="E33" s="111">
        <f>+E31+E32</f>
        <v>18.5</v>
      </c>
      <c r="F33" s="111">
        <f t="shared" ref="F33:I33" si="2">+F31+F32</f>
        <v>0</v>
      </c>
      <c r="G33" s="111">
        <f t="shared" si="2"/>
        <v>860.40963056999988</v>
      </c>
      <c r="H33" s="111">
        <f t="shared" si="2"/>
        <v>126.1</v>
      </c>
      <c r="I33" s="111">
        <f t="shared" si="2"/>
        <v>2645.2971348999999</v>
      </c>
    </row>
    <row r="34" spans="3:9" ht="28.5" customHeight="1" thickBot="1" x14ac:dyDescent="0.3">
      <c r="C34" s="191" t="s">
        <v>65</v>
      </c>
      <c r="D34" s="192"/>
      <c r="E34" s="25">
        <f>+E30+E33</f>
        <v>40231.016193749994</v>
      </c>
      <c r="F34" s="25">
        <f>+F30+F33</f>
        <v>43503.239613330006</v>
      </c>
      <c r="G34" s="25">
        <f>+G30+G33</f>
        <v>45787.355365252297</v>
      </c>
      <c r="H34" s="25">
        <f>+H30+H33</f>
        <v>69019.65303668</v>
      </c>
      <c r="I34" s="25">
        <f>+I30+I33</f>
        <v>84767.242918090022</v>
      </c>
    </row>
  </sheetData>
  <mergeCells count="8">
    <mergeCell ref="C30:D30"/>
    <mergeCell ref="C31:C33"/>
    <mergeCell ref="C34:D34"/>
    <mergeCell ref="C8:I8"/>
    <mergeCell ref="C9:D9"/>
    <mergeCell ref="C10:C26"/>
    <mergeCell ref="F25:I25"/>
    <mergeCell ref="C27:C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DFC9-F79D-45A8-A0C3-2A435FF03BF7}">
  <dimension ref="D7:K34"/>
  <sheetViews>
    <sheetView topLeftCell="A28" workbookViewId="0">
      <selection activeCell="O31" sqref="O31"/>
    </sheetView>
  </sheetViews>
  <sheetFormatPr defaultRowHeight="15" x14ac:dyDescent="0.25"/>
  <cols>
    <col min="5" max="5" width="17.28515625" style="12" customWidth="1"/>
    <col min="6" max="11" width="10.140625" bestFit="1" customWidth="1"/>
  </cols>
  <sheetData>
    <row r="7" spans="4:11" ht="42.75" x14ac:dyDescent="0.25">
      <c r="D7" s="30" t="s">
        <v>66</v>
      </c>
      <c r="E7" s="31" t="s">
        <v>67</v>
      </c>
      <c r="F7" s="31" t="s">
        <v>116</v>
      </c>
      <c r="G7" s="31" t="s">
        <v>117</v>
      </c>
      <c r="H7" s="31" t="s">
        <v>118</v>
      </c>
      <c r="I7" s="31" t="s">
        <v>119</v>
      </c>
      <c r="J7" s="31" t="s">
        <v>120</v>
      </c>
      <c r="K7" s="31" t="s">
        <v>68</v>
      </c>
    </row>
    <row r="8" spans="4:11" x14ac:dyDescent="0.25">
      <c r="D8" s="212" t="s">
        <v>69</v>
      </c>
      <c r="E8" s="212"/>
      <c r="F8" s="212"/>
      <c r="G8" s="212"/>
      <c r="H8" s="212"/>
      <c r="I8" s="212"/>
      <c r="J8" s="212"/>
      <c r="K8" s="212"/>
    </row>
    <row r="9" spans="4:11" x14ac:dyDescent="0.25">
      <c r="D9" s="32">
        <v>1</v>
      </c>
      <c r="E9" s="33" t="s">
        <v>0</v>
      </c>
      <c r="F9" s="329">
        <v>981.0874771400006</v>
      </c>
      <c r="G9" s="330">
        <v>428.25096717195805</v>
      </c>
      <c r="H9" s="331">
        <v>936.36572358294404</v>
      </c>
      <c r="I9" s="330">
        <v>144.05760092712899</v>
      </c>
      <c r="J9" s="330">
        <v>-3542.3570890021902</v>
      </c>
      <c r="K9" s="332">
        <f>+J9/I9-1</f>
        <v>-25.589865902279453</v>
      </c>
    </row>
    <row r="10" spans="4:11" x14ac:dyDescent="0.25">
      <c r="D10" s="32">
        <v>2</v>
      </c>
      <c r="E10" s="33" t="s">
        <v>1</v>
      </c>
      <c r="F10" s="329">
        <v>1730.6291262551572</v>
      </c>
      <c r="G10" s="330">
        <v>889.47673608369701</v>
      </c>
      <c r="H10" s="331">
        <v>7860.0715353494097</v>
      </c>
      <c r="I10" s="330">
        <v>1748.03299754368</v>
      </c>
      <c r="J10" s="330">
        <v>1260.34086697507</v>
      </c>
      <c r="K10" s="332">
        <f t="shared" ref="K10:K27" si="0">+J10/I10-1</f>
        <v>-0.278994808023596</v>
      </c>
    </row>
    <row r="11" spans="4:11" x14ac:dyDescent="0.25">
      <c r="D11" s="32">
        <v>3</v>
      </c>
      <c r="E11" s="33" t="s">
        <v>2</v>
      </c>
      <c r="F11" s="329">
        <v>1026.7430284099978</v>
      </c>
      <c r="G11" s="330">
        <v>665.43870931151901</v>
      </c>
      <c r="H11" s="331">
        <v>565.80969249999293</v>
      </c>
      <c r="I11" s="330">
        <v>334.96383530699404</v>
      </c>
      <c r="J11" s="330">
        <v>14.548030065897699</v>
      </c>
      <c r="K11" s="332">
        <f t="shared" si="0"/>
        <v>-0.95656835594635325</v>
      </c>
    </row>
    <row r="12" spans="4:11" x14ac:dyDescent="0.25">
      <c r="D12" s="32">
        <v>4</v>
      </c>
      <c r="E12" s="33" t="s">
        <v>3</v>
      </c>
      <c r="F12" s="329">
        <v>180.20251200000001</v>
      </c>
      <c r="G12" s="330">
        <v>548.95223099999998</v>
      </c>
      <c r="H12" s="331">
        <v>181.92236559913701</v>
      </c>
      <c r="I12" s="330">
        <v>451.42747969291298</v>
      </c>
      <c r="J12" s="330">
        <v>877.52282283871193</v>
      </c>
      <c r="K12" s="332">
        <f t="shared" si="0"/>
        <v>0.94388437193866359</v>
      </c>
    </row>
    <row r="13" spans="4:11" x14ac:dyDescent="0.25">
      <c r="D13" s="32">
        <v>5</v>
      </c>
      <c r="E13" s="33" t="s">
        <v>4</v>
      </c>
      <c r="F13" s="329">
        <v>182.35088396387835</v>
      </c>
      <c r="G13" s="330">
        <v>197.10513363594299</v>
      </c>
      <c r="H13" s="331">
        <v>499.96974438000103</v>
      </c>
      <c r="I13" s="330">
        <v>1146.5927656568501</v>
      </c>
      <c r="J13" s="330">
        <v>1095.80094662889</v>
      </c>
      <c r="K13" s="332">
        <f t="shared" si="0"/>
        <v>-4.4298045957810506E-2</v>
      </c>
    </row>
    <row r="14" spans="4:11" x14ac:dyDescent="0.25">
      <c r="D14" s="32">
        <v>6</v>
      </c>
      <c r="E14" s="33" t="s">
        <v>5</v>
      </c>
      <c r="F14" s="329">
        <v>108.63580901999885</v>
      </c>
      <c r="G14" s="330">
        <v>151.2018435</v>
      </c>
      <c r="H14" s="331">
        <v>281.01869631000204</v>
      </c>
      <c r="I14" s="330">
        <v>63.18259519139</v>
      </c>
      <c r="J14" s="330">
        <v>-1175.6253248425601</v>
      </c>
      <c r="K14" s="332">
        <f t="shared" si="0"/>
        <v>-19.606790703696269</v>
      </c>
    </row>
    <row r="15" spans="4:11" x14ac:dyDescent="0.25">
      <c r="D15" s="32">
        <v>7</v>
      </c>
      <c r="E15" s="33" t="s">
        <v>6</v>
      </c>
      <c r="F15" s="329">
        <v>813.46047215999954</v>
      </c>
      <c r="G15" s="330">
        <v>1415.7964010235801</v>
      </c>
      <c r="H15" s="331">
        <v>1815.20492511</v>
      </c>
      <c r="I15" s="330">
        <v>1927.4224026844299</v>
      </c>
      <c r="J15" s="330">
        <v>3223.5876309064001</v>
      </c>
      <c r="K15" s="332">
        <f t="shared" si="0"/>
        <v>0.67248633533403357</v>
      </c>
    </row>
    <row r="16" spans="4:11" x14ac:dyDescent="0.25">
      <c r="D16" s="32">
        <v>8</v>
      </c>
      <c r="E16" s="33" t="s">
        <v>7</v>
      </c>
      <c r="F16" s="329">
        <v>798.74427987999968</v>
      </c>
      <c r="G16" s="330">
        <v>598.28422409399695</v>
      </c>
      <c r="H16" s="331">
        <v>416.69591610393098</v>
      </c>
      <c r="I16" s="330">
        <v>767.59462643122492</v>
      </c>
      <c r="J16" s="330">
        <v>776.61539600770107</v>
      </c>
      <c r="K16" s="332">
        <f t="shared" si="0"/>
        <v>1.17519967777997E-2</v>
      </c>
    </row>
    <row r="17" spans="4:11" ht="30" x14ac:dyDescent="0.25">
      <c r="D17" s="32">
        <v>9</v>
      </c>
      <c r="E17" s="33" t="s">
        <v>8</v>
      </c>
      <c r="F17" s="329">
        <v>59.55941162999985</v>
      </c>
      <c r="G17" s="330">
        <v>562.41885701653393</v>
      </c>
      <c r="H17" s="331">
        <v>302.71068932999998</v>
      </c>
      <c r="I17" s="330">
        <v>114.2699765</v>
      </c>
      <c r="J17" s="330">
        <v>192.13644730056899</v>
      </c>
      <c r="K17" s="332">
        <f t="shared" si="0"/>
        <v>0.6814254556232362</v>
      </c>
    </row>
    <row r="18" spans="4:11" x14ac:dyDescent="0.25">
      <c r="D18" s="32">
        <v>10</v>
      </c>
      <c r="E18" s="33" t="s">
        <v>9</v>
      </c>
      <c r="F18" s="329">
        <v>-221.23028253457019</v>
      </c>
      <c r="G18" s="330">
        <v>1143.57592557</v>
      </c>
      <c r="H18" s="331">
        <v>966.91663964000111</v>
      </c>
      <c r="I18" s="330">
        <v>1134.7548348800001</v>
      </c>
      <c r="J18" s="330">
        <v>755.03845709000188</v>
      </c>
      <c r="K18" s="332">
        <f t="shared" si="0"/>
        <v>-0.33462415503182508</v>
      </c>
    </row>
    <row r="19" spans="4:11" x14ac:dyDescent="0.25">
      <c r="D19" s="32">
        <v>11</v>
      </c>
      <c r="E19" s="33" t="s">
        <v>10</v>
      </c>
      <c r="F19" s="329">
        <v>764.16176091000011</v>
      </c>
      <c r="G19" s="330">
        <v>724.19267729000001</v>
      </c>
      <c r="H19" s="331">
        <v>465.82173991000002</v>
      </c>
      <c r="I19" s="330">
        <v>628.54139960999998</v>
      </c>
      <c r="J19" s="330">
        <v>779.45499186000006</v>
      </c>
      <c r="K19" s="332">
        <f t="shared" si="0"/>
        <v>0.2401012762940351</v>
      </c>
    </row>
    <row r="20" spans="4:11" ht="30" x14ac:dyDescent="0.25">
      <c r="D20" s="32">
        <v>12</v>
      </c>
      <c r="E20" s="33" t="s">
        <v>11</v>
      </c>
      <c r="F20" s="329">
        <v>1248.214577976998</v>
      </c>
      <c r="G20" s="330">
        <v>2696.4029963400003</v>
      </c>
      <c r="H20" s="331">
        <v>454.38147279972497</v>
      </c>
      <c r="I20" s="330">
        <v>-1356.3638562665601</v>
      </c>
      <c r="J20" s="330">
        <v>-1954.9259984392099</v>
      </c>
      <c r="K20" s="332">
        <f t="shared" si="0"/>
        <v>0.44129909493475705</v>
      </c>
    </row>
    <row r="21" spans="4:11" x14ac:dyDescent="0.25">
      <c r="D21" s="32">
        <v>13</v>
      </c>
      <c r="E21" s="33" t="s">
        <v>12</v>
      </c>
      <c r="F21" s="329">
        <v>4562.4269342499983</v>
      </c>
      <c r="G21" s="330">
        <v>3541.4133425300001</v>
      </c>
      <c r="H21" s="331">
        <v>4333.19167732402</v>
      </c>
      <c r="I21" s="330">
        <v>2781.8350996195204</v>
      </c>
      <c r="J21" s="330">
        <v>3002.0877537807</v>
      </c>
      <c r="K21" s="332">
        <f t="shared" si="0"/>
        <v>7.9175309201938049E-2</v>
      </c>
    </row>
    <row r="22" spans="4:11" x14ac:dyDescent="0.25">
      <c r="D22" s="32">
        <v>14</v>
      </c>
      <c r="E22" s="33" t="s">
        <v>13</v>
      </c>
      <c r="F22" s="329">
        <v>13.104878900000193</v>
      </c>
      <c r="G22" s="330">
        <v>1011.59737516</v>
      </c>
      <c r="H22" s="331">
        <v>267.23145190956501</v>
      </c>
      <c r="I22" s="330">
        <v>1765.7265684266199</v>
      </c>
      <c r="J22" s="330">
        <v>561.69928504079905</v>
      </c>
      <c r="K22" s="332">
        <f t="shared" si="0"/>
        <v>-0.68188773104246225</v>
      </c>
    </row>
    <row r="23" spans="4:11" x14ac:dyDescent="0.25">
      <c r="D23" s="32">
        <v>15</v>
      </c>
      <c r="E23" s="33" t="s">
        <v>14</v>
      </c>
      <c r="F23" s="329">
        <v>0</v>
      </c>
      <c r="G23" s="333"/>
      <c r="H23" s="334">
        <v>55.1833504245472</v>
      </c>
      <c r="I23" s="330">
        <v>196.971957713243</v>
      </c>
      <c r="J23" s="330">
        <v>-1239.81658594805</v>
      </c>
      <c r="K23" s="332">
        <f t="shared" si="0"/>
        <v>-7.2943811918293866</v>
      </c>
    </row>
    <row r="24" spans="4:11" x14ac:dyDescent="0.25">
      <c r="D24" s="32">
        <v>16</v>
      </c>
      <c r="E24" s="33" t="s">
        <v>35</v>
      </c>
      <c r="F24" s="329">
        <v>397.95394203699993</v>
      </c>
      <c r="G24" s="335"/>
      <c r="H24" s="335"/>
      <c r="I24" s="335"/>
      <c r="J24" s="335"/>
      <c r="K24" s="332"/>
    </row>
    <row r="25" spans="4:11" x14ac:dyDescent="0.25">
      <c r="D25" s="341" t="s">
        <v>34</v>
      </c>
      <c r="E25" s="341"/>
      <c r="F25" s="342">
        <f>+SUM(F9:F24)</f>
        <v>12646.044811998458</v>
      </c>
      <c r="G25" s="342">
        <f t="shared" ref="G25:J25" si="1">+SUM(G9:G24)</f>
        <v>14574.107419727228</v>
      </c>
      <c r="H25" s="342">
        <f t="shared" si="1"/>
        <v>19402.495620273276</v>
      </c>
      <c r="I25" s="342">
        <f t="shared" si="1"/>
        <v>11849.010283917436</v>
      </c>
      <c r="J25" s="342">
        <f t="shared" si="1"/>
        <v>4626.1076302627298</v>
      </c>
      <c r="K25" s="343">
        <f t="shared" si="0"/>
        <v>-0.60957856230897978</v>
      </c>
    </row>
    <row r="26" spans="4:11" x14ac:dyDescent="0.25">
      <c r="D26" s="210" t="s">
        <v>70</v>
      </c>
      <c r="E26" s="210"/>
      <c r="F26" s="210"/>
      <c r="G26" s="210"/>
      <c r="H26" s="210"/>
      <c r="I26" s="210"/>
      <c r="J26" s="210"/>
      <c r="K26" s="210"/>
    </row>
    <row r="27" spans="4:11" ht="30" x14ac:dyDescent="0.25">
      <c r="D27" s="32">
        <v>1</v>
      </c>
      <c r="E27" s="33" t="s">
        <v>58</v>
      </c>
      <c r="F27" s="336">
        <v>77.5</v>
      </c>
      <c r="G27" s="337">
        <v>75.852749289999778</v>
      </c>
      <c r="H27" s="338">
        <v>-6.6486058300001476</v>
      </c>
      <c r="I27" s="336">
        <v>99.7</v>
      </c>
      <c r="J27" s="337">
        <v>314.59272133000098</v>
      </c>
      <c r="K27" s="332">
        <f t="shared" si="0"/>
        <v>2.155393393480451</v>
      </c>
    </row>
    <row r="28" spans="4:11" ht="30" x14ac:dyDescent="0.25">
      <c r="D28" s="32">
        <v>2</v>
      </c>
      <c r="E28" s="33" t="s">
        <v>59</v>
      </c>
      <c r="F28" s="335"/>
      <c r="G28" s="335"/>
      <c r="H28" s="335"/>
      <c r="I28" s="335"/>
      <c r="J28" s="337">
        <v>50.034061459999897</v>
      </c>
      <c r="K28" s="336" t="s">
        <v>71</v>
      </c>
    </row>
    <row r="29" spans="4:11" x14ac:dyDescent="0.25">
      <c r="D29" s="211" t="s">
        <v>34</v>
      </c>
      <c r="E29" s="211"/>
      <c r="F29" s="35">
        <f>+F27+F28</f>
        <v>77.5</v>
      </c>
      <c r="G29" s="117">
        <f t="shared" ref="G29:J29" si="2">+G27+G28</f>
        <v>75.852749289999778</v>
      </c>
      <c r="H29" s="35">
        <f t="shared" si="2"/>
        <v>-6.6486058300001476</v>
      </c>
      <c r="I29" s="35">
        <f t="shared" si="2"/>
        <v>99.7</v>
      </c>
      <c r="J29" s="35">
        <f t="shared" si="2"/>
        <v>364.6267827900009</v>
      </c>
      <c r="K29" s="34">
        <f>+J29/I29-1</f>
        <v>2.6572395465396279</v>
      </c>
    </row>
    <row r="30" spans="4:11" x14ac:dyDescent="0.25">
      <c r="D30" s="210" t="s">
        <v>72</v>
      </c>
      <c r="E30" s="210"/>
      <c r="F30" s="210"/>
      <c r="G30" s="210"/>
      <c r="H30" s="210"/>
      <c r="I30" s="210"/>
      <c r="J30" s="210"/>
      <c r="K30" s="210"/>
    </row>
    <row r="31" spans="4:11" ht="30" x14ac:dyDescent="0.25">
      <c r="D31" s="32">
        <v>1</v>
      </c>
      <c r="E31" s="33" t="s">
        <v>44</v>
      </c>
      <c r="F31" s="329">
        <v>2833.2749860099998</v>
      </c>
      <c r="G31" s="339">
        <v>2410.2155329400011</v>
      </c>
      <c r="H31" s="329">
        <v>1870.0215991299988</v>
      </c>
      <c r="I31" s="329">
        <v>2186.8000000000002</v>
      </c>
      <c r="J31" s="329">
        <v>2397.3252777799999</v>
      </c>
      <c r="K31" s="332">
        <f t="shared" ref="K31" si="3">+J31/I31-1</f>
        <v>9.6270933683921589E-2</v>
      </c>
    </row>
    <row r="32" spans="4:11" ht="30" x14ac:dyDescent="0.25">
      <c r="D32" s="32">
        <v>2</v>
      </c>
      <c r="E32" s="33" t="s">
        <v>73</v>
      </c>
      <c r="F32" s="330">
        <v>1557.4</v>
      </c>
      <c r="G32" s="335"/>
      <c r="H32" s="335"/>
      <c r="I32" s="335"/>
      <c r="J32" s="335"/>
      <c r="K32" s="340"/>
    </row>
    <row r="33" spans="4:11" x14ac:dyDescent="0.25">
      <c r="D33" s="341" t="s">
        <v>34</v>
      </c>
      <c r="E33" s="341"/>
      <c r="F33" s="342">
        <f>+F31+F32</f>
        <v>4390.6749860099999</v>
      </c>
      <c r="G33" s="342">
        <f>+G31+G32</f>
        <v>2410.2155329400011</v>
      </c>
      <c r="H33" s="342">
        <f t="shared" ref="H33:J33" si="4">+H31+H32</f>
        <v>1870.0215991299988</v>
      </c>
      <c r="I33" s="342">
        <f t="shared" si="4"/>
        <v>2186.8000000000002</v>
      </c>
      <c r="J33" s="342">
        <f t="shared" si="4"/>
        <v>2397.3252777799999</v>
      </c>
      <c r="K33" s="343">
        <f t="shared" ref="K33:K34" si="5">+J33/I33-1</f>
        <v>9.6270933683921589E-2</v>
      </c>
    </row>
    <row r="34" spans="4:11" x14ac:dyDescent="0.25">
      <c r="D34" s="344" t="s">
        <v>74</v>
      </c>
      <c r="E34" s="344"/>
      <c r="F34" s="345">
        <v>12571.6</v>
      </c>
      <c r="G34" s="345">
        <v>11738.9</v>
      </c>
      <c r="H34" s="345">
        <v>11034.4</v>
      </c>
      <c r="I34" s="345">
        <v>9213.1</v>
      </c>
      <c r="J34" s="345">
        <f>+J33+J29+J25</f>
        <v>7388.0596908327307</v>
      </c>
      <c r="K34" s="346">
        <f t="shared" si="5"/>
        <v>-0.19809188103540276</v>
      </c>
    </row>
  </sheetData>
  <mergeCells count="7">
    <mergeCell ref="D30:K30"/>
    <mergeCell ref="D33:E33"/>
    <mergeCell ref="D34:E34"/>
    <mergeCell ref="D8:K8"/>
    <mergeCell ref="D25:E25"/>
    <mergeCell ref="D26:K26"/>
    <mergeCell ref="D29:E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FDD4E-2BA9-4933-899B-4060774DBF7C}">
  <dimension ref="C1:J57"/>
  <sheetViews>
    <sheetView topLeftCell="A71" zoomScaleNormal="100" workbookViewId="0">
      <selection activeCell="G64" sqref="G64"/>
    </sheetView>
  </sheetViews>
  <sheetFormatPr defaultRowHeight="15" x14ac:dyDescent="0.25"/>
  <cols>
    <col min="3" max="3" width="3.5703125" bestFit="1" customWidth="1"/>
    <col min="4" max="4" width="21" customWidth="1"/>
    <col min="5" max="5" width="9.5703125" bestFit="1" customWidth="1"/>
    <col min="6" max="6" width="10" bestFit="1" customWidth="1"/>
    <col min="9" max="9" width="14.42578125" customWidth="1"/>
  </cols>
  <sheetData>
    <row r="1" spans="3:10" ht="15.75" thickBot="1" x14ac:dyDescent="0.3"/>
    <row r="2" spans="3:10" ht="23.25" customHeight="1" thickBot="1" x14ac:dyDescent="0.3">
      <c r="C2" s="221" t="s">
        <v>66</v>
      </c>
      <c r="D2" s="223" t="s">
        <v>75</v>
      </c>
      <c r="E2" s="225" t="s">
        <v>122</v>
      </c>
      <c r="F2" s="226"/>
      <c r="G2" s="225" t="s">
        <v>103</v>
      </c>
      <c r="H2" s="226"/>
      <c r="I2" s="223" t="s">
        <v>123</v>
      </c>
      <c r="J2" s="213" t="s">
        <v>54</v>
      </c>
    </row>
    <row r="3" spans="3:10" ht="15.75" thickBot="1" x14ac:dyDescent="0.3">
      <c r="C3" s="222"/>
      <c r="D3" s="224"/>
      <c r="E3" s="36" t="s">
        <v>119</v>
      </c>
      <c r="F3" s="36" t="s">
        <v>120</v>
      </c>
      <c r="G3" s="36" t="s">
        <v>119</v>
      </c>
      <c r="H3" s="36" t="s">
        <v>120</v>
      </c>
      <c r="I3" s="224"/>
      <c r="J3" s="214"/>
    </row>
    <row r="4" spans="3:10" ht="15.75" thickBot="1" x14ac:dyDescent="0.3">
      <c r="C4" s="215" t="s">
        <v>79</v>
      </c>
      <c r="D4" s="216"/>
      <c r="E4" s="216"/>
      <c r="F4" s="216"/>
      <c r="G4" s="216"/>
      <c r="H4" s="216"/>
      <c r="I4" s="216"/>
      <c r="J4" s="217"/>
    </row>
    <row r="5" spans="3:10" ht="24.75" thickBot="1" x14ac:dyDescent="0.3">
      <c r="C5" s="37">
        <v>1</v>
      </c>
      <c r="D5" s="38" t="s">
        <v>80</v>
      </c>
      <c r="E5" s="309">
        <v>131532</v>
      </c>
      <c r="F5" s="310">
        <v>170636</v>
      </c>
      <c r="G5" s="311">
        <v>30754.927490789003</v>
      </c>
      <c r="H5" s="311">
        <v>37771.957929494696</v>
      </c>
      <c r="I5" s="312">
        <f>+(H5-G5)/G5</f>
        <v>0.22815955071938537</v>
      </c>
      <c r="J5" s="312">
        <f>+H5/$H$26</f>
        <v>0.13459241147540466</v>
      </c>
    </row>
    <row r="6" spans="3:10" ht="15.75" thickBot="1" x14ac:dyDescent="0.3">
      <c r="C6" s="39">
        <v>1.1000000000000001</v>
      </c>
      <c r="D6" s="40" t="s">
        <v>81</v>
      </c>
      <c r="E6" s="313">
        <v>32703</v>
      </c>
      <c r="F6" s="314">
        <v>29826</v>
      </c>
      <c r="G6" s="315">
        <v>1755.23938214283</v>
      </c>
      <c r="H6" s="315">
        <v>2371.4490056669301</v>
      </c>
      <c r="I6" s="312">
        <f t="shared" ref="I6:I25" si="0">+(H6-G6)/G6</f>
        <v>0.35106870880017493</v>
      </c>
      <c r="J6" s="312">
        <f t="shared" ref="J6:J25" si="1">+H6/$H$26</f>
        <v>8.450158738380566E-3</v>
      </c>
    </row>
    <row r="7" spans="3:10" ht="15.75" thickBot="1" x14ac:dyDescent="0.3">
      <c r="C7" s="37">
        <v>2</v>
      </c>
      <c r="D7" s="38" t="s">
        <v>82</v>
      </c>
      <c r="E7" s="309">
        <v>142666</v>
      </c>
      <c r="F7" s="316">
        <v>146971</v>
      </c>
      <c r="G7" s="311">
        <v>53731.437785169401</v>
      </c>
      <c r="H7" s="311">
        <v>74933.901628080508</v>
      </c>
      <c r="I7" s="312">
        <f t="shared" si="0"/>
        <v>0.39460071639406741</v>
      </c>
      <c r="J7" s="312">
        <f t="shared" si="1"/>
        <v>0.26701116580214906</v>
      </c>
    </row>
    <row r="8" spans="3:10" ht="15.75" thickBot="1" x14ac:dyDescent="0.3">
      <c r="C8" s="39">
        <v>2.1</v>
      </c>
      <c r="D8" s="40" t="s">
        <v>81</v>
      </c>
      <c r="E8" s="313">
        <v>33859</v>
      </c>
      <c r="F8" s="314">
        <v>33398</v>
      </c>
      <c r="G8" s="315">
        <v>2961.9468961069597</v>
      </c>
      <c r="H8" s="315">
        <v>3506.7376598345299</v>
      </c>
      <c r="I8" s="312">
        <f t="shared" si="0"/>
        <v>0.18392995649031285</v>
      </c>
      <c r="J8" s="312">
        <f t="shared" si="1"/>
        <v>1.2495520590427089E-2</v>
      </c>
    </row>
    <row r="9" spans="3:10" ht="24.75" thickBot="1" x14ac:dyDescent="0.3">
      <c r="C9" s="37">
        <v>3</v>
      </c>
      <c r="D9" s="38" t="s">
        <v>83</v>
      </c>
      <c r="E9" s="309">
        <v>79269</v>
      </c>
      <c r="F9" s="310">
        <v>81325</v>
      </c>
      <c r="G9" s="311">
        <v>48995.7697989792</v>
      </c>
      <c r="H9" s="311">
        <v>66882.653653980204</v>
      </c>
      <c r="I9" s="312">
        <f t="shared" si="0"/>
        <v>0.36506996274142972</v>
      </c>
      <c r="J9" s="312">
        <f t="shared" si="1"/>
        <v>0.23832224048238279</v>
      </c>
    </row>
    <row r="10" spans="3:10" ht="15.75" thickBot="1" x14ac:dyDescent="0.3">
      <c r="C10" s="39">
        <v>4</v>
      </c>
      <c r="D10" s="40" t="s">
        <v>84</v>
      </c>
      <c r="E10" s="313">
        <v>638</v>
      </c>
      <c r="F10" s="314">
        <v>594</v>
      </c>
      <c r="G10" s="315">
        <v>3521.0627022899998</v>
      </c>
      <c r="H10" s="315">
        <v>4087.908509585</v>
      </c>
      <c r="I10" s="312">
        <f t="shared" si="0"/>
        <v>0.16098713803828024</v>
      </c>
      <c r="J10" s="312">
        <f t="shared" si="1"/>
        <v>1.4566400429198852E-2</v>
      </c>
    </row>
    <row r="11" spans="3:10" ht="15.75" thickBot="1" x14ac:dyDescent="0.3">
      <c r="C11" s="37">
        <v>5</v>
      </c>
      <c r="D11" s="38" t="s">
        <v>85</v>
      </c>
      <c r="E11" s="309">
        <v>76</v>
      </c>
      <c r="F11" s="316">
        <v>50</v>
      </c>
      <c r="G11" s="311">
        <v>5992.1419922900004</v>
      </c>
      <c r="H11" s="311">
        <v>2720.4947623625003</v>
      </c>
      <c r="I11" s="312">
        <f t="shared" si="0"/>
        <v>-0.54598960340677505</v>
      </c>
      <c r="J11" s="312">
        <f t="shared" si="1"/>
        <v>9.693909729436026E-3</v>
      </c>
    </row>
    <row r="12" spans="3:10" ht="24.75" thickBot="1" x14ac:dyDescent="0.3">
      <c r="C12" s="39">
        <v>6</v>
      </c>
      <c r="D12" s="40" t="s">
        <v>87</v>
      </c>
      <c r="E12" s="313">
        <v>1</v>
      </c>
      <c r="F12" s="314">
        <v>3</v>
      </c>
      <c r="G12" s="315">
        <v>4.2427710000000003</v>
      </c>
      <c r="H12" s="315">
        <v>39.312522950000002</v>
      </c>
      <c r="I12" s="312">
        <f t="shared" si="0"/>
        <v>8.2657659227896119</v>
      </c>
      <c r="J12" s="312">
        <f t="shared" si="1"/>
        <v>1.4008189024511798E-4</v>
      </c>
    </row>
    <row r="13" spans="3:10" ht="15.75" thickBot="1" x14ac:dyDescent="0.3">
      <c r="C13" s="37">
        <v>7</v>
      </c>
      <c r="D13" s="38" t="s">
        <v>88</v>
      </c>
      <c r="E13" s="309">
        <v>2588</v>
      </c>
      <c r="F13" s="316">
        <v>6452</v>
      </c>
      <c r="G13" s="311">
        <v>3624.02322607</v>
      </c>
      <c r="H13" s="311">
        <v>4174.2986982800003</v>
      </c>
      <c r="I13" s="312">
        <f t="shared" si="0"/>
        <v>0.15184104457485378</v>
      </c>
      <c r="J13" s="312">
        <f t="shared" si="1"/>
        <v>1.4874233659501057E-2</v>
      </c>
    </row>
    <row r="14" spans="3:10" ht="24.75" thickBot="1" x14ac:dyDescent="0.3">
      <c r="C14" s="37">
        <v>7.1</v>
      </c>
      <c r="D14" s="38" t="s">
        <v>124</v>
      </c>
      <c r="E14" s="309"/>
      <c r="F14" s="316">
        <v>6407</v>
      </c>
      <c r="G14" s="316"/>
      <c r="H14" s="311">
        <v>3296.0353698200001</v>
      </c>
      <c r="I14" s="312"/>
      <c r="J14" s="312">
        <f t="shared" si="1"/>
        <v>1.1744727386395129E-2</v>
      </c>
    </row>
    <row r="15" spans="3:10" ht="15.75" thickBot="1" x14ac:dyDescent="0.3">
      <c r="C15" s="39">
        <v>8</v>
      </c>
      <c r="D15" s="40" t="s">
        <v>89</v>
      </c>
      <c r="E15" s="313">
        <v>29</v>
      </c>
      <c r="F15" s="314">
        <v>47</v>
      </c>
      <c r="G15" s="315">
        <v>6862.5683314500002</v>
      </c>
      <c r="H15" s="315">
        <v>10700.440876250001</v>
      </c>
      <c r="I15" s="312">
        <f t="shared" si="0"/>
        <v>0.55924726129307512</v>
      </c>
      <c r="J15" s="312">
        <f t="shared" si="1"/>
        <v>3.8128765897514766E-2</v>
      </c>
    </row>
    <row r="16" spans="3:10" ht="36.75" thickBot="1" x14ac:dyDescent="0.3">
      <c r="C16" s="37">
        <v>9</v>
      </c>
      <c r="D16" s="38" t="s">
        <v>90</v>
      </c>
      <c r="E16" s="309">
        <v>995</v>
      </c>
      <c r="F16" s="316">
        <v>1464</v>
      </c>
      <c r="G16" s="311">
        <v>392.68525311000002</v>
      </c>
      <c r="H16" s="311">
        <v>573.31922854999993</v>
      </c>
      <c r="I16" s="312">
        <f t="shared" si="0"/>
        <v>0.45999683973210032</v>
      </c>
      <c r="J16" s="312">
        <f t="shared" si="1"/>
        <v>2.0429022413876083E-3</v>
      </c>
    </row>
    <row r="17" spans="3:10" ht="15.75" thickBot="1" x14ac:dyDescent="0.3">
      <c r="C17" s="39">
        <v>10</v>
      </c>
      <c r="D17" s="40" t="s">
        <v>91</v>
      </c>
      <c r="E17" s="313">
        <v>80607</v>
      </c>
      <c r="F17" s="314">
        <v>79778</v>
      </c>
      <c r="G17" s="315">
        <v>20749.5193270007</v>
      </c>
      <c r="H17" s="315">
        <v>24851.212097244097</v>
      </c>
      <c r="I17" s="312">
        <f t="shared" si="0"/>
        <v>0.19767651990405349</v>
      </c>
      <c r="J17" s="312">
        <f t="shared" si="1"/>
        <v>8.8552056806221732E-2</v>
      </c>
    </row>
    <row r="18" spans="3:10" ht="15.75" thickBot="1" x14ac:dyDescent="0.3">
      <c r="C18" s="37">
        <v>11</v>
      </c>
      <c r="D18" s="38" t="s">
        <v>92</v>
      </c>
      <c r="E18" s="309">
        <v>95</v>
      </c>
      <c r="F18" s="316">
        <v>1035</v>
      </c>
      <c r="G18" s="311">
        <v>627.09655915999997</v>
      </c>
      <c r="H18" s="311">
        <v>1494.0667907500001</v>
      </c>
      <c r="I18" s="312">
        <f t="shared" si="0"/>
        <v>1.3825147322627835</v>
      </c>
      <c r="J18" s="312">
        <f t="shared" si="1"/>
        <v>5.3237921276868124E-3</v>
      </c>
    </row>
    <row r="19" spans="3:10" ht="15.75" thickBot="1" x14ac:dyDescent="0.3">
      <c r="C19" s="39">
        <v>12</v>
      </c>
      <c r="D19" s="40" t="s">
        <v>93</v>
      </c>
      <c r="E19" s="313">
        <v>53312</v>
      </c>
      <c r="F19" s="314">
        <v>86981</v>
      </c>
      <c r="G19" s="315">
        <v>3633.86107604169</v>
      </c>
      <c r="H19" s="315">
        <v>6906.80685110176</v>
      </c>
      <c r="I19" s="312">
        <f t="shared" si="0"/>
        <v>0.90067993975852279</v>
      </c>
      <c r="J19" s="312">
        <f t="shared" si="1"/>
        <v>2.4610950573963751E-2</v>
      </c>
    </row>
    <row r="20" spans="3:10" ht="15.75" thickBot="1" x14ac:dyDescent="0.3">
      <c r="C20" s="37">
        <v>13</v>
      </c>
      <c r="D20" s="38" t="s">
        <v>94</v>
      </c>
      <c r="E20" s="309">
        <v>1511</v>
      </c>
      <c r="F20" s="316">
        <v>10</v>
      </c>
      <c r="G20" s="311">
        <v>206.97398946000001</v>
      </c>
      <c r="H20" s="311">
        <v>31.792380489999999</v>
      </c>
      <c r="I20" s="312">
        <f t="shared" si="0"/>
        <v>-0.84639431953286948</v>
      </c>
      <c r="J20" s="312">
        <f t="shared" si="1"/>
        <v>1.132854474920239E-4</v>
      </c>
    </row>
    <row r="21" spans="3:10" ht="36.75" thickBot="1" x14ac:dyDescent="0.3">
      <c r="C21" s="39">
        <v>14</v>
      </c>
      <c r="D21" s="40" t="s">
        <v>95</v>
      </c>
      <c r="E21" s="313">
        <v>4656</v>
      </c>
      <c r="F21" s="314">
        <v>0</v>
      </c>
      <c r="G21" s="315">
        <v>0</v>
      </c>
      <c r="H21" s="314" t="s">
        <v>86</v>
      </c>
      <c r="I21" s="312"/>
      <c r="J21" s="312"/>
    </row>
    <row r="22" spans="3:10" ht="60.75" thickBot="1" x14ac:dyDescent="0.3">
      <c r="C22" s="37">
        <v>15</v>
      </c>
      <c r="D22" s="38" t="s">
        <v>96</v>
      </c>
      <c r="E22" s="309">
        <v>0</v>
      </c>
      <c r="F22" s="316">
        <v>0</v>
      </c>
      <c r="G22" s="311">
        <v>0</v>
      </c>
      <c r="H22" s="316" t="s">
        <v>86</v>
      </c>
      <c r="I22" s="312"/>
      <c r="J22" s="312"/>
    </row>
    <row r="23" spans="3:10" ht="48.75" thickBot="1" x14ac:dyDescent="0.3">
      <c r="C23" s="39">
        <v>16</v>
      </c>
      <c r="D23" s="40" t="s">
        <v>97</v>
      </c>
      <c r="E23" s="313">
        <v>17</v>
      </c>
      <c r="F23" s="314">
        <v>25</v>
      </c>
      <c r="G23" s="315">
        <v>2949.3097019499996</v>
      </c>
      <c r="H23" s="315">
        <v>8706.3388790699992</v>
      </c>
      <c r="I23" s="312">
        <f t="shared" si="0"/>
        <v>1.9519920791341836</v>
      </c>
      <c r="J23" s="312">
        <f t="shared" si="1"/>
        <v>3.1023203696334808E-2</v>
      </c>
    </row>
    <row r="24" spans="3:10" ht="15.75" thickBot="1" x14ac:dyDescent="0.3">
      <c r="C24" s="218" t="s">
        <v>98</v>
      </c>
      <c r="D24" s="219"/>
      <c r="E24" s="219"/>
      <c r="F24" s="219"/>
      <c r="G24" s="219"/>
      <c r="H24" s="219"/>
      <c r="I24" s="219"/>
      <c r="J24" s="220"/>
    </row>
    <row r="25" spans="3:10" ht="24.75" thickBot="1" x14ac:dyDescent="0.3">
      <c r="C25" s="39">
        <v>1</v>
      </c>
      <c r="D25" s="40" t="s">
        <v>99</v>
      </c>
      <c r="E25" s="317">
        <v>574249</v>
      </c>
      <c r="F25" s="317">
        <v>640830</v>
      </c>
      <c r="G25" s="318">
        <v>32170.213727580001</v>
      </c>
      <c r="H25" s="318">
        <v>36765.075948539998</v>
      </c>
      <c r="I25" s="312">
        <f t="shared" si="0"/>
        <v>0.14282970762549682</v>
      </c>
      <c r="J25" s="312">
        <f t="shared" si="1"/>
        <v>0.13100459974108089</v>
      </c>
    </row>
    <row r="26" spans="3:10" ht="15.75" thickBot="1" x14ac:dyDescent="0.3">
      <c r="C26" s="319" t="s">
        <v>100</v>
      </c>
      <c r="D26" s="320"/>
      <c r="E26" s="321">
        <v>1072241</v>
      </c>
      <c r="F26" s="321">
        <f>+F5+F7+SUM(F9:F13)+SUM(F15:F23)+F25</f>
        <v>1216201</v>
      </c>
      <c r="G26" s="322">
        <f>+G5+G7+SUM(G9:G13)+SUM(G15:G23)+G25</f>
        <v>214215.83373233999</v>
      </c>
      <c r="H26" s="322">
        <f>+H5+H7+SUM(H9:H13)+SUM(H15:H23)+H25</f>
        <v>280639.58075672877</v>
      </c>
      <c r="I26" s="323">
        <f>+(H26-G26)/G26</f>
        <v>0.31007860561504724</v>
      </c>
      <c r="J26" s="324">
        <v>1</v>
      </c>
    </row>
    <row r="32" spans="3:10" ht="15.75" thickBot="1" x14ac:dyDescent="0.3"/>
    <row r="33" spans="3:10" ht="24" customHeight="1" thickBot="1" x14ac:dyDescent="0.3">
      <c r="C33" s="221" t="s">
        <v>66</v>
      </c>
      <c r="D33" s="223" t="s">
        <v>75</v>
      </c>
      <c r="E33" s="225" t="s">
        <v>76</v>
      </c>
      <c r="F33" s="226"/>
      <c r="G33" s="225" t="s">
        <v>77</v>
      </c>
      <c r="H33" s="226"/>
      <c r="I33" s="223" t="s">
        <v>78</v>
      </c>
      <c r="J33" s="213" t="s">
        <v>54</v>
      </c>
    </row>
    <row r="34" spans="3:10" ht="15.75" thickBot="1" x14ac:dyDescent="0.3">
      <c r="C34" s="222"/>
      <c r="D34" s="224"/>
      <c r="E34" s="36" t="s">
        <v>119</v>
      </c>
      <c r="F34" s="36" t="s">
        <v>120</v>
      </c>
      <c r="G34" s="36" t="s">
        <v>119</v>
      </c>
      <c r="H34" s="36" t="s">
        <v>120</v>
      </c>
      <c r="I34" s="224"/>
      <c r="J34" s="214"/>
    </row>
    <row r="35" spans="3:10" ht="15.75" thickBot="1" x14ac:dyDescent="0.3">
      <c r="C35" s="215" t="s">
        <v>79</v>
      </c>
      <c r="D35" s="216"/>
      <c r="E35" s="216"/>
      <c r="F35" s="216"/>
      <c r="G35" s="216"/>
      <c r="H35" s="216"/>
      <c r="I35" s="216"/>
      <c r="J35" s="217"/>
    </row>
    <row r="36" spans="3:10" ht="24.75" thickBot="1" x14ac:dyDescent="0.3">
      <c r="C36" s="37">
        <v>1</v>
      </c>
      <c r="D36" s="38" t="s">
        <v>80</v>
      </c>
      <c r="E36" s="310">
        <v>23027</v>
      </c>
      <c r="F36" s="310">
        <v>11231</v>
      </c>
      <c r="G36" s="311">
        <v>12547.896869540002</v>
      </c>
      <c r="H36" s="311">
        <v>16023.78842241</v>
      </c>
      <c r="I36" s="312">
        <f>+(H36-G36)/G36</f>
        <v>0.2770098916980836</v>
      </c>
      <c r="J36" s="325">
        <f>+H36/$H$57</f>
        <v>0.19904707994760304</v>
      </c>
    </row>
    <row r="37" spans="3:10" ht="15.75" thickBot="1" x14ac:dyDescent="0.3">
      <c r="C37" s="39">
        <v>1.1000000000000001</v>
      </c>
      <c r="D37" s="40" t="s">
        <v>81</v>
      </c>
      <c r="E37" s="314">
        <v>9</v>
      </c>
      <c r="F37" s="314">
        <v>15</v>
      </c>
      <c r="G37" s="315">
        <v>193.17070459000001</v>
      </c>
      <c r="H37" s="315">
        <v>515.64858323999999</v>
      </c>
      <c r="I37" s="312">
        <f t="shared" ref="I37:I57" si="2">+(H37-G37)/G37</f>
        <v>1.6693932930174438</v>
      </c>
      <c r="J37" s="325">
        <f t="shared" ref="J37:J54" si="3">+H37/$H$57</f>
        <v>6.4053731906180255E-3</v>
      </c>
    </row>
    <row r="38" spans="3:10" ht="15.75" thickBot="1" x14ac:dyDescent="0.3">
      <c r="C38" s="37">
        <v>2</v>
      </c>
      <c r="D38" s="38" t="s">
        <v>82</v>
      </c>
      <c r="E38" s="310">
        <v>1553</v>
      </c>
      <c r="F38" s="316">
        <v>1387</v>
      </c>
      <c r="G38" s="311">
        <v>6388.14237701</v>
      </c>
      <c r="H38" s="311">
        <v>3152.8472201599998</v>
      </c>
      <c r="I38" s="312">
        <f t="shared" si="2"/>
        <v>-0.50645320124569537</v>
      </c>
      <c r="J38" s="325">
        <f t="shared" si="3"/>
        <v>3.916458556180679E-2</v>
      </c>
    </row>
    <row r="39" spans="3:10" ht="15.75" thickBot="1" x14ac:dyDescent="0.3">
      <c r="C39" s="39">
        <v>2.1</v>
      </c>
      <c r="D39" s="40" t="s">
        <v>81</v>
      </c>
      <c r="E39" s="314">
        <v>107</v>
      </c>
      <c r="F39" s="314">
        <v>81</v>
      </c>
      <c r="G39" s="315">
        <v>88.110851049999994</v>
      </c>
      <c r="H39" s="315">
        <v>192.46957627</v>
      </c>
      <c r="I39" s="312">
        <f t="shared" si="2"/>
        <v>1.1844026470789606</v>
      </c>
      <c r="J39" s="325">
        <f t="shared" si="3"/>
        <v>2.3908520335750925E-3</v>
      </c>
    </row>
    <row r="40" spans="3:10" ht="24.75" thickBot="1" x14ac:dyDescent="0.3">
      <c r="C40" s="37">
        <v>3</v>
      </c>
      <c r="D40" s="38" t="s">
        <v>83</v>
      </c>
      <c r="E40" s="310">
        <v>14874</v>
      </c>
      <c r="F40" s="310">
        <v>14153</v>
      </c>
      <c r="G40" s="311">
        <v>18867.88010007</v>
      </c>
      <c r="H40" s="311">
        <v>27110.439977630002</v>
      </c>
      <c r="I40" s="312">
        <f t="shared" si="2"/>
        <v>0.4368567021755359</v>
      </c>
      <c r="J40" s="325">
        <f t="shared" si="3"/>
        <v>0.33676517508775294</v>
      </c>
    </row>
    <row r="41" spans="3:10" ht="15.75" thickBot="1" x14ac:dyDescent="0.3">
      <c r="C41" s="39">
        <v>4</v>
      </c>
      <c r="D41" s="40" t="s">
        <v>84</v>
      </c>
      <c r="E41" s="314">
        <v>143</v>
      </c>
      <c r="F41" s="314">
        <v>75</v>
      </c>
      <c r="G41" s="315">
        <v>574.95921292999992</v>
      </c>
      <c r="H41" s="315">
        <v>287.16138354000003</v>
      </c>
      <c r="I41" s="312">
        <f t="shared" si="2"/>
        <v>-0.50055347043380394</v>
      </c>
      <c r="J41" s="325">
        <f t="shared" si="3"/>
        <v>3.5671111824848939E-3</v>
      </c>
    </row>
    <row r="42" spans="3:10" ht="15.75" thickBot="1" x14ac:dyDescent="0.3">
      <c r="C42" s="37">
        <v>5</v>
      </c>
      <c r="D42" s="38" t="s">
        <v>85</v>
      </c>
      <c r="E42" s="316">
        <v>6</v>
      </c>
      <c r="F42" s="316">
        <v>0</v>
      </c>
      <c r="G42" s="311">
        <v>507.70031856000003</v>
      </c>
      <c r="H42" s="311">
        <v>31.352070000000001</v>
      </c>
      <c r="I42" s="312">
        <f t="shared" si="2"/>
        <v>-0.93824689712836007</v>
      </c>
      <c r="J42" s="325">
        <f t="shared" si="3"/>
        <v>3.8945459209166602E-4</v>
      </c>
    </row>
    <row r="43" spans="3:10" ht="24.75" thickBot="1" x14ac:dyDescent="0.3">
      <c r="C43" s="39">
        <v>6</v>
      </c>
      <c r="D43" s="40" t="s">
        <v>87</v>
      </c>
      <c r="E43" s="314">
        <v>0</v>
      </c>
      <c r="F43" s="314">
        <v>0</v>
      </c>
      <c r="G43" s="315"/>
      <c r="H43" s="315">
        <v>0</v>
      </c>
      <c r="I43" s="312"/>
      <c r="J43" s="325">
        <f t="shared" si="3"/>
        <v>0</v>
      </c>
    </row>
    <row r="44" spans="3:10" ht="15.75" thickBot="1" x14ac:dyDescent="0.3">
      <c r="C44" s="37">
        <v>7</v>
      </c>
      <c r="D44" s="38" t="s">
        <v>88</v>
      </c>
      <c r="E44" s="316">
        <v>7</v>
      </c>
      <c r="F44" s="316">
        <v>173</v>
      </c>
      <c r="G44" s="311">
        <v>6.1696942400000001</v>
      </c>
      <c r="H44" s="311">
        <v>2928.3439733800001</v>
      </c>
      <c r="I44" s="312">
        <f t="shared" si="2"/>
        <v>473.63356520889761</v>
      </c>
      <c r="J44" s="325">
        <f t="shared" si="3"/>
        <v>3.6375812112463275E-2</v>
      </c>
    </row>
    <row r="45" spans="3:10" ht="24.75" thickBot="1" x14ac:dyDescent="0.3">
      <c r="C45" s="37">
        <v>7.1</v>
      </c>
      <c r="D45" s="38" t="s">
        <v>124</v>
      </c>
      <c r="E45" s="316"/>
      <c r="F45" s="316">
        <v>138</v>
      </c>
      <c r="G45" s="311"/>
      <c r="H45" s="311">
        <v>1306.7399027700001</v>
      </c>
      <c r="I45" s="312"/>
      <c r="J45" s="325">
        <f t="shared" si="3"/>
        <v>1.623228883461901E-2</v>
      </c>
    </row>
    <row r="46" spans="3:10" ht="15.75" thickBot="1" x14ac:dyDescent="0.3">
      <c r="C46" s="39">
        <v>8</v>
      </c>
      <c r="D46" s="40" t="s">
        <v>89</v>
      </c>
      <c r="E46" s="314">
        <v>4</v>
      </c>
      <c r="F46" s="314">
        <v>4</v>
      </c>
      <c r="G46" s="315">
        <v>732.04585279999992</v>
      </c>
      <c r="H46" s="315">
        <v>386.50123310000004</v>
      </c>
      <c r="I46" s="312">
        <f t="shared" si="2"/>
        <v>-0.4720259234832454</v>
      </c>
      <c r="J46" s="325">
        <f t="shared" si="3"/>
        <v>4.8011081909387944E-3</v>
      </c>
    </row>
    <row r="47" spans="3:10" ht="36.75" thickBot="1" x14ac:dyDescent="0.3">
      <c r="C47" s="37">
        <v>9</v>
      </c>
      <c r="D47" s="38" t="s">
        <v>90</v>
      </c>
      <c r="E47" s="316">
        <v>32</v>
      </c>
      <c r="F47" s="316">
        <v>37</v>
      </c>
      <c r="G47" s="311">
        <v>72.508099999999999</v>
      </c>
      <c r="H47" s="311">
        <v>70.252430000000004</v>
      </c>
      <c r="I47" s="312">
        <f t="shared" si="2"/>
        <v>-3.1109214005055917E-2</v>
      </c>
      <c r="J47" s="325">
        <f t="shared" si="3"/>
        <v>8.7267384479233182E-4</v>
      </c>
    </row>
    <row r="48" spans="3:10" ht="15.75" thickBot="1" x14ac:dyDescent="0.3">
      <c r="C48" s="39">
        <v>10</v>
      </c>
      <c r="D48" s="40" t="s">
        <v>91</v>
      </c>
      <c r="E48" s="314">
        <v>611</v>
      </c>
      <c r="F48" s="314">
        <v>580</v>
      </c>
      <c r="G48" s="315">
        <v>717.78995455999996</v>
      </c>
      <c r="H48" s="315">
        <v>1310.2244841099998</v>
      </c>
      <c r="I48" s="312">
        <f t="shared" si="2"/>
        <v>0.82535918173047984</v>
      </c>
      <c r="J48" s="325">
        <f t="shared" si="3"/>
        <v>1.6275574212725779E-2</v>
      </c>
    </row>
    <row r="49" spans="3:10" ht="15.75" thickBot="1" x14ac:dyDescent="0.3">
      <c r="C49" s="37">
        <v>11</v>
      </c>
      <c r="D49" s="38" t="s">
        <v>92</v>
      </c>
      <c r="E49" s="316">
        <v>29</v>
      </c>
      <c r="F49" s="316">
        <v>0</v>
      </c>
      <c r="G49" s="311">
        <v>340.88629183</v>
      </c>
      <c r="H49" s="311">
        <v>4.6337999999999999</v>
      </c>
      <c r="I49" s="312">
        <f t="shared" si="2"/>
        <v>-0.98640661091085802</v>
      </c>
      <c r="J49" s="325">
        <f t="shared" si="3"/>
        <v>5.7560942190878049E-5</v>
      </c>
    </row>
    <row r="50" spans="3:10" ht="15.75" thickBot="1" x14ac:dyDescent="0.3">
      <c r="C50" s="39">
        <v>12</v>
      </c>
      <c r="D50" s="40" t="s">
        <v>93</v>
      </c>
      <c r="E50" s="314">
        <v>640</v>
      </c>
      <c r="F50" s="314">
        <v>498</v>
      </c>
      <c r="G50" s="315">
        <v>3970.1208370599998</v>
      </c>
      <c r="H50" s="315">
        <v>3628.14122236</v>
      </c>
      <c r="I50" s="312">
        <f t="shared" si="2"/>
        <v>-8.6138339041903433E-2</v>
      </c>
      <c r="J50" s="325">
        <f t="shared" si="3"/>
        <v>4.5068675204066981E-2</v>
      </c>
    </row>
    <row r="51" spans="3:10" ht="15.75" thickBot="1" x14ac:dyDescent="0.3">
      <c r="C51" s="37">
        <v>13</v>
      </c>
      <c r="D51" s="38" t="s">
        <v>94</v>
      </c>
      <c r="E51" s="316">
        <v>0</v>
      </c>
      <c r="F51" s="316">
        <v>1</v>
      </c>
      <c r="G51" s="311"/>
      <c r="H51" s="311">
        <v>5.9530000000000003</v>
      </c>
      <c r="I51" s="312"/>
      <c r="J51" s="325">
        <f t="shared" si="3"/>
        <v>7.3948010026823993E-5</v>
      </c>
    </row>
    <row r="52" spans="3:10" ht="36.75" thickBot="1" x14ac:dyDescent="0.3">
      <c r="C52" s="39">
        <v>14</v>
      </c>
      <c r="D52" s="40" t="s">
        <v>95</v>
      </c>
      <c r="E52" s="314">
        <v>6</v>
      </c>
      <c r="F52" s="314">
        <v>0</v>
      </c>
      <c r="G52" s="315"/>
      <c r="H52" s="315">
        <v>0</v>
      </c>
      <c r="I52" s="312"/>
      <c r="J52" s="325">
        <f t="shared" si="3"/>
        <v>0</v>
      </c>
    </row>
    <row r="53" spans="3:10" ht="60.75" thickBot="1" x14ac:dyDescent="0.3">
      <c r="C53" s="37">
        <v>15</v>
      </c>
      <c r="D53" s="38" t="s">
        <v>96</v>
      </c>
      <c r="E53" s="316">
        <v>0</v>
      </c>
      <c r="F53" s="316">
        <v>0</v>
      </c>
      <c r="G53" s="311"/>
      <c r="H53" s="311">
        <v>0</v>
      </c>
      <c r="I53" s="312"/>
      <c r="J53" s="325">
        <f t="shared" si="3"/>
        <v>0</v>
      </c>
    </row>
    <row r="54" spans="3:10" ht="48.75" thickBot="1" x14ac:dyDescent="0.3">
      <c r="C54" s="39">
        <v>16</v>
      </c>
      <c r="D54" s="40" t="s">
        <v>97</v>
      </c>
      <c r="E54" s="314">
        <v>5</v>
      </c>
      <c r="F54" s="314">
        <v>1</v>
      </c>
      <c r="G54" s="315">
        <v>44.561838000000002</v>
      </c>
      <c r="H54" s="315">
        <v>15.22472391</v>
      </c>
      <c r="I54" s="312">
        <f t="shared" si="2"/>
        <v>-0.6583461411533339</v>
      </c>
      <c r="J54" s="325">
        <f t="shared" si="3"/>
        <v>1.8912112151055048E-4</v>
      </c>
    </row>
    <row r="55" spans="3:10" ht="15.75" thickBot="1" x14ac:dyDescent="0.3">
      <c r="C55" s="218" t="s">
        <v>98</v>
      </c>
      <c r="D55" s="219"/>
      <c r="E55" s="219"/>
      <c r="F55" s="219"/>
      <c r="G55" s="219"/>
      <c r="H55" s="219"/>
      <c r="I55" s="219"/>
      <c r="J55" s="220"/>
    </row>
    <row r="56" spans="3:10" ht="24.75" thickBot="1" x14ac:dyDescent="0.3">
      <c r="C56" s="39">
        <v>1</v>
      </c>
      <c r="D56" s="40" t="s">
        <v>99</v>
      </c>
      <c r="E56" s="317">
        <v>21860</v>
      </c>
      <c r="F56" s="317">
        <v>21037</v>
      </c>
      <c r="G56" s="318">
        <v>23219.991590080001</v>
      </c>
      <c r="H56" s="326">
        <v>25547.640424839999</v>
      </c>
      <c r="I56" s="312">
        <f t="shared" si="2"/>
        <v>0.10024331084402341</v>
      </c>
      <c r="J56" s="325">
        <f>+H56/$H$57</f>
        <v>0.31735211998954516</v>
      </c>
    </row>
    <row r="57" spans="3:10" ht="15.75" thickBot="1" x14ac:dyDescent="0.3">
      <c r="C57" s="319" t="s">
        <v>100</v>
      </c>
      <c r="D57" s="320"/>
      <c r="E57" s="321">
        <v>62797</v>
      </c>
      <c r="F57" s="321">
        <v>49177</v>
      </c>
      <c r="G57" s="327">
        <v>67990.65303668</v>
      </c>
      <c r="H57" s="322">
        <v>80502.504365440007</v>
      </c>
      <c r="I57" s="323">
        <f t="shared" si="2"/>
        <v>0.18402310861773954</v>
      </c>
      <c r="J57" s="328">
        <v>1</v>
      </c>
    </row>
  </sheetData>
  <mergeCells count="18">
    <mergeCell ref="C35:J35"/>
    <mergeCell ref="C55:J55"/>
    <mergeCell ref="C57:D57"/>
    <mergeCell ref="C33:C34"/>
    <mergeCell ref="D33:D34"/>
    <mergeCell ref="E33:F33"/>
    <mergeCell ref="G33:H33"/>
    <mergeCell ref="I33:I34"/>
    <mergeCell ref="J33:J34"/>
    <mergeCell ref="J2:J3"/>
    <mergeCell ref="C4:J4"/>
    <mergeCell ref="C24:J24"/>
    <mergeCell ref="C26:D26"/>
    <mergeCell ref="C2:C3"/>
    <mergeCell ref="D2:D3"/>
    <mergeCell ref="E2:F2"/>
    <mergeCell ref="G2:H2"/>
    <mergeCell ref="I2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12F1-05D5-431F-AFD5-2DF4791A6C2A}">
  <dimension ref="D6:K30"/>
  <sheetViews>
    <sheetView topLeftCell="A17" workbookViewId="0">
      <selection activeCell="S26" sqref="S26"/>
    </sheetView>
  </sheetViews>
  <sheetFormatPr defaultRowHeight="15" x14ac:dyDescent="0.25"/>
  <cols>
    <col min="5" max="5" width="24.140625" bestFit="1" customWidth="1"/>
  </cols>
  <sheetData>
    <row r="6" spans="4:11" ht="15.75" thickBot="1" x14ac:dyDescent="0.3"/>
    <row r="7" spans="4:11" ht="38.25" customHeight="1" thickBot="1" x14ac:dyDescent="0.3">
      <c r="D7" s="231" t="s">
        <v>66</v>
      </c>
      <c r="E7" s="227" t="s">
        <v>101</v>
      </c>
      <c r="F7" s="233" t="s">
        <v>102</v>
      </c>
      <c r="G7" s="234"/>
      <c r="H7" s="233" t="s">
        <v>103</v>
      </c>
      <c r="I7" s="234"/>
      <c r="J7" s="231" t="s">
        <v>104</v>
      </c>
      <c r="K7" s="227" t="s">
        <v>54</v>
      </c>
    </row>
    <row r="8" spans="4:11" ht="15.75" thickBot="1" x14ac:dyDescent="0.3">
      <c r="D8" s="232"/>
      <c r="E8" s="228"/>
      <c r="F8" s="41" t="s">
        <v>119</v>
      </c>
      <c r="G8" s="41" t="s">
        <v>120</v>
      </c>
      <c r="H8" s="41" t="s">
        <v>119</v>
      </c>
      <c r="I8" s="41" t="s">
        <v>120</v>
      </c>
      <c r="J8" s="232"/>
      <c r="K8" s="228"/>
    </row>
    <row r="9" spans="4:11" ht="15.75" thickBot="1" x14ac:dyDescent="0.3">
      <c r="D9" s="42">
        <v>1</v>
      </c>
      <c r="E9" s="43" t="s">
        <v>105</v>
      </c>
      <c r="F9" s="125">
        <v>297</v>
      </c>
      <c r="G9" s="125">
        <v>350</v>
      </c>
      <c r="H9" s="125">
        <v>434.6</v>
      </c>
      <c r="I9" s="123">
        <v>666.52476584999999</v>
      </c>
      <c r="J9" s="44">
        <v>0.52</v>
      </c>
      <c r="K9" s="44">
        <v>0.23200000000000001</v>
      </c>
    </row>
    <row r="10" spans="4:11" ht="15.75" thickBot="1" x14ac:dyDescent="0.3">
      <c r="D10" s="42">
        <v>1.1000000000000001</v>
      </c>
      <c r="E10" s="43" t="s">
        <v>126</v>
      </c>
      <c r="F10" s="125"/>
      <c r="G10" s="125">
        <v>8</v>
      </c>
      <c r="H10" s="125"/>
      <c r="I10" s="123">
        <v>0</v>
      </c>
      <c r="J10" s="44"/>
      <c r="K10" s="44"/>
    </row>
    <row r="11" spans="4:11" ht="15.75" thickBot="1" x14ac:dyDescent="0.3">
      <c r="D11" s="45">
        <v>2</v>
      </c>
      <c r="E11" s="23" t="s">
        <v>106</v>
      </c>
      <c r="F11" s="125" t="s">
        <v>64</v>
      </c>
      <c r="G11" s="125">
        <v>2</v>
      </c>
      <c r="H11" s="125" t="s">
        <v>64</v>
      </c>
      <c r="I11" s="123">
        <v>0</v>
      </c>
      <c r="J11" s="46"/>
      <c r="K11" s="47">
        <v>0</v>
      </c>
    </row>
    <row r="12" spans="4:11" ht="15.75" thickBot="1" x14ac:dyDescent="0.3">
      <c r="D12" s="42">
        <v>3</v>
      </c>
      <c r="E12" s="43" t="s">
        <v>107</v>
      </c>
      <c r="F12" s="125">
        <v>129</v>
      </c>
      <c r="G12" s="125">
        <v>125</v>
      </c>
      <c r="H12" s="125">
        <v>70.7</v>
      </c>
      <c r="I12" s="123">
        <v>85.775970470000004</v>
      </c>
      <c r="J12" s="44">
        <v>0.22900000000000001</v>
      </c>
      <c r="K12" s="44">
        <v>2.9000000000000001E-2</v>
      </c>
    </row>
    <row r="13" spans="4:11" ht="15.75" thickBot="1" x14ac:dyDescent="0.3">
      <c r="D13" s="45">
        <v>4</v>
      </c>
      <c r="E13" s="23" t="s">
        <v>108</v>
      </c>
      <c r="F13" s="125">
        <v>874</v>
      </c>
      <c r="G13" s="125">
        <v>814</v>
      </c>
      <c r="H13" s="125">
        <v>544.79999999999995</v>
      </c>
      <c r="I13" s="123">
        <v>486.36954737999997</v>
      </c>
      <c r="J13" s="47">
        <v>-0.182</v>
      </c>
      <c r="K13" s="47">
        <v>0.152</v>
      </c>
    </row>
    <row r="14" spans="4:11" ht="15.75" thickBot="1" x14ac:dyDescent="0.3">
      <c r="D14" s="42">
        <v>5</v>
      </c>
      <c r="E14" s="43" t="s">
        <v>109</v>
      </c>
      <c r="F14" s="125">
        <v>817</v>
      </c>
      <c r="G14" s="125">
        <v>444</v>
      </c>
      <c r="H14" s="125">
        <v>1063.2</v>
      </c>
      <c r="I14" s="123">
        <v>1633.6879054400001</v>
      </c>
      <c r="J14" s="44">
        <v>0.39300000000000002</v>
      </c>
      <c r="K14" s="44">
        <v>0.58699999999999997</v>
      </c>
    </row>
    <row r="15" spans="4:11" ht="15.75" thickBot="1" x14ac:dyDescent="0.3">
      <c r="D15" s="45">
        <v>6</v>
      </c>
      <c r="E15" s="23" t="s">
        <v>110</v>
      </c>
      <c r="F15" s="126"/>
      <c r="G15" s="125">
        <v>0</v>
      </c>
      <c r="H15" s="125" t="s">
        <v>15</v>
      </c>
      <c r="I15" s="123">
        <v>0</v>
      </c>
      <c r="J15" s="47">
        <v>0</v>
      </c>
      <c r="K15" s="47">
        <v>0</v>
      </c>
    </row>
    <row r="16" spans="4:11" ht="15.75" thickBot="1" x14ac:dyDescent="0.3">
      <c r="D16" s="229" t="s">
        <v>111</v>
      </c>
      <c r="E16" s="230"/>
      <c r="F16" s="124">
        <f t="shared" ref="F16:H16" si="0">+SUM(F9:F15)</f>
        <v>2117</v>
      </c>
      <c r="G16" s="124">
        <f t="shared" si="0"/>
        <v>1743</v>
      </c>
      <c r="H16" s="124">
        <f t="shared" si="0"/>
        <v>2113.3000000000002</v>
      </c>
      <c r="I16" s="124">
        <f>+SUM(I9:I15)</f>
        <v>2872.3581891399999</v>
      </c>
      <c r="J16" s="48">
        <v>0.27600000000000002</v>
      </c>
      <c r="K16" s="48">
        <v>1</v>
      </c>
    </row>
    <row r="20" spans="4:11" ht="15.75" thickBot="1" x14ac:dyDescent="0.3"/>
    <row r="21" spans="4:11" ht="42" customHeight="1" thickBot="1" x14ac:dyDescent="0.3">
      <c r="D21" s="231" t="s">
        <v>66</v>
      </c>
      <c r="E21" s="227" t="s">
        <v>101</v>
      </c>
      <c r="F21" s="233" t="s">
        <v>76</v>
      </c>
      <c r="G21" s="234"/>
      <c r="H21" s="233" t="s">
        <v>125</v>
      </c>
      <c r="I21" s="234"/>
      <c r="J21" s="231" t="s">
        <v>104</v>
      </c>
      <c r="K21" s="227" t="s">
        <v>54</v>
      </c>
    </row>
    <row r="22" spans="4:11" ht="15.75" thickBot="1" x14ac:dyDescent="0.3">
      <c r="D22" s="232"/>
      <c r="E22" s="228"/>
      <c r="F22" s="41" t="s">
        <v>119</v>
      </c>
      <c r="G22" s="41" t="s">
        <v>120</v>
      </c>
      <c r="H22" s="41" t="s">
        <v>119</v>
      </c>
      <c r="I22" s="41" t="s">
        <v>120</v>
      </c>
      <c r="J22" s="232"/>
      <c r="K22" s="228"/>
    </row>
    <row r="23" spans="4:11" ht="15.75" thickBot="1" x14ac:dyDescent="0.3">
      <c r="D23" s="42">
        <v>1</v>
      </c>
      <c r="E23" s="43" t="s">
        <v>105</v>
      </c>
      <c r="F23" s="300" t="s">
        <v>64</v>
      </c>
      <c r="G23" s="300">
        <v>1</v>
      </c>
      <c r="H23" s="300">
        <v>45.2</v>
      </c>
      <c r="I23" s="299">
        <v>108.5043</v>
      </c>
      <c r="J23" s="301">
        <f>+I23/H23-1</f>
        <v>1.4005376106194687</v>
      </c>
      <c r="K23" s="302">
        <v>0.23200000000000001</v>
      </c>
    </row>
    <row r="24" spans="4:11" ht="15.75" thickBot="1" x14ac:dyDescent="0.3">
      <c r="D24" s="42">
        <v>1.1000000000000001</v>
      </c>
      <c r="E24" s="43" t="s">
        <v>126</v>
      </c>
      <c r="F24" s="300"/>
      <c r="G24" s="300">
        <v>0</v>
      </c>
      <c r="H24" s="300"/>
      <c r="I24" s="299">
        <v>0</v>
      </c>
      <c r="J24" s="301" t="s">
        <v>64</v>
      </c>
      <c r="K24" s="302" t="s">
        <v>64</v>
      </c>
    </row>
    <row r="25" spans="4:11" ht="15.75" thickBot="1" x14ac:dyDescent="0.3">
      <c r="D25" s="45">
        <v>2</v>
      </c>
      <c r="E25" s="23" t="s">
        <v>106</v>
      </c>
      <c r="F25" s="300" t="s">
        <v>64</v>
      </c>
      <c r="G25" s="300">
        <v>0</v>
      </c>
      <c r="H25" s="300" t="s">
        <v>64</v>
      </c>
      <c r="I25" s="299">
        <v>0</v>
      </c>
      <c r="J25" s="301" t="s">
        <v>64</v>
      </c>
      <c r="K25" s="302" t="s">
        <v>64</v>
      </c>
    </row>
    <row r="26" spans="4:11" ht="15.75" thickBot="1" x14ac:dyDescent="0.3">
      <c r="D26" s="42">
        <v>3</v>
      </c>
      <c r="E26" s="43" t="s">
        <v>107</v>
      </c>
      <c r="F26" s="300">
        <v>13</v>
      </c>
      <c r="G26" s="300">
        <v>6</v>
      </c>
      <c r="H26" s="300">
        <v>39.6</v>
      </c>
      <c r="I26" s="299">
        <v>24.128116590000001</v>
      </c>
      <c r="J26" s="301">
        <f t="shared" ref="J24:J30" si="1">+I26/H26-1</f>
        <v>-0.39070412651515152</v>
      </c>
      <c r="K26" s="302">
        <v>2.9000000000000001E-2</v>
      </c>
    </row>
    <row r="27" spans="4:11" ht="15.75" thickBot="1" x14ac:dyDescent="0.3">
      <c r="D27" s="45">
        <v>4</v>
      </c>
      <c r="E27" s="23" t="s">
        <v>108</v>
      </c>
      <c r="F27" s="300">
        <v>147</v>
      </c>
      <c r="G27" s="300">
        <v>91</v>
      </c>
      <c r="H27" s="300">
        <v>293.3</v>
      </c>
      <c r="I27" s="299">
        <v>358.11913362000001</v>
      </c>
      <c r="J27" s="301">
        <f t="shared" si="1"/>
        <v>0.2209994327309921</v>
      </c>
      <c r="K27" s="302">
        <v>0.152</v>
      </c>
    </row>
    <row r="28" spans="4:11" ht="15.75" thickBot="1" x14ac:dyDescent="0.3">
      <c r="D28" s="42">
        <v>5</v>
      </c>
      <c r="E28" s="43" t="s">
        <v>109</v>
      </c>
      <c r="F28" s="300">
        <v>76</v>
      </c>
      <c r="G28" s="300">
        <v>84</v>
      </c>
      <c r="H28" s="300">
        <v>524.79999999999995</v>
      </c>
      <c r="I28" s="299">
        <v>1128.68986754</v>
      </c>
      <c r="J28" s="301">
        <f t="shared" si="1"/>
        <v>1.1507047780868906</v>
      </c>
      <c r="K28" s="302">
        <v>0.58699999999999997</v>
      </c>
    </row>
    <row r="29" spans="4:11" ht="15.75" thickBot="1" x14ac:dyDescent="0.3">
      <c r="D29" s="45">
        <v>6</v>
      </c>
      <c r="E29" s="23" t="s">
        <v>110</v>
      </c>
      <c r="F29" s="303"/>
      <c r="G29" s="300">
        <v>0</v>
      </c>
      <c r="H29" s="300" t="s">
        <v>15</v>
      </c>
      <c r="I29" s="299">
        <v>0</v>
      </c>
      <c r="J29" s="301" t="s">
        <v>64</v>
      </c>
      <c r="K29" s="302">
        <v>0</v>
      </c>
    </row>
    <row r="30" spans="4:11" ht="15.75" thickBot="1" x14ac:dyDescent="0.3">
      <c r="D30" s="304" t="s">
        <v>111</v>
      </c>
      <c r="E30" s="305"/>
      <c r="F30" s="306">
        <f t="shared" ref="F30:H30" si="2">+SUM(F23:F29)</f>
        <v>236</v>
      </c>
      <c r="G30" s="306">
        <f t="shared" si="2"/>
        <v>182</v>
      </c>
      <c r="H30" s="306">
        <f t="shared" si="2"/>
        <v>902.9</v>
      </c>
      <c r="I30" s="306">
        <f>+SUM(I23:I29)</f>
        <v>1619.44141775</v>
      </c>
      <c r="J30" s="307">
        <f t="shared" si="1"/>
        <v>0.79359997535718252</v>
      </c>
      <c r="K30" s="308">
        <v>1</v>
      </c>
    </row>
  </sheetData>
  <mergeCells count="14">
    <mergeCell ref="J7:J8"/>
    <mergeCell ref="K7:K8"/>
    <mergeCell ref="D16:E16"/>
    <mergeCell ref="D7:D8"/>
    <mergeCell ref="E7:E8"/>
    <mergeCell ref="F7:G7"/>
    <mergeCell ref="H7:I7"/>
    <mergeCell ref="K21:K22"/>
    <mergeCell ref="D30:E30"/>
    <mergeCell ref="D21:D22"/>
    <mergeCell ref="E21:E22"/>
    <mergeCell ref="F21:G21"/>
    <mergeCell ref="H21:I21"/>
    <mergeCell ref="J21:J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BF763-802E-4D1D-926B-4D6CE189739D}">
  <dimension ref="C6:J21"/>
  <sheetViews>
    <sheetView zoomScaleNormal="100" workbookViewId="0">
      <selection activeCell="G31" sqref="G31"/>
    </sheetView>
  </sheetViews>
  <sheetFormatPr defaultRowHeight="15" x14ac:dyDescent="0.25"/>
  <cols>
    <col min="4" max="4" width="41.7109375" customWidth="1"/>
    <col min="5" max="5" width="17.85546875" bestFit="1" customWidth="1"/>
    <col min="6" max="6" width="10.140625" bestFit="1" customWidth="1"/>
    <col min="7" max="7" width="14.28515625" bestFit="1" customWidth="1"/>
    <col min="8" max="8" width="9.5703125" bestFit="1" customWidth="1"/>
  </cols>
  <sheetData>
    <row r="6" spans="3:10" ht="15.75" thickBot="1" x14ac:dyDescent="0.3"/>
    <row r="7" spans="3:10" ht="25.5" customHeight="1" thickBot="1" x14ac:dyDescent="0.3">
      <c r="C7" s="227" t="s">
        <v>66</v>
      </c>
      <c r="D7" s="227" t="s">
        <v>101</v>
      </c>
      <c r="E7" s="233" t="s">
        <v>112</v>
      </c>
      <c r="F7" s="234"/>
      <c r="G7" s="233" t="s">
        <v>103</v>
      </c>
      <c r="H7" s="234"/>
      <c r="I7" s="233" t="s">
        <v>113</v>
      </c>
      <c r="J7" s="234"/>
    </row>
    <row r="8" spans="3:10" ht="15.75" thickBot="1" x14ac:dyDescent="0.3">
      <c r="C8" s="228"/>
      <c r="D8" s="228"/>
      <c r="E8" s="49" t="s">
        <v>119</v>
      </c>
      <c r="F8" s="49" t="s">
        <v>120</v>
      </c>
      <c r="G8" s="49" t="s">
        <v>119</v>
      </c>
      <c r="H8" s="49" t="s">
        <v>120</v>
      </c>
      <c r="I8" s="49" t="s">
        <v>119</v>
      </c>
      <c r="J8" s="49" t="s">
        <v>120</v>
      </c>
    </row>
    <row r="9" spans="3:10" ht="15.75" thickBot="1" x14ac:dyDescent="0.3">
      <c r="C9" s="129">
        <v>1</v>
      </c>
      <c r="D9" s="127" t="s">
        <v>80</v>
      </c>
      <c r="E9" s="297">
        <v>3</v>
      </c>
      <c r="F9" s="297">
        <v>8</v>
      </c>
      <c r="G9" s="298">
        <v>54.2</v>
      </c>
      <c r="H9" s="298">
        <v>96.8</v>
      </c>
      <c r="I9" s="297" t="s">
        <v>64</v>
      </c>
      <c r="J9" s="299">
        <v>0</v>
      </c>
    </row>
    <row r="10" spans="3:10" ht="15.75" thickBot="1" x14ac:dyDescent="0.3">
      <c r="C10" s="130">
        <v>2</v>
      </c>
      <c r="D10" s="51" t="s">
        <v>82</v>
      </c>
      <c r="E10" s="297">
        <v>28</v>
      </c>
      <c r="F10" s="297">
        <v>43</v>
      </c>
      <c r="G10" s="298">
        <v>996.8</v>
      </c>
      <c r="H10" s="298">
        <v>2063.6998841700001</v>
      </c>
      <c r="I10" s="297">
        <v>0</v>
      </c>
      <c r="J10" s="299">
        <v>39.803934820000002</v>
      </c>
    </row>
    <row r="11" spans="3:10" ht="15.75" thickBot="1" x14ac:dyDescent="0.3">
      <c r="C11" s="131">
        <v>3</v>
      </c>
      <c r="D11" s="50" t="s">
        <v>114</v>
      </c>
      <c r="E11" s="297">
        <v>9</v>
      </c>
      <c r="F11" s="297">
        <v>20</v>
      </c>
      <c r="G11" s="298">
        <v>687.6</v>
      </c>
      <c r="H11" s="298">
        <v>1098.2965652</v>
      </c>
      <c r="I11" s="297">
        <v>3.4</v>
      </c>
      <c r="J11" s="299">
        <v>192.50907541000001</v>
      </c>
    </row>
    <row r="12" spans="3:10" ht="15.75" thickBot="1" x14ac:dyDescent="0.3">
      <c r="C12" s="130">
        <v>4</v>
      </c>
      <c r="D12" s="51" t="s">
        <v>84</v>
      </c>
      <c r="E12" s="297">
        <v>7</v>
      </c>
      <c r="F12" s="297">
        <v>18</v>
      </c>
      <c r="G12" s="298">
        <v>92.5</v>
      </c>
      <c r="H12" s="298">
        <v>177.51007390999999</v>
      </c>
      <c r="I12" s="297">
        <v>80.5</v>
      </c>
      <c r="J12" s="299">
        <v>0</v>
      </c>
    </row>
    <row r="13" spans="3:10" ht="15.75" thickBot="1" x14ac:dyDescent="0.3">
      <c r="C13" s="131">
        <v>5</v>
      </c>
      <c r="D13" s="50" t="s">
        <v>85</v>
      </c>
      <c r="E13" s="297">
        <v>8</v>
      </c>
      <c r="F13" s="297">
        <v>18</v>
      </c>
      <c r="G13" s="298">
        <v>70.7</v>
      </c>
      <c r="H13" s="298">
        <v>239.22247221999999</v>
      </c>
      <c r="I13" s="297">
        <v>0</v>
      </c>
      <c r="J13" s="299">
        <v>0</v>
      </c>
    </row>
    <row r="14" spans="3:10" ht="15.75" thickBot="1" x14ac:dyDescent="0.3">
      <c r="C14" s="130">
        <v>6</v>
      </c>
      <c r="D14" s="51" t="s">
        <v>87</v>
      </c>
      <c r="E14" s="297">
        <v>0</v>
      </c>
      <c r="F14" s="297">
        <v>0</v>
      </c>
      <c r="G14" s="298">
        <v>0</v>
      </c>
      <c r="H14" s="298">
        <v>0</v>
      </c>
      <c r="I14" s="297">
        <v>42.2</v>
      </c>
      <c r="J14" s="299" t="s">
        <v>64</v>
      </c>
    </row>
    <row r="15" spans="3:10" ht="15.75" thickBot="1" x14ac:dyDescent="0.3">
      <c r="C15" s="131">
        <v>7</v>
      </c>
      <c r="D15" s="50" t="s">
        <v>88</v>
      </c>
      <c r="E15" s="297">
        <v>8</v>
      </c>
      <c r="F15" s="297">
        <v>9</v>
      </c>
      <c r="G15" s="298">
        <v>1296.4000000000001</v>
      </c>
      <c r="H15" s="298">
        <v>1691.2058704600001</v>
      </c>
      <c r="I15" s="297" t="s">
        <v>64</v>
      </c>
      <c r="J15" s="299">
        <v>2260.1530641700001</v>
      </c>
    </row>
    <row r="16" spans="3:10" ht="15.75" thickBot="1" x14ac:dyDescent="0.3">
      <c r="C16" s="130">
        <v>8</v>
      </c>
      <c r="D16" s="51" t="s">
        <v>89</v>
      </c>
      <c r="E16" s="297">
        <v>2</v>
      </c>
      <c r="F16" s="297">
        <v>2</v>
      </c>
      <c r="G16" s="298">
        <v>94.6</v>
      </c>
      <c r="H16" s="298">
        <v>102.59439</v>
      </c>
      <c r="I16" s="297" t="s">
        <v>64</v>
      </c>
      <c r="J16" s="299" t="s">
        <v>64</v>
      </c>
    </row>
    <row r="17" spans="3:10" ht="15.75" thickBot="1" x14ac:dyDescent="0.3">
      <c r="C17" s="131">
        <v>9</v>
      </c>
      <c r="D17" s="50" t="s">
        <v>91</v>
      </c>
      <c r="E17" s="297">
        <v>11</v>
      </c>
      <c r="F17" s="297">
        <v>21</v>
      </c>
      <c r="G17" s="298">
        <v>163.19999999999999</v>
      </c>
      <c r="H17" s="298">
        <v>914.73242654000001</v>
      </c>
      <c r="I17" s="297" t="s">
        <v>64</v>
      </c>
      <c r="J17" s="299">
        <v>152.83106050000001</v>
      </c>
    </row>
    <row r="18" spans="3:10" ht="15.75" thickBot="1" x14ac:dyDescent="0.3">
      <c r="C18" s="130">
        <v>10</v>
      </c>
      <c r="D18" s="51" t="s">
        <v>92</v>
      </c>
      <c r="E18" s="297">
        <v>10</v>
      </c>
      <c r="F18" s="297">
        <v>20</v>
      </c>
      <c r="G18" s="298">
        <v>30.2</v>
      </c>
      <c r="H18" s="298">
        <v>123.13446465999999</v>
      </c>
      <c r="I18" s="297" t="s">
        <v>64</v>
      </c>
      <c r="J18" s="299" t="s">
        <v>64</v>
      </c>
    </row>
    <row r="19" spans="3:10" ht="15.75" thickBot="1" x14ac:dyDescent="0.3">
      <c r="C19" s="131">
        <v>11</v>
      </c>
      <c r="D19" s="50" t="s">
        <v>93</v>
      </c>
      <c r="E19" s="297">
        <v>0</v>
      </c>
      <c r="F19" s="297"/>
      <c r="G19" s="298">
        <v>0</v>
      </c>
      <c r="H19" s="298">
        <v>12.609832220000001</v>
      </c>
      <c r="I19" s="297" t="s">
        <v>64</v>
      </c>
      <c r="J19" s="299" t="s">
        <v>64</v>
      </c>
    </row>
    <row r="20" spans="3:10" ht="26.25" thickBot="1" x14ac:dyDescent="0.3">
      <c r="C20" s="129">
        <v>12</v>
      </c>
      <c r="D20" s="128" t="s">
        <v>97</v>
      </c>
      <c r="E20" s="297">
        <v>2</v>
      </c>
      <c r="F20" s="297">
        <v>2</v>
      </c>
      <c r="G20" s="298">
        <v>32.6</v>
      </c>
      <c r="H20" s="298"/>
      <c r="I20" s="297"/>
      <c r="J20" s="299"/>
    </row>
    <row r="21" spans="3:10" ht="15.75" thickBot="1" x14ac:dyDescent="0.3">
      <c r="C21" s="235" t="s">
        <v>115</v>
      </c>
      <c r="D21" s="236"/>
      <c r="E21" s="49">
        <f>+SUM(E9:E20)</f>
        <v>88</v>
      </c>
      <c r="F21" s="49">
        <f t="shared" ref="F21:I21" si="0">+SUM(F9:F20)</f>
        <v>161</v>
      </c>
      <c r="G21" s="132">
        <f t="shared" si="0"/>
        <v>3518.7999999999993</v>
      </c>
      <c r="H21" s="132">
        <f t="shared" si="0"/>
        <v>6519.8059793800003</v>
      </c>
      <c r="I21" s="49">
        <f t="shared" si="0"/>
        <v>126.10000000000001</v>
      </c>
      <c r="J21" s="132">
        <f>+SUM(J9:J20)</f>
        <v>2645.2971349000004</v>
      </c>
    </row>
  </sheetData>
  <mergeCells count="6">
    <mergeCell ref="I7:J7"/>
    <mergeCell ref="C21:D21"/>
    <mergeCell ref="C7:C8"/>
    <mergeCell ref="D7:D8"/>
    <mergeCell ref="E7:F7"/>
    <mergeCell ref="G7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B989-AD0D-4E5C-AE18-35BDC7CB6D73}">
  <dimension ref="B5:K34"/>
  <sheetViews>
    <sheetView topLeftCell="A29" workbookViewId="0">
      <selection activeCell="A36" sqref="A36:XFD40"/>
    </sheetView>
  </sheetViews>
  <sheetFormatPr defaultRowHeight="15" x14ac:dyDescent="0.25"/>
  <cols>
    <col min="2" max="2" width="16.85546875" customWidth="1"/>
    <col min="3" max="3" width="47.85546875" bestFit="1" customWidth="1"/>
    <col min="4" max="4" width="17.5703125" bestFit="1" customWidth="1"/>
    <col min="5" max="5" width="16.85546875" bestFit="1" customWidth="1"/>
    <col min="6" max="8" width="12.7109375" bestFit="1" customWidth="1"/>
    <col min="11" max="11" width="16.85546875" bestFit="1" customWidth="1"/>
  </cols>
  <sheetData>
    <row r="5" spans="2:8" ht="15.75" thickBot="1" x14ac:dyDescent="0.3"/>
    <row r="6" spans="2:8" ht="15.75" thickBot="1" x14ac:dyDescent="0.3">
      <c r="B6" s="196" t="s">
        <v>127</v>
      </c>
      <c r="C6" s="197"/>
      <c r="D6" s="197"/>
      <c r="E6" s="197"/>
      <c r="F6" s="197"/>
      <c r="G6" s="197"/>
      <c r="H6" s="198"/>
    </row>
    <row r="7" spans="2:8" ht="21" customHeight="1" thickBot="1" x14ac:dyDescent="0.3">
      <c r="B7" s="199" t="s">
        <v>56</v>
      </c>
      <c r="C7" s="200"/>
      <c r="D7" s="118" t="s">
        <v>116</v>
      </c>
      <c r="E7" s="118" t="s">
        <v>117</v>
      </c>
      <c r="F7" s="118" t="s">
        <v>118</v>
      </c>
      <c r="G7" s="118" t="s">
        <v>119</v>
      </c>
      <c r="H7" s="118" t="s">
        <v>120</v>
      </c>
    </row>
    <row r="8" spans="2:8" ht="15.75" thickBot="1" x14ac:dyDescent="0.3">
      <c r="B8" s="201" t="s">
        <v>57</v>
      </c>
      <c r="C8" s="23" t="s">
        <v>0</v>
      </c>
      <c r="D8" s="133">
        <v>218.66719399999999</v>
      </c>
      <c r="E8" s="134">
        <v>55.313775200000002</v>
      </c>
      <c r="F8" s="134">
        <v>72.349999999999994</v>
      </c>
      <c r="G8" s="134">
        <v>45.809716999999999</v>
      </c>
      <c r="H8" s="133">
        <v>223.90237543000001</v>
      </c>
    </row>
    <row r="9" spans="2:8" ht="15.75" thickBot="1" x14ac:dyDescent="0.3">
      <c r="B9" s="202"/>
      <c r="C9" s="23" t="s">
        <v>1</v>
      </c>
      <c r="D9" s="133">
        <v>1044.5068890800001</v>
      </c>
      <c r="E9" s="134">
        <v>1879.0542706400001</v>
      </c>
      <c r="F9" s="134">
        <v>1653.86756816</v>
      </c>
      <c r="G9" s="134">
        <v>3209.0480266239001</v>
      </c>
      <c r="H9" s="133">
        <v>3508.8279723200003</v>
      </c>
    </row>
    <row r="10" spans="2:8" ht="15.75" thickBot="1" x14ac:dyDescent="0.3">
      <c r="B10" s="202"/>
      <c r="C10" s="23" t="s">
        <v>2</v>
      </c>
      <c r="D10" s="133">
        <v>14315.066404409999</v>
      </c>
      <c r="E10" s="134">
        <v>17676.605811810001</v>
      </c>
      <c r="F10" s="134">
        <v>32784.315407740003</v>
      </c>
      <c r="G10" s="134">
        <v>5468.6035483699998</v>
      </c>
      <c r="H10" s="133">
        <v>3965.0252262199997</v>
      </c>
    </row>
    <row r="11" spans="2:8" ht="15.75" thickBot="1" x14ac:dyDescent="0.3">
      <c r="B11" s="202"/>
      <c r="C11" s="23" t="s">
        <v>3</v>
      </c>
      <c r="D11" s="133">
        <v>0</v>
      </c>
      <c r="E11" s="134">
        <v>227.91011399999999</v>
      </c>
      <c r="F11" s="134">
        <v>902.42527784000004</v>
      </c>
      <c r="G11" s="134">
        <v>135.68117738000001</v>
      </c>
      <c r="H11" s="133">
        <v>1176.4283234626</v>
      </c>
    </row>
    <row r="12" spans="2:8" ht="15.75" thickBot="1" x14ac:dyDescent="0.3">
      <c r="B12" s="202"/>
      <c r="C12" s="23" t="s">
        <v>4</v>
      </c>
      <c r="D12" s="133">
        <v>6924.1158597699996</v>
      </c>
      <c r="E12" s="134">
        <v>1092.0989143100001</v>
      </c>
      <c r="F12" s="134">
        <v>2329.41960543</v>
      </c>
      <c r="G12" s="134">
        <v>4756.2042961300003</v>
      </c>
      <c r="H12" s="133">
        <v>7004.21558284</v>
      </c>
    </row>
    <row r="13" spans="2:8" ht="15.75" thickBot="1" x14ac:dyDescent="0.3">
      <c r="B13" s="202"/>
      <c r="C13" s="23" t="s">
        <v>5</v>
      </c>
      <c r="D13" s="133">
        <v>8954.8699993199989</v>
      </c>
      <c r="E13" s="134">
        <v>4463.1149027600004</v>
      </c>
      <c r="F13" s="134">
        <v>11301.21426531</v>
      </c>
      <c r="G13" s="134">
        <v>3395.05843714</v>
      </c>
      <c r="H13" s="133">
        <v>9343.1978620099999</v>
      </c>
    </row>
    <row r="14" spans="2:8" ht="15.75" thickBot="1" x14ac:dyDescent="0.3">
      <c r="B14" s="202"/>
      <c r="C14" s="23" t="s">
        <v>6</v>
      </c>
      <c r="D14" s="133">
        <v>5024.52027886</v>
      </c>
      <c r="E14" s="134">
        <v>6585.4750736800006</v>
      </c>
      <c r="F14" s="134">
        <v>3827.2695968400003</v>
      </c>
      <c r="G14" s="134">
        <v>2016.3049068599998</v>
      </c>
      <c r="H14" s="133">
        <v>2495.0236554799999</v>
      </c>
    </row>
    <row r="15" spans="2:8" ht="15.75" thickBot="1" x14ac:dyDescent="0.3">
      <c r="B15" s="202"/>
      <c r="C15" s="23" t="s">
        <v>7</v>
      </c>
      <c r="D15" s="133">
        <v>242.83760354999998</v>
      </c>
      <c r="E15" s="134">
        <v>289.88466158</v>
      </c>
      <c r="F15" s="134">
        <v>641.36667164999994</v>
      </c>
      <c r="G15" s="134">
        <v>553.20819274999997</v>
      </c>
      <c r="H15" s="133">
        <v>800.94164148000004</v>
      </c>
    </row>
    <row r="16" spans="2:8" ht="15.75" thickBot="1" x14ac:dyDescent="0.3">
      <c r="B16" s="202"/>
      <c r="C16" s="23" t="s">
        <v>8</v>
      </c>
      <c r="D16" s="133">
        <v>0</v>
      </c>
      <c r="E16" s="134">
        <v>0</v>
      </c>
      <c r="F16" s="134">
        <v>0</v>
      </c>
      <c r="G16" s="134">
        <v>0</v>
      </c>
      <c r="H16" s="133">
        <v>0</v>
      </c>
    </row>
    <row r="17" spans="2:11" ht="15.75" thickBot="1" x14ac:dyDescent="0.3">
      <c r="B17" s="202"/>
      <c r="C17" s="23" t="s">
        <v>9</v>
      </c>
      <c r="D17" s="133">
        <v>2673.5721171</v>
      </c>
      <c r="E17" s="134">
        <v>2697.4410862700001</v>
      </c>
      <c r="F17" s="134">
        <v>1295.77632081</v>
      </c>
      <c r="G17" s="134">
        <v>1967.7032920699999</v>
      </c>
      <c r="H17" s="133">
        <v>6848.3409603</v>
      </c>
    </row>
    <row r="18" spans="2:11" ht="15.75" thickBot="1" x14ac:dyDescent="0.3">
      <c r="B18" s="202"/>
      <c r="C18" s="23" t="s">
        <v>10</v>
      </c>
      <c r="D18" s="133">
        <v>0</v>
      </c>
      <c r="E18" s="134">
        <v>0</v>
      </c>
      <c r="F18" s="134">
        <v>0</v>
      </c>
      <c r="G18" s="134">
        <v>0</v>
      </c>
      <c r="H18" s="133">
        <v>0</v>
      </c>
    </row>
    <row r="19" spans="2:11" ht="15.75" thickBot="1" x14ac:dyDescent="0.3">
      <c r="B19" s="202"/>
      <c r="C19" s="23" t="s">
        <v>11</v>
      </c>
      <c r="D19" s="133">
        <v>1332.6492569700001</v>
      </c>
      <c r="E19" s="134">
        <v>7151.8625826499992</v>
      </c>
      <c r="F19" s="134">
        <v>4280.6723339400005</v>
      </c>
      <c r="G19" s="134">
        <v>1793.0325552300001</v>
      </c>
      <c r="H19" s="133">
        <v>6750.1070655699996</v>
      </c>
    </row>
    <row r="20" spans="2:11" ht="15.75" thickBot="1" x14ac:dyDescent="0.3">
      <c r="B20" s="202"/>
      <c r="C20" s="23" t="s">
        <v>12</v>
      </c>
      <c r="D20" s="133">
        <v>9757.1888053999992</v>
      </c>
      <c r="E20" s="134">
        <v>14124.06874599</v>
      </c>
      <c r="F20" s="134">
        <v>14279.5886106584</v>
      </c>
      <c r="G20" s="134">
        <v>41256.211768540001</v>
      </c>
      <c r="H20" s="133">
        <v>53130.86272551</v>
      </c>
    </row>
    <row r="21" spans="2:11" ht="15.75" thickBot="1" x14ac:dyDescent="0.3">
      <c r="B21" s="202"/>
      <c r="C21" s="23" t="s">
        <v>13</v>
      </c>
      <c r="D21" s="133">
        <v>394.05562013000002</v>
      </c>
      <c r="E21" s="134">
        <v>460.56723839</v>
      </c>
      <c r="F21" s="134">
        <v>1566.34264196</v>
      </c>
      <c r="G21" s="134">
        <v>1992.0856611700001</v>
      </c>
      <c r="H21" s="133">
        <v>2374.0157768499998</v>
      </c>
    </row>
    <row r="22" spans="2:11" ht="15.75" thickBot="1" x14ac:dyDescent="0.3">
      <c r="B22" s="202"/>
      <c r="C22" s="23" t="s">
        <v>14</v>
      </c>
      <c r="D22" s="144">
        <v>0</v>
      </c>
      <c r="E22" s="135">
        <v>0</v>
      </c>
      <c r="F22" s="139">
        <v>0</v>
      </c>
      <c r="G22" s="134">
        <v>1665.7838102400001</v>
      </c>
      <c r="H22" s="133">
        <v>251.52052442999999</v>
      </c>
    </row>
    <row r="23" spans="2:11" ht="15.75" thickBot="1" x14ac:dyDescent="0.3">
      <c r="B23" s="202"/>
      <c r="C23" s="23" t="s">
        <v>36</v>
      </c>
      <c r="D23" s="133">
        <v>554.44380249000005</v>
      </c>
      <c r="E23" s="145">
        <v>0</v>
      </c>
      <c r="F23" s="145"/>
      <c r="G23" s="145"/>
      <c r="H23" s="140"/>
    </row>
    <row r="24" spans="2:11" ht="15.75" thickBot="1" x14ac:dyDescent="0.3">
      <c r="B24" s="203"/>
      <c r="C24" s="24" t="s">
        <v>34</v>
      </c>
      <c r="D24" s="121">
        <f>+SUM(D8:D23)</f>
        <v>51436.493831079992</v>
      </c>
      <c r="E24" s="121">
        <f>+SUM(E8:E23)</f>
        <v>56703.397177280007</v>
      </c>
      <c r="F24" s="122">
        <f>+SUM(F8:F23)</f>
        <v>74934.608300338397</v>
      </c>
      <c r="G24" s="121">
        <f t="shared" ref="G24:H24" si="0">+SUM(G8:G23)</f>
        <v>68254.735389503898</v>
      </c>
      <c r="H24" s="121">
        <f t="shared" si="0"/>
        <v>97872.409691902605</v>
      </c>
    </row>
    <row r="25" spans="2:11" ht="25.5" customHeight="1" thickBot="1" x14ac:dyDescent="0.3">
      <c r="B25" s="193" t="s">
        <v>41</v>
      </c>
      <c r="C25" s="23" t="s">
        <v>58</v>
      </c>
      <c r="D25" s="134">
        <v>19.370449730000001</v>
      </c>
      <c r="E25" s="134">
        <v>17.931843369999999</v>
      </c>
      <c r="F25" s="134">
        <v>19.154620470000001</v>
      </c>
      <c r="G25" s="141">
        <v>20.7</v>
      </c>
      <c r="H25" s="134">
        <v>24.205180120000001</v>
      </c>
    </row>
    <row r="26" spans="2:11" ht="15.75" thickBot="1" x14ac:dyDescent="0.3">
      <c r="B26" s="194"/>
      <c r="C26" s="23" t="s">
        <v>59</v>
      </c>
      <c r="D26" s="136"/>
      <c r="E26" s="135"/>
      <c r="F26" s="135"/>
      <c r="G26" s="143"/>
      <c r="H26" s="134">
        <v>8.0596139999999997E-2</v>
      </c>
    </row>
    <row r="27" spans="2:11" ht="15.75" thickBot="1" x14ac:dyDescent="0.3">
      <c r="B27" s="195"/>
      <c r="C27" s="26" t="s">
        <v>34</v>
      </c>
      <c r="D27" s="138">
        <f>+D25+D26</f>
        <v>19.370449730000001</v>
      </c>
      <c r="E27" s="138">
        <f t="shared" ref="E27:H27" si="1">+E25+E26</f>
        <v>17.931843369999999</v>
      </c>
      <c r="F27" s="138">
        <f t="shared" si="1"/>
        <v>19.154620470000001</v>
      </c>
      <c r="G27" s="138">
        <f t="shared" si="1"/>
        <v>20.7</v>
      </c>
      <c r="H27" s="138">
        <f t="shared" si="1"/>
        <v>24.285776260000002</v>
      </c>
    </row>
    <row r="28" spans="2:11" ht="28.5" customHeight="1" thickBot="1" x14ac:dyDescent="0.3">
      <c r="B28" s="191" t="s">
        <v>60</v>
      </c>
      <c r="C28" s="192"/>
      <c r="D28" s="113">
        <f>+D24+D27</f>
        <v>51455.86428080999</v>
      </c>
      <c r="E28" s="113">
        <f t="shared" ref="E28:H28" si="2">+E24+E27</f>
        <v>56721.32902065001</v>
      </c>
      <c r="F28" s="113">
        <f t="shared" si="2"/>
        <v>74953.762920808396</v>
      </c>
      <c r="G28" s="113">
        <f t="shared" si="2"/>
        <v>68275.435389503895</v>
      </c>
      <c r="H28" s="113">
        <f t="shared" si="2"/>
        <v>97896.695468162608</v>
      </c>
    </row>
    <row r="29" spans="2:11" ht="15.75" thickBot="1" x14ac:dyDescent="0.3">
      <c r="B29" s="193" t="s">
        <v>43</v>
      </c>
      <c r="C29" s="23" t="s">
        <v>44</v>
      </c>
      <c r="D29" s="137">
        <v>938.66874609999991</v>
      </c>
      <c r="E29" s="137">
        <v>1768.8</v>
      </c>
      <c r="F29" s="142">
        <v>1767.4315799000001</v>
      </c>
      <c r="G29" s="141">
        <v>1598.3</v>
      </c>
      <c r="H29" s="133">
        <v>2517.98</v>
      </c>
      <c r="K29" s="112"/>
    </row>
    <row r="30" spans="2:11" ht="15.75" thickBot="1" x14ac:dyDescent="0.3">
      <c r="B30" s="194"/>
      <c r="C30" s="23" t="s">
        <v>61</v>
      </c>
      <c r="D30" s="134"/>
      <c r="E30" s="136"/>
      <c r="F30" s="116"/>
      <c r="G30" s="116"/>
      <c r="H30" s="119">
        <v>0</v>
      </c>
    </row>
    <row r="31" spans="2:11" ht="15.75" thickBot="1" x14ac:dyDescent="0.3">
      <c r="B31" s="195"/>
      <c r="C31" s="26" t="s">
        <v>34</v>
      </c>
      <c r="D31" s="138">
        <f>+D29+D30</f>
        <v>938.66874609999991</v>
      </c>
      <c r="E31" s="138">
        <f t="shared" ref="E31:H31" si="3">+E29+E30</f>
        <v>1768.8</v>
      </c>
      <c r="F31" s="138">
        <f t="shared" si="3"/>
        <v>1767.4315799000001</v>
      </c>
      <c r="G31" s="138">
        <f t="shared" si="3"/>
        <v>1598.3</v>
      </c>
      <c r="H31" s="138">
        <f t="shared" si="3"/>
        <v>2517.98</v>
      </c>
    </row>
    <row r="32" spans="2:11" ht="28.5" customHeight="1" thickBot="1" x14ac:dyDescent="0.3">
      <c r="B32" s="191" t="s">
        <v>62</v>
      </c>
      <c r="C32" s="192"/>
      <c r="D32" s="25">
        <f>D28+D31</f>
        <v>52394.533026909987</v>
      </c>
      <c r="E32" s="25">
        <f t="shared" ref="E32:H32" si="4">E28+E31</f>
        <v>58490.129020650013</v>
      </c>
      <c r="F32" s="25">
        <f t="shared" si="4"/>
        <v>76721.1945007084</v>
      </c>
      <c r="G32" s="25">
        <f t="shared" si="4"/>
        <v>69873.735389503898</v>
      </c>
      <c r="H32" s="25">
        <f t="shared" si="4"/>
        <v>100414.6754681626</v>
      </c>
    </row>
    <row r="34" ht="23.25" customHeight="1" x14ac:dyDescent="0.25"/>
  </sheetData>
  <mergeCells count="7">
    <mergeCell ref="B32:C32"/>
    <mergeCell ref="B6:H6"/>
    <mergeCell ref="B7:C7"/>
    <mergeCell ref="B8:B24"/>
    <mergeCell ref="B25:B27"/>
    <mergeCell ref="B28:C28"/>
    <mergeCell ref="B29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Хөрөнгө</vt:lpstr>
      <vt:lpstr>Өр төлбөр</vt:lpstr>
      <vt:lpstr>Хураамж</vt:lpstr>
      <vt:lpstr>Нөхөн төлбөр</vt:lpstr>
      <vt:lpstr>Ашигт ажиллагаа</vt:lpstr>
      <vt:lpstr>Ерд ҮА-ны дэлгэрэнгүй</vt:lpstr>
      <vt:lpstr>Урт хугацааны даатгал </vt:lpstr>
      <vt:lpstr>Давхар даатгал</vt:lpstr>
      <vt:lpstr>Давхар даатгал хураамж</vt:lpstr>
      <vt:lpstr>Хөрөнгө ор</vt:lpstr>
      <vt:lpstr>Харьцаа</vt:lpstr>
      <vt:lpstr>Ерд-ХӨР-ӨТ</vt:lpstr>
      <vt:lpstr>Ерд-ХУР-НТ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 Otgonbayar</cp:lastModifiedBy>
  <dcterms:created xsi:type="dcterms:W3CDTF">2023-09-01T01:13:07Z</dcterms:created>
  <dcterms:modified xsi:type="dcterms:W3CDTF">2023-12-01T02:41:00Z</dcterms:modified>
</cp:coreProperties>
</file>