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C:\Users\itgel\Downloads\"/>
    </mc:Choice>
  </mc:AlternateContent>
  <xr:revisionPtr revIDLastSave="0" documentId="13_ncr:1_{544D50C2-CEF2-4764-A826-33128C273954}" xr6:coauthVersionLast="47" xr6:coauthVersionMax="47" xr10:uidLastSave="{00000000-0000-0000-0000-000000000000}"/>
  <workbookProtection workbookAlgorithmName="SHA-512" workbookHashValue="J7wVUWr8kZG6gOCfMeMZSGD/zrnhXu8YK1F3BL/UDZ+DRnn2vEEB6rioI9lE/QYEUZOphdxNTcUCvM68gA79rg==" workbookSaltValue="APaCqwAXbgTx/gOHe/Djgw==" workbookSpinCount="100000" lockStructure="1"/>
  <bookViews>
    <workbookView xWindow="-120" yWindow="-120" windowWidth="29040" windowHeight="15840" activeTab="1" xr2:uid="{00000000-000D-0000-FFFF-FFFF00000000}"/>
  </bookViews>
  <sheets>
    <sheet name="Instruction" sheetId="2" r:id="rId1"/>
    <sheet name="Асуулга" sheetId="1" r:id="rId2"/>
    <sheet name="Үнэлгээ"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D18" i="4"/>
  <c r="D19" i="4"/>
  <c r="I19" i="1" l="1"/>
  <c r="I18" i="1"/>
  <c r="I17" i="1"/>
  <c r="F12" i="1"/>
  <c r="G4" i="1"/>
  <c r="G122" i="1"/>
  <c r="G117" i="1"/>
  <c r="G115" i="1"/>
  <c r="G114" i="1"/>
  <c r="I54" i="1"/>
  <c r="I55" i="1"/>
  <c r="I85" i="1"/>
  <c r="I84" i="1"/>
  <c r="I83" i="1"/>
  <c r="I70" i="1"/>
  <c r="I68" i="1"/>
  <c r="I67" i="1"/>
  <c r="I66" i="1"/>
  <c r="I65" i="1"/>
  <c r="I64" i="1"/>
  <c r="I63" i="1"/>
  <c r="I101" i="1"/>
  <c r="I111" i="1"/>
  <c r="I110" i="1"/>
  <c r="I109" i="1"/>
  <c r="I108" i="1"/>
  <c r="I107" i="1"/>
  <c r="I106" i="1"/>
  <c r="I105" i="1"/>
  <c r="I104" i="1"/>
  <c r="I103" i="1"/>
  <c r="I102" i="1"/>
  <c r="I100" i="1"/>
  <c r="I98" i="1"/>
  <c r="I97" i="1"/>
  <c r="I96" i="1"/>
  <c r="I95" i="1"/>
  <c r="I94" i="1"/>
  <c r="I92" i="1"/>
  <c r="I91" i="1"/>
  <c r="I90" i="1"/>
  <c r="I89" i="1"/>
  <c r="I88" i="1"/>
  <c r="I86" i="1"/>
  <c r="I82" i="1"/>
  <c r="I80" i="1"/>
  <c r="I79" i="1"/>
  <c r="I78" i="1"/>
  <c r="I77" i="1"/>
  <c r="I76" i="1"/>
  <c r="I75" i="1"/>
  <c r="I74" i="1"/>
  <c r="I72" i="1"/>
  <c r="I71" i="1"/>
  <c r="I69" i="1"/>
  <c r="I62" i="1"/>
  <c r="I60" i="1"/>
  <c r="I59" i="1"/>
  <c r="I58" i="1"/>
  <c r="I57" i="1"/>
  <c r="I56" i="1"/>
  <c r="I53" i="1"/>
  <c r="I52" i="1"/>
  <c r="I51" i="1"/>
  <c r="I50" i="1"/>
  <c r="I49" i="1"/>
  <c r="I48" i="1"/>
  <c r="I47" i="1"/>
  <c r="I46" i="1"/>
  <c r="I45" i="1"/>
  <c r="I31" i="1"/>
  <c r="I36" i="1" l="1"/>
  <c r="I35" i="1"/>
  <c r="I34" i="1"/>
  <c r="I32" i="1"/>
  <c r="I29" i="1"/>
  <c r="I28" i="1"/>
  <c r="I27" i="1"/>
  <c r="I26" i="1"/>
  <c r="I24" i="1"/>
  <c r="I23" i="1"/>
  <c r="I22" i="1"/>
  <c r="D12" i="4" s="1"/>
  <c r="G57" i="1" l="1"/>
  <c r="G58" i="1"/>
  <c r="G59" i="1"/>
  <c r="G60" i="1"/>
  <c r="F10" i="1"/>
  <c r="F9" i="1"/>
  <c r="F8" i="1"/>
  <c r="F7" i="1"/>
  <c r="F6" i="1"/>
  <c r="D25" i="4" l="1"/>
  <c r="D26" i="4"/>
  <c r="D17" i="4"/>
  <c r="D16" i="4"/>
  <c r="D13" i="4"/>
  <c r="D14" i="4"/>
  <c r="D22" i="4"/>
  <c r="F29" i="1"/>
  <c r="F27" i="1"/>
  <c r="F26" i="1"/>
  <c r="F24" i="1"/>
  <c r="G98" i="1" l="1"/>
  <c r="G97" i="1"/>
  <c r="G96" i="1"/>
  <c r="G95" i="1"/>
  <c r="G94" i="1"/>
  <c r="G89" i="1"/>
  <c r="G90" i="1"/>
  <c r="G91" i="1"/>
  <c r="G92" i="1"/>
  <c r="G88" i="1"/>
  <c r="D24" i="4"/>
  <c r="F24" i="4" s="1"/>
  <c r="F32" i="1"/>
  <c r="F31" i="1"/>
  <c r="D21" i="4"/>
  <c r="F21" i="4" s="1"/>
  <c r="F28" i="1"/>
  <c r="D7" i="4"/>
  <c r="F39" i="1" l="1"/>
  <c r="F38" i="1"/>
  <c r="F36" i="1"/>
  <c r="F35" i="1"/>
  <c r="F34" i="1"/>
  <c r="F23" i="1"/>
  <c r="F22" i="1"/>
  <c r="F19" i="1"/>
  <c r="F18" i="1"/>
  <c r="F17" i="1" l="1"/>
  <c r="V17" i="4" l="1"/>
  <c r="V16" i="4"/>
  <c r="O25" i="4"/>
  <c r="O26" i="4"/>
  <c r="O27" i="4"/>
  <c r="O28" i="4"/>
  <c r="O29" i="4"/>
  <c r="O31" i="4"/>
  <c r="O24" i="4"/>
  <c r="P17" i="4"/>
  <c r="O22" i="4"/>
  <c r="O20" i="4"/>
  <c r="O19" i="4"/>
  <c r="O18" i="4"/>
  <c r="B3" i="4" l="1"/>
  <c r="I39" i="1" l="1"/>
  <c r="I38" i="1"/>
  <c r="D9" i="4"/>
  <c r="D8" i="4"/>
  <c r="F7" i="4" l="1"/>
  <c r="D6" i="4" s="1"/>
  <c r="D23" i="4"/>
  <c r="N22" i="4" s="1"/>
  <c r="F16" i="4"/>
  <c r="G16" i="4" s="1"/>
  <c r="F12" i="4"/>
  <c r="D11" i="4" s="1"/>
  <c r="N18" i="4" s="1"/>
  <c r="G102" i="1"/>
  <c r="G103" i="1"/>
  <c r="G104" i="1"/>
  <c r="G105" i="1"/>
  <c r="G106" i="1"/>
  <c r="G107" i="1"/>
  <c r="G108" i="1"/>
  <c r="G109" i="1"/>
  <c r="G110" i="1"/>
  <c r="G111" i="1"/>
  <c r="G100" i="1"/>
  <c r="G86" i="1"/>
  <c r="D34" i="4" l="1"/>
  <c r="N31" i="4" s="1"/>
  <c r="D32" i="4"/>
  <c r="N28" i="4" s="1"/>
  <c r="D33" i="4"/>
  <c r="N29" i="4" s="1"/>
  <c r="G7" i="4"/>
  <c r="N16" i="4"/>
  <c r="U16" i="4" s="1"/>
  <c r="D20" i="4"/>
  <c r="N20" i="4" s="1"/>
  <c r="G21" i="4"/>
  <c r="G24" i="4"/>
  <c r="D15" i="4"/>
  <c r="N19" i="4" s="1"/>
  <c r="G12" i="4"/>
  <c r="D31" i="4"/>
  <c r="G82" i="1"/>
  <c r="G80" i="1"/>
  <c r="G79" i="1"/>
  <c r="G78" i="1"/>
  <c r="G77" i="1"/>
  <c r="G76" i="1"/>
  <c r="G75" i="1"/>
  <c r="G74" i="1"/>
  <c r="D30" i="4" l="1"/>
  <c r="N26" i="4" s="1"/>
  <c r="N27" i="4"/>
  <c r="D10" i="4"/>
  <c r="N17" i="4" s="1"/>
  <c r="G69" i="1"/>
  <c r="G71" i="1"/>
  <c r="G72" i="1"/>
  <c r="G62" i="1"/>
  <c r="G46" i="1"/>
  <c r="G47" i="1"/>
  <c r="G48" i="1"/>
  <c r="G49" i="1"/>
  <c r="G50" i="1"/>
  <c r="G51" i="1"/>
  <c r="G52" i="1"/>
  <c r="G53" i="1"/>
  <c r="G54" i="1"/>
  <c r="G55" i="1"/>
  <c r="G56" i="1"/>
  <c r="G45" i="1"/>
  <c r="D28" i="4" l="1"/>
  <c r="D29" i="4"/>
  <c r="N25" i="4" s="1"/>
  <c r="F28" i="4" l="1"/>
  <c r="N24" i="4"/>
  <c r="G28" i="4" l="1"/>
  <c r="N23" i="4"/>
  <c r="Q17" i="4" l="1"/>
  <c r="U17" i="4" l="1"/>
  <c r="Q33" i="4" s="1"/>
  <c r="Q40" i="4" l="1"/>
  <c r="F2" i="1"/>
</calcChain>
</file>

<file path=xl/sharedStrings.xml><?xml version="1.0" encoding="utf-8"?>
<sst xmlns="http://schemas.openxmlformats.org/spreadsheetml/2006/main" count="509" uniqueCount="482">
  <si>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</si>
  <si>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</si>
  <si>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</si>
  <si>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</si>
  <si>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</si>
  <si>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</si>
  <si>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</si>
  <si>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</si>
  <si>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</si>
  <si>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Мөнгө угаах үйл ажиллагаанд хэрэглэгчдийн талаас нөлөөлж болох эрсдэлийг тооцохдоо хадгаламж, зээлийн хоршоодын гишүүдийг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</si>
  <si>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хадгаламж, зээлийн хоршоодын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</si>
  <si>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хоршооны хадгаламжийн хэмжээ болон зээлийн хэмжээнд үндэслэн тооцно.</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</si>
  <si>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</si>
  <si>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ХАДГАЛАМЖ ЗЭЭЛИЙН ХОРШООНЫ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</si>
  <si>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</si>
  <si>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ОООО/СС/ӨӨ</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</si>
  <si>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</si>
  <si>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</si>
  <si>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</si>
  <si>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</si>
  <si>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</si>
  <si>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</si>
  <si>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</si>
  <si>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</si>
  <si>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</si>
  <si>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</si>
  <si>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</si>
  <si>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</si>
  <si>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</si>
  <si>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ТООН АСУУЛГА</t>
  </si>
  <si>
    <r>
      <t>ДҮН /</t>
    </r>
    <r>
      <rPr>
        <sz val="11"/>
        <color rgb="FF000000"/>
        <rFont val="Times New Roman"/>
        <family val="1"/>
      </rPr>
      <t>төгрөгөөр/</t>
    </r>
  </si>
  <si>
    <t>БҮТЦИЙН ЭРСДЭЛ</t>
  </si>
  <si>
    <t>Байгууллагын хэмжээ /нийт хөрөнгө/</t>
  </si>
  <si>
    <t>10-аас дээш жил</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</si>
  <si>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Улс төрийн хамаарал бүхий этгээдийн эзэмшил</t>
    </r>
  </si>
  <si>
    <t>8 жил - 10 жил</t>
  </si>
  <si>
    <t>Үйл ажиллагаа эрхэлсэн жил</t>
  </si>
  <si>
    <t>6 жил - 8 жил</t>
  </si>
  <si>
    <t>БИЗНЕСИЙН ЭРСДЭЛ</t>
  </si>
  <si>
    <t>2 жил - 6 жил</t>
  </si>
  <si>
    <t>ХЭРЭГЛЭГЧИЙН ЭРСДЭЛ  /Гишүүдийн тоог бөглөнө/</t>
  </si>
  <si>
    <t>2 жил хүртэлх</t>
  </si>
  <si>
    <t xml:space="preserve">Дотоодын иргэн/гишүүдийн тоо </t>
  </si>
  <si>
    <t>Дотоодын хуулийн этгээд/гишүүдийн тоо</t>
  </si>
  <si>
    <t>Улс төрийн хамаарал бүхий этгээд/гишүүдийн тоо</t>
  </si>
  <si>
    <t>ГАЗАР ЗҮЙН БАЙРШЛЫН ЭРСДЭЛ</t>
  </si>
  <si>
    <t>Улаанбаатар хотод үзүүлсэн үйлчилгээ буюу олгосон зээл /өссөн дүнгээр/</t>
  </si>
  <si>
    <t>Хөдөө, орон нутагт үзүүлсэн үйлчилгээ буюу олгосон зээл /өссөн дүнгээр/</t>
  </si>
  <si>
    <t>Эдийн засгийн чөлөөт бүсэд үзүүлсэн үйлчилгээ буюу олгосон зээл /өссөн дүнгээр/</t>
  </si>
  <si>
    <t>Бусад улсын этгээдэд санхүүгийн үйлчилгээ үзүүлсэн дүн /өссөн дүнгээр/</t>
  </si>
  <si>
    <t>БҮТЭЭГДЭХҮҮН, ҮЙЛЧИЛГЭЭНИЙ ЭРСДЭЛ /үйлчилгээний гүйлгээний дүн/</t>
  </si>
  <si>
    <t>Хадгаламжийн хэмжээ /өссөн дүнгээр/</t>
  </si>
  <si>
    <t>Зээлийн хэмжээ /өссөн дүнгээр/</t>
  </si>
  <si>
    <t>ХҮРГЭХ СУВГИЙН ЭРСДЭЛ /гүйлгээний дүн/</t>
  </si>
  <si>
    <t>Үйлчилгээний төвөөр дамжуулан үзүүлсэн үйлчилгээ буюу олгосон зээлийн дүн /өссөн дүнгээр/</t>
  </si>
  <si>
    <t>Салбар, зуучлагчаар дамжуулан үзүүлсэн үйлчилгээ буюу олгосон зээлийн дүн /өссөн дүнгээр/</t>
  </si>
  <si>
    <t>Гар утсанд суурилсан/ мобайл апп-р  дамжуулан үзүүлсэн үйлчилгээ буюу олгосон зээлийн дүн /өссөн дүнгээр/</t>
  </si>
  <si>
    <t>Хөдөө, орон нутгийн салбар</t>
  </si>
  <si>
    <t>Цахимаар</t>
  </si>
  <si>
    <t>II. ЧАНАРЫН ҮНЭЛГЭЭ</t>
  </si>
  <si>
    <t>Асуулга</t>
  </si>
  <si>
    <t>Хариулт</t>
  </si>
  <si>
    <t xml:space="preserve">МУТС-тэй тэмцэх өөрийн дүрэм, журамтай </t>
  </si>
  <si>
    <t>Танай ХЗХ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</si>
  <si>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</si>
  <si>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</si>
  <si>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</si>
  <si>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</si>
  <si>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</si>
  <si>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</si>
  <si>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</si>
  <si>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</si>
  <si>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Уг дүрэм, журмыг ямар давтамжтайгаар шинэчилдэг вэ?</t>
  </si>
  <si>
    <t>МУТСТ тухай хуулийг дагаж мөрддөг</t>
  </si>
  <si>
    <t>Тогтмол /улирал бүр/ танилцуулдаг.</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</si>
  <si>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</si>
  <si>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</si>
  <si>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</si>
  <si>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</si>
  <si>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Танай ХЗХ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</si>
  <si>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</si>
  <si>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</si>
  <si>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</si>
  <si>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</si>
  <si>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</si>
  <si>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</si>
  <si>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</si>
  <si>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</si>
  <si>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</si>
  <si>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</si>
  <si>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</si>
  <si>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</si>
  <si>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</si>
  <si>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Танай ХЗХ тэргүүлэгчдийн зөвлөлийн гишүүдээсээ МУТС-тэй тэмцэх асуудал хариуцсан хүн томилсон уу?</t>
  </si>
  <si>
    <t>Хуульд өөрчлөлт орсон, шинэчлэх шаардлага үүссэн бол</t>
  </si>
  <si>
    <t>Огт танилцуулдаггүй.</t>
  </si>
  <si>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</si>
  <si>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</si>
  <si>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</si>
  <si>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</si>
  <si>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</si>
  <si>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ХЗХ МУТСТ хөтөлбөрийн тайланг тэргүүлэгчдийн зөвлөлдөө танилцуулдаг уу?</t>
  </si>
  <si>
    <t>Журамд тусгагдаагүй ү/а-г зохицуулах шаардлага үүссэн</t>
  </si>
  <si>
    <t>МУТСТ хөтөлбөрт тэргүүлэгчдийн зөвлөл хэрхэн оролцон ажилладаг вэ? Тэргүүлэгчдийн зөвлөлөөс авч ажилладаг арга хэмжээний талаар ерөнхий мэдээлэл өгнө үү.</t>
  </si>
  <si>
    <t>Жил бүр шинэчилдэг</t>
  </si>
  <si>
    <t>Тэргүүлэгчдийн зөвлөл МУТС-тэй тэмцэх асуудлаар дотоод аудиттай хамтран ажилладаг уу?</t>
  </si>
  <si>
    <t>Улирал бүр шинэчилдэг</t>
  </si>
  <si>
    <t>Танай ХЗХ ёс зүйн дүрэм боловсруулж ажилладаг уу? Уг дүрэмд МУТСТ-тэй холбоотой асуудал тусгагдсан уу?</t>
  </si>
  <si>
    <t>Огт шинэчилдэггүй</t>
  </si>
  <si>
    <t>Танай ХЗХ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</si>
  <si>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Мэдээллийн системд (МС) байгууллагын хэрэглэгчдийн мэдээллийн сан нэгддэг үү?</t>
  </si>
  <si>
    <t>Тэргүүлэгчдийн зөвлөл, удирдлагууд нь уг системийн үйл ажиллагаа, үр дүнтэй танилцдаг уу?</t>
  </si>
  <si>
    <t>Танай ХЗХ-ны тэргүүлэгчдийн зөвлөл, удирдлагууд, албан хаагчдын боловсрол, ажлын туршлагыг 1-5 онооны хооронд дүгнэнэ үү?  /1=сайн/</t>
  </si>
  <si>
    <t>Танай ХЗХ-д гэмт хэрэгт холбогдуулан шалгагдаж байсан, эсхүл ял шийтгэл эдэлж байсан албан хаагч байдаг эсэх?</t>
  </si>
  <si>
    <t xml:space="preserve">МУТС-тэй тэмцэх хөтөлбөр хэрэгжүүлдэг </t>
  </si>
  <si>
    <t>Байхгүй</t>
  </si>
  <si>
    <t>Танай ХЗХ-ны талаар олон нийтийн мэдээллийн хэрэгслээр сөрөг агуулгатай мэдээ байдаг эсэх?</t>
  </si>
  <si>
    <t xml:space="preserve">МУТС-тэй тэмцэх хөтөлбөр хэрэгжүүлэхээр ажиллаж байгаа </t>
  </si>
  <si>
    <t>Өмнө нь байсан</t>
  </si>
  <si>
    <t xml:space="preserve">Байдаггүй </t>
  </si>
  <si>
    <t>Бүртгүүлсэн</t>
  </si>
  <si>
    <t>Танай байгууллага УБЕГ-т эцсийн өмчлөгчийн мэдээллээ бүртгүүлсэн эсэх?</t>
  </si>
  <si>
    <t xml:space="preserve">МУТС-тэй тэмцэх хөтөлбөр өмнө нь хэрэгжүүлж байсан </t>
  </si>
  <si>
    <t>Мэдэхгүй</t>
  </si>
  <si>
    <t>Байдаг</t>
  </si>
  <si>
    <t>Бүртгүүлээгүй</t>
  </si>
  <si>
    <t>II. Дүрэм, журам: Хэрэглэгчийг таних</t>
  </si>
  <si>
    <t xml:space="preserve">МУТС-тэй тэмцэх хөтөлбөр хэрэгжүүлж байгаагүй </t>
  </si>
  <si>
    <t>Байгаа</t>
  </si>
  <si>
    <r>
      <t>Танай ХЗХ-д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</si>
  <si>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 xml:space="preserve">МУТС-тэй тэмцэх хөтөлбөр хэрэгжүүлэх шаардлагагүй гэж үздэг учир хэрэгжүүлдэггүй </t>
  </si>
  <si>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</si>
  <si>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</si>
  <si>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</si>
  <si>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</si>
  <si>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</si>
  <si>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</si>
  <si>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</si>
  <si>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</si>
  <si>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</si>
  <si>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</si>
  <si>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</si>
  <si>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</si>
  <si>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</si>
  <si>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</si>
  <si>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</si>
  <si>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</si>
  <si>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</si>
  <si>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</si>
  <si>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</si>
  <si>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</si>
  <si>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</si>
  <si>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</si>
  <si>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</si>
  <si>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</si>
  <si>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</si>
  <si>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</si>
  <si>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</si>
  <si>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</si>
  <si>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</si>
  <si>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</si>
  <si>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</si>
  <si>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</si>
  <si>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</si>
  <si>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Танай ХЗХ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</si>
  <si>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</si>
  <si>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</si>
  <si>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</si>
  <si>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</si>
  <si>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</si>
  <si>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</si>
  <si>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</si>
  <si>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</si>
  <si>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</si>
  <si>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</si>
  <si>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</si>
  <si>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</si>
  <si>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</si>
  <si>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</si>
  <si>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</si>
  <si>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</si>
  <si>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</si>
  <si>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</si>
  <si>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</si>
  <si>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</si>
  <si>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</si>
  <si>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</si>
  <si>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</si>
  <si>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</si>
  <si>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</si>
  <si>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</si>
  <si>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</si>
  <si>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</si>
  <si>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</si>
  <si>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</si>
  <si>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</si>
  <si>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 xml:space="preserve">МУТС-тэй тэмцэх асуудал хариуцсан нэгж томилсон </t>
  </si>
  <si>
    <t>Зарим салбартаа хэрэгжүүлдэг.</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</si>
  <si>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</si>
  <si>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МУТС-тэй тэмцэх асуудал хариуцсан хүн томилсон</t>
  </si>
  <si>
    <t>Салбарууддаа ерөөсөө хэрэгжүүлдэггүй.</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</si>
  <si>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</si>
  <si>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Дотоод аудит хариуцдаг</t>
  </si>
  <si>
    <t xml:space="preserve">Танай ХЗХ ямар төрлийн харилцагчидтай хамтран ажиллахаас татгалздаг вэ? </t>
  </si>
  <si>
    <t xml:space="preserve">Шаардлагатай тохиолдолд л хүн томилон ажиллуулдаг </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</si>
  <si>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</si>
  <si>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Нэгж, эсхүл хүн томилоогүй</t>
  </si>
  <si>
    <t>III. Эрсдэлийн менежмент</t>
  </si>
  <si>
    <t>Танай ХЗХ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</si>
  <si>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Нэгжтэй,  МУТС эрсдэлийн асуудлуудыг нарийвчилан оруулдаг.</t>
  </si>
  <si>
    <t>Олон улсын аргачлалын дагуу тогтмол /сар бүр/ хийдэг.</t>
  </si>
  <si>
    <t>Танай ХЗХ МУТС үйл ажиллагаанд эрсдэлийн үнэлгээ хийдэг үү? Хэрэв тийм бол үнэлгээний хамрах хүрээ, давтамж ямар байдаг вэ? Үнэлгээг хэрхэн хийдэг вэ?</t>
  </si>
  <si>
    <t>Нэгжтэй,  МУТС эрсдэлийн асуудлуудыг багахан хэмжээнд оруулдаг.</t>
  </si>
  <si>
    <t>Өөрсдийн аргачлалын дагуу тогтмол/жилд 6 удаа/ хийдэг.</t>
  </si>
  <si>
    <t>Танай ХЗХ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</si>
  <si>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</si>
  <si>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</si>
  <si>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</si>
  <si>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</si>
  <si>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</si>
  <si>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</si>
  <si>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</si>
  <si>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</si>
  <si>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</si>
  <si>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</si>
  <si>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</si>
  <si>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ХЗХ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</si>
  <si>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</si>
  <si>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</si>
  <si>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</si>
  <si>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</si>
  <si>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</si>
  <si>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</si>
  <si>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</si>
  <si>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</si>
  <si>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</si>
  <si>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</si>
  <si>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</si>
  <si>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</si>
  <si>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</si>
  <si>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Тэргүүлэгчдийн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</si>
  <si>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</si>
  <si>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</si>
  <si>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</si>
  <si>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</si>
  <si>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</si>
  <si>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</si>
  <si>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</si>
  <si>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</si>
  <si>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</si>
  <si>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</si>
  <si>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r>
      <t xml:space="preserve">Танай ХЗХ-д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Жич: ХЗХ-ны Хяналтын зөвлөлийг дотоод аудитын хэлтэс гэж ойлгож болно. </t>
    </r>
    <r>
      <rPr>
        <sz val="11"/>
        <color rgb="FFFF0000"/>
        <rFont val="Times New Roman"/>
        <family val="1"/>
      </rPr>
      <t>/Энэхүү асуултад байхгүй гэж хариулсан бол 2-4 асуултуудад хариулах шаардлагагүй/</t>
    </r>
  </si>
  <si>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</si>
  <si>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</si>
  <si>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</si>
  <si>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</si>
  <si>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</si>
  <si>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</si>
  <si>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</si>
  <si>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</si>
  <si>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</si>
  <si>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</si>
  <si>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</si>
  <si>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</si>
  <si>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</si>
  <si>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</si>
  <si>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</si>
  <si>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</si>
  <si>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</si>
  <si>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</si>
  <si>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</si>
  <si>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</si>
  <si>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</si>
  <si>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</si>
  <si>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</si>
  <si>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</si>
  <si>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</si>
  <si>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</si>
  <si>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</si>
  <si>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</si>
  <si>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</si>
  <si>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Комплаенс</t>
  </si>
  <si>
    <t>Танай ХЗХ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</si>
  <si>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Комплаенс ажилтан томилсон МУТСТ мэдээлэл, чиг үүргийг тодорхойлсон.</t>
  </si>
  <si>
    <t>Тухайн байгууллага Комплаенс ажилтантай, МУТСТ чиглэлээр ажилладаг .</t>
  </si>
  <si>
    <t>Тайлагнах нь тодорхой, тогтмол тайлагнадаг.</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</si>
  <si>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</si>
  <si>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</si>
  <si>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</si>
  <si>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Комплаенс ажилтан томилсон холбогдох мэдээлэл, чиг үүргийг тодорхойлсон.</t>
  </si>
  <si>
    <t>Комплаенс ажилтны чиг үүргийг тодорхойлсон, төлөвлөгөөг боловсруулан ажилладаг.</t>
  </si>
  <si>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</si>
  <si>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</si>
  <si>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</si>
  <si>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комплаенсын асуудал хариуцсан ажилтан тайлангаа хэнд, хэр хугацааны давтамжтай мэдээлдэг вэ?</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</si>
  <si>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</si>
  <si>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</si>
  <si>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</si>
  <si>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</si>
  <si>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</si>
  <si>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комплаенсын асуудал хариуцсан ажилтны бэлтгэсэн сүүлийн тайлангийн үр дүнг товч бичнэ үү.</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</si>
  <si>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</si>
  <si>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</si>
  <si>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</si>
  <si>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</si>
  <si>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</si>
  <si>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</si>
  <si>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</si>
  <si>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</si>
  <si>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</si>
  <si>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</si>
  <si>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</si>
  <si>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</si>
  <si>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</si>
  <si>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</si>
  <si>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</si>
  <si>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</si>
  <si>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</si>
  <si>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</si>
  <si>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</si>
  <si>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</si>
  <si>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</si>
  <si>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</si>
  <si>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</si>
  <si>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</si>
  <si>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</si>
  <si>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</si>
  <si>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МУТСТ үйл ажиллагааны төсвөөс эсхүл, сургалтын төсвөөс санхүүжүүлдэг.</t>
  </si>
  <si>
    <t>Тэргүүлэгчдийн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</si>
  <si>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</si>
  <si>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</si>
  <si>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</si>
  <si>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</si>
  <si>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</si>
  <si>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</si>
  <si>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</si>
  <si>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</si>
  <si>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Сургалтад төсөв хуваарилаагүй, санхүүжилтийг шийдэж чаддаггүй.</t>
  </si>
  <si>
    <t>V. Тайлагнал ба тэмдэглэл</t>
  </si>
  <si>
    <t>Танай ХЗХ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</si>
  <si>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</si>
  <si>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</si>
  <si>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</si>
  <si>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</si>
  <si>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</si>
  <si>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</si>
  <si>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</si>
  <si>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 болно.</t>
  </si>
  <si>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</si>
  <si>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</si>
  <si>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</si>
  <si>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ХЗХ-ны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</si>
  <si>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</si>
  <si>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</si>
  <si>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</si>
  <si>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</si>
  <si>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</si>
  <si>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</si>
  <si>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</si>
  <si>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</si>
  <si>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</si>
  <si>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</si>
  <si>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</si>
  <si>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</si>
  <si>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</si>
  <si>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</si>
  <si>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</si>
  <si>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</si>
  <si>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</si>
  <si>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</si>
  <si>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</si>
  <si>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</si>
  <si>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</si>
  <si>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</si>
  <si>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t>Архиваас шүүн харах шаардлага гардаг./хугацаа их шаардана/</t>
  </si>
  <si>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</si>
  <si>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</si>
  <si>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</si>
  <si>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</si>
  <si>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</si>
  <si>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</si>
  <si>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</si>
  <si>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</si>
  <si>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</si>
  <si>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</si>
  <si>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</si>
  <si>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</si>
  <si>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</si>
  <si>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</si>
  <si>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ХЗХ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</si>
  <si>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</si>
  <si>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</si>
  <si>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</si>
  <si>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</si>
  <si>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</si>
  <si>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</si>
  <si>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</si>
  <si>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</si>
  <si>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</si>
  <si>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</si>
  <si>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</si>
  <si>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</si>
  <si>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</si>
  <si>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</si>
  <si>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</si>
  <si>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</si>
  <si>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</si>
  <si>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</si>
  <si>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</si>
  <si>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</si>
  <si>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</si>
  <si>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ХЗХ-ны гишүүнээр ашгийн бус байгууллага байдаг эсэх? 
/Байгаа тохиолдолд хэдэн ашгийн бус байгууллага гишүүнээр элссэн байгаа вэ/</t>
  </si>
  <si>
    <r>
      <t>Танай ХЗХ-ны удирдах албан тушаалтан, үүсгэн байгуулагч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</si>
  <si>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r>
      <t>Танай ХЗХ-ноос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</si>
  <si>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</si>
  <si>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r>
      <rPr>
        <sz val="11"/>
        <color rgb="FF000000"/>
        <rFont val="Times New Roman"/>
        <family val="1"/>
      </rPr>
      <t xml:space="preserve">2023 онд хэдэн ашгийн бус байгууллага танай ХЗХ-гоор үйлчлүүлсэн бэ? </t>
    </r>
    <r>
      <rPr>
        <sz val="11"/>
        <color rgb="FFFF0000"/>
        <rFont val="Times New Roman"/>
        <family val="1"/>
      </rPr>
      <t>/тоон утга оруулна уу/</t>
    </r>
  </si>
  <si>
    <r>
      <rPr>
        <sz val="11"/>
        <color rgb="FF000000"/>
        <rFont val="Times New Roman"/>
        <family val="1"/>
      </rPr>
      <t xml:space="preserve">2023 онд ашгийн бус байгууллагад үзүүлсэн үйлчилгээний нийт үнийн дүнг оруулна уу? </t>
    </r>
    <r>
      <rPr>
        <sz val="11"/>
        <color rgb="FFFF0000"/>
        <rFont val="Times New Roman"/>
        <family val="1"/>
      </rPr>
      <t>/тоон утга оруулна уу/</t>
    </r>
  </si>
  <si>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</si>
  <si>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</si>
  <si>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 xml:space="preserve">Тайланг үнэн зөв гаргасан: </t>
  </si>
  <si>
    <t>Дүн</t>
  </si>
  <si>
    <t>Жин</t>
  </si>
  <si>
    <t>Үнэлгээ</t>
  </si>
  <si>
    <t>Risk Scale</t>
  </si>
  <si>
    <t>Scale</t>
  </si>
  <si>
    <t>From</t>
  </si>
  <si>
    <t>To</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</si>
  <si>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</si>
  <si>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Very low</t>
  </si>
  <si>
    <t>Low</t>
  </si>
  <si>
    <t>Medium</t>
  </si>
  <si>
    <t>ХЭРЭГЛЭГЧИЙН ЭРСДЭЛ</t>
  </si>
  <si>
    <t>High</t>
  </si>
  <si>
    <t xml:space="preserve">Дотоодын иргэн </t>
  </si>
  <si>
    <t>Very high</t>
  </si>
  <si>
    <t>Дотоодын хуулийн этгээд</t>
  </si>
  <si>
    <t>Улс төрийн хамаарал бүхий этгээд</t>
  </si>
  <si>
    <t>Дүн I</t>
  </si>
  <si>
    <t>Жин II</t>
  </si>
  <si>
    <t>Жин III</t>
  </si>
  <si>
    <t>Улаанбаатар</t>
  </si>
  <si>
    <t>Хөдөө, орон нутаг</t>
  </si>
  <si>
    <t>Эдийн засгийн чөлөөт бүс</t>
  </si>
  <si>
    <t>Бусад улсууд</t>
  </si>
  <si>
    <t>ГҮЙЛГЭЭНИЙ ЭРСДЭЛ</t>
  </si>
  <si>
    <t>БҮТЭЭГДЭХҮҮН, ҮЙЛЧИЛГЭЭНИЙ ЭРСДЭЛ</t>
  </si>
  <si>
    <t>Хадгаламжийн хэмжээ</t>
  </si>
  <si>
    <t>Зээлийн хэмжээ</t>
  </si>
  <si>
    <t>ХҮРГЭХ СУВГИЙН ЭРСДЭЛ</t>
  </si>
  <si>
    <t>ЧАНАРЫН АСУУЛГА</t>
  </si>
  <si>
    <t>Үйлчилгээний төв</t>
  </si>
  <si>
    <t>Компанийн засаглал</t>
  </si>
  <si>
    <t>Салбар, зуучлагч</t>
  </si>
  <si>
    <t>МУТС-тэй тэмцэх чиглэлээр хэрэгжүүлж буй арга хэмжээ</t>
  </si>
  <si>
    <t>Гар утсанд суурилсан</t>
  </si>
  <si>
    <t>Эрсдэлийн менежмент</t>
  </si>
  <si>
    <t>Дотоод хяналт ба дотоод, гадаад аудит</t>
  </si>
  <si>
    <t>Комплаенс</t>
  </si>
  <si>
    <t>Сургалт, хүний нөөц</t>
  </si>
  <si>
    <t>Тайлагнал ба тэмдэглэл</t>
  </si>
  <si>
    <t>НИЙТ ОНОО</t>
  </si>
  <si>
    <t>ЭРСДЭЛИЙН ТҮВШИН</t>
  </si>
  <si>
    <t>I. Корпорацийн засаглал болон тэргүүлэгчдийн зөвлөлийн үүрэг</t>
  </si>
  <si>
    <t>Нэгж хариуцдаг, тэргүүлэгчдийн зөвлөлөөс хяналт тавьдаг.</t>
  </si>
  <si>
    <t>Тэргүүлэгчдийн зөвлөл оролцох шаардлагатай гэж үзсэн тохиолдолд.</t>
  </si>
  <si>
    <t>Нэгж хариуцдаг, тэргүүлэгчдийн зөвлөлөөс арга хэмжээ авдаггүй.</t>
  </si>
  <si>
    <t>Тэргүүлэгчдийн зөвлөлөөс арга хэмжээ авч ажилладаггүй.</t>
  </si>
  <si>
    <t>Нэгжтэй, тэргүүлэгчдийн зөвлөлтэй энэ талаар хамтран ажиллах шаардлагагүй.</t>
  </si>
  <si>
    <t>Хяналт тавих шатанд л тэргүүлэгчдийн зөвлөл оролцон ажилладаг.</t>
  </si>
  <si>
    <t>Дотоод аудит хяналт тавьдаг, тэргүүлэгчдийн зөвлөл хамтран ажилладаггүй.</t>
  </si>
  <si>
    <t xml:space="preserve">Тэргүүлэгчдийн зөвлөлөөс шаардлагатай гэж үзсэн тохиолдолд л танилцуулдаг </t>
  </si>
  <si>
    <t xml:space="preserve">Тэргүүлэгчдийн зөвлөлд огт танилцуулдаггүй </t>
  </si>
  <si>
    <t>Хөтөлбөрийн бүхий л үе шатанд тэргүүлэгчдийн зөвлөл оролцдог</t>
  </si>
  <si>
    <t>Нэгж, албан тушаалтан байдаг, тэргүүлэгчдийн зөвлөлөөс хяналт тавьдаг</t>
  </si>
  <si>
    <t>Тэргүүлэгчдийн зөвлөл, удирдлагуудад зориулан тогтмол сургалт явуулдаг, сургалтын мэдээллийг өгсөн.</t>
  </si>
  <si>
    <t>Тэргүүлэгчдийн зөвлөл, удирдлагуудад зориулан сургалт зохион байгуулж байсан.</t>
  </si>
  <si>
    <t>Тэргүүлэгчдийн зөвлөлд сургалт зохион байгуулж байгаагүй ч удирдлагууд тогтмол сургалтад хамрагддаг.</t>
  </si>
  <si>
    <t>Тэргүүлэгчдийн зөвлөлд сургалт зохион байгуулж байгаагүй ч, удирдлагуудад сургалт зохион байгуулж байсан.</t>
  </si>
  <si>
    <t>Тэргүүлэгчдийн зөвлөл, удирдлагууд сургалтад хамрагдаагүй буюу мэдээлэл өгөөгүй.</t>
  </si>
  <si>
    <t>Дүрэм, журмаар зохицуулдаггүй ч асуудал гаргасан ажилтнуудад тэргүүлэгчдийн зөвлөлөөс шийтгэл ногдуулдаг.</t>
  </si>
  <si>
    <t>Ажилтан бүрд сэжигтэй гүйлгээг мэдээлэх үүргийг байгууллагын дүрэм, журамд тусгасан ба холбогдох ажилтан /Тэргүүлэгчдийн зөвлөл байж болно/ үргэлж хяналт тавьдаг.</t>
  </si>
  <si>
    <t>Ашгийн бус байгууллагын гишүүнчлэлийн талаар мэдээлэл, тайлбар дэлгэрэнгүй оруулна уу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</si>
</sst>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name val="Times New Roman"/>
      <family val="1"/>
    </font>
    <font>
      <sz val="12"/>
      <name val="Times New Roman"/>
      <family val="1"/>
    </font>
    <font>
      <b/>
      <i/>
      <sz val="11"/>
      <color rgb="FFFF0000"/>
      <name val="Times New Roman"/>
      <family val="1"/>
    </font>
    <font>
      <sz val="11"/>
      <color theme="1"/>
      <name val="Times New Roman"/>
      <family val="1"/>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3" fillId="0" borderId="0" applyFont="0" applyFill="0" applyBorder="0" applyAlignment="0" applyProtection="0"/>
  </cellStyleXfs>
  <cellXfs count="201">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6" fillId="0" borderId="1" xfId="0" applyFont="1" applyBorder="1" applyAlignment="1">
      <alignment horizontal="center" vertical="center" wrapText="1"/>
    </xf>
    <xf numFmtId="0" fontId="5" fillId="5" borderId="0" xfId="0" applyFont="1" applyFill="1"/>
    <xf numFmtId="0" fontId="20" fillId="0" borderId="1" xfId="0" applyFont="1" applyBorder="1"/>
    <xf numFmtId="9" fontId="5" fillId="0" borderId="1" xfId="0" applyNumberFormat="1" applyFont="1" applyBorder="1" applyAlignment="1">
      <alignment horizontal="center" vertical="center"/>
    </xf>
    <xf numFmtId="43" fontId="22" fillId="11" borderId="1" xfId="1" applyFont="1" applyFill="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9" fontId="20" fillId="3" borderId="1" xfId="0" applyNumberFormat="1" applyFont="1" applyFill="1" applyBorder="1" applyAlignment="1">
      <alignment horizontal="center" vertical="center"/>
    </xf>
    <xf numFmtId="0" fontId="5" fillId="3" borderId="0" xfId="0" applyFont="1" applyFill="1"/>
    <xf numFmtId="0" fontId="20" fillId="2" borderId="1" xfId="0" applyFont="1" applyFill="1" applyBorder="1" applyAlignment="1">
      <alignment horizontal="center" vertic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0" fillId="3" borderId="4" xfId="0" applyFont="1" applyFill="1" applyBorder="1" applyAlignment="1">
      <alignment horizontal="center" vertical="center"/>
    </xf>
    <xf numFmtId="9" fontId="20"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1"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2" fillId="13" borderId="0" xfId="0" applyFont="1" applyFill="1"/>
    <xf numFmtId="0" fontId="1" fillId="13" borderId="0" xfId="0" applyFont="1" applyFill="1" applyAlignment="1">
      <alignment vertical="center" wrapText="1"/>
    </xf>
    <xf numFmtId="0" fontId="16"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8" fillId="13" borderId="0" xfId="0" applyFont="1" applyFill="1" applyAlignment="1">
      <alignment horizontal="center" vertical="center"/>
    </xf>
    <xf numFmtId="0" fontId="14"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7" fillId="13" borderId="0" xfId="0" applyFont="1" applyFill="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0" fillId="13" borderId="0" xfId="0" applyFill="1"/>
    <xf numFmtId="0" fontId="5" fillId="13" borderId="0" xfId="0" applyFont="1" applyFill="1" applyAlignment="1">
      <alignment horizontal="left" vertical="center"/>
    </xf>
    <xf numFmtId="0" fontId="0" fillId="13" borderId="0" xfId="0"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ill="1" applyAlignment="1">
      <alignment horizontal="left" vertical="center"/>
    </xf>
    <xf numFmtId="0" fontId="0" fillId="13" borderId="0" xfId="0" applyFill="1" applyAlignment="1">
      <alignment horizontal="center" vertical="center"/>
    </xf>
    <xf numFmtId="0" fontId="2" fillId="13" borderId="0" xfId="0" applyFont="1" applyFill="1" applyAlignment="1">
      <alignment horizontal="left" vertical="center"/>
    </xf>
    <xf numFmtId="0" fontId="12" fillId="13" borderId="0" xfId="0" applyFont="1" applyFill="1" applyAlignment="1">
      <alignment horizontal="justify" vertical="center"/>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9" fillId="13" borderId="0" xfId="0" applyFont="1" applyFill="1" applyAlignment="1">
      <alignment horizontal="center" vertical="center"/>
    </xf>
    <xf numFmtId="0" fontId="26" fillId="13" borderId="0" xfId="0" applyFont="1" applyFill="1" applyAlignment="1">
      <alignment vertical="center" wrapText="1"/>
    </xf>
    <xf numFmtId="0" fontId="26" fillId="13" borderId="0" xfId="0" applyFont="1" applyFill="1" applyAlignment="1">
      <alignment horizontal="center" vertical="center" wrapText="1"/>
    </xf>
    <xf numFmtId="0" fontId="9" fillId="13" borderId="0" xfId="0" applyFont="1" applyFill="1" applyAlignment="1">
      <alignment vertical="center"/>
    </xf>
    <xf numFmtId="0" fontId="9" fillId="13" borderId="0" xfId="0" applyFont="1" applyFill="1" applyAlignment="1">
      <alignment horizontal="justify" vertical="center"/>
    </xf>
    <xf numFmtId="0" fontId="27" fillId="13" borderId="0" xfId="0" applyFont="1" applyFill="1" applyAlignment="1">
      <alignment horizontal="justify" vertical="center"/>
    </xf>
    <xf numFmtId="0" fontId="27" fillId="13" borderId="0" xfId="0" applyFont="1" applyFill="1"/>
    <xf numFmtId="0" fontId="8" fillId="13" borderId="0" xfId="0" applyFont="1" applyFill="1" applyAlignment="1">
      <alignment vertical="center" wrapText="1"/>
    </xf>
    <xf numFmtId="0" fontId="20" fillId="13" borderId="0" xfId="0" applyFont="1" applyFill="1" applyAlignment="1">
      <alignment horizontal="center" vertical="center" wrapText="1"/>
    </xf>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5" fillId="3" borderId="1" xfId="0" applyFont="1" applyFill="1" applyBorder="1"/>
    <xf numFmtId="0" fontId="14" fillId="13" borderId="1" xfId="0" applyFont="1" applyFill="1" applyBorder="1" applyAlignment="1">
      <alignment horizontal="center" vertical="center"/>
    </xf>
    <xf numFmtId="0" fontId="30" fillId="13" borderId="0" xfId="0" applyFont="1" applyFill="1" applyAlignment="1">
      <alignment horizontal="left" vertical="center" wrapText="1"/>
    </xf>
    <xf numFmtId="0" fontId="5" fillId="5" borderId="0" xfId="0" applyFont="1" applyFill="1" applyAlignment="1">
      <alignment horizontal="left" vertical="center" wrapText="1"/>
    </xf>
    <xf numFmtId="0" fontId="19" fillId="5" borderId="0" xfId="0" applyFont="1" applyFill="1" applyAlignment="1">
      <alignment horizontal="center" vertical="center"/>
    </xf>
    <xf numFmtId="0" fontId="5" fillId="5" borderId="0" xfId="0" applyFont="1" applyFill="1" applyAlignment="1">
      <alignment horizontal="left" vertical="center"/>
    </xf>
    <xf numFmtId="0" fontId="19"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29" fillId="13" borderId="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7"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1" fillId="13" borderId="0" xfId="0" applyFont="1" applyFill="1" applyAlignment="1">
      <alignment horizontal="center" vertical="center" wrapText="1"/>
    </xf>
    <xf numFmtId="0" fontId="17"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8" fillId="13" borderId="2" xfId="0" applyFont="1" applyFill="1" applyBorder="1" applyAlignment="1">
      <alignment horizontal="left" vertical="center" wrapText="1"/>
    </xf>
    <xf numFmtId="0" fontId="18"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5" fillId="3" borderId="5" xfId="0" applyFont="1" applyFill="1" applyBorder="1" applyAlignment="1">
      <alignment horizontal="center"/>
    </xf>
    <xf numFmtId="0" fontId="5" fillId="3" borderId="3" xfId="0" applyFont="1" applyFill="1" applyBorder="1" applyAlignment="1">
      <alignment horizontal="center"/>
    </xf>
    <xf numFmtId="0" fontId="7" fillId="2" borderId="1" xfId="0" applyFont="1" applyFill="1" applyBorder="1" applyAlignment="1">
      <alignment horizontal="left"/>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7" fillId="2" borderId="1" xfId="0" applyFont="1" applyFill="1" applyBorder="1" applyAlignment="1">
      <alignment horizontal="left" vertical="center"/>
    </xf>
    <xf numFmtId="0" fontId="14" fillId="4" borderId="1" xfId="0" applyFont="1" applyFill="1" applyBorder="1" applyAlignment="1">
      <alignment horizontal="left" vertical="center"/>
    </xf>
    <xf numFmtId="0" fontId="5" fillId="0" borderId="2" xfId="0" applyFont="1" applyBorder="1" applyAlignment="1">
      <alignment horizontal="center" vertical="center"/>
    </xf>
    <xf numFmtId="0" fontId="14" fillId="4"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5" fillId="0" borderId="1" xfId="0" applyFont="1" applyBorder="1" applyAlignment="1">
      <alignment horizontal="center" vertical="center"/>
    </xf>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2"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9" fontId="20" fillId="9" borderId="8" xfId="0" applyNumberFormat="1" applyFont="1" applyFill="1" applyBorder="1" applyAlignment="1">
      <alignment horizontal="center" vertical="center"/>
    </xf>
    <xf numFmtId="9" fontId="20" fillId="9" borderId="9" xfId="0" applyNumberFormat="1" applyFont="1" applyFill="1" applyBorder="1" applyAlignment="1">
      <alignment horizontal="center" vertical="center"/>
    </xf>
    <xf numFmtId="9" fontId="20" fillId="9" borderId="4" xfId="0" applyNumberFormat="1" applyFont="1" applyFill="1" applyBorder="1" applyAlignment="1">
      <alignment horizontal="center" vertical="center"/>
    </xf>
    <xf numFmtId="9" fontId="20" fillId="8" borderId="8" xfId="0" applyNumberFormat="1" applyFont="1" applyFill="1" applyBorder="1" applyAlignment="1">
      <alignment horizontal="center" vertical="center"/>
    </xf>
    <xf numFmtId="9" fontId="20" fillId="8" borderId="9" xfId="0" applyNumberFormat="1" applyFont="1" applyFill="1" applyBorder="1" applyAlignment="1">
      <alignment horizontal="center" vertical="center"/>
    </xf>
    <xf numFmtId="9" fontId="20" fillId="8" borderId="4" xfId="0" applyNumberFormat="1" applyFont="1" applyFill="1" applyBorder="1" applyAlignment="1">
      <alignment horizontal="center" vertical="center"/>
    </xf>
    <xf numFmtId="9" fontId="20" fillId="9" borderId="1" xfId="0" applyNumberFormat="1"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23" fillId="0" borderId="1" xfId="0" applyFont="1" applyBorder="1" applyAlignment="1">
      <alignment horizontal="right" vertical="center"/>
    </xf>
    <xf numFmtId="0" fontId="24" fillId="0" borderId="1" xfId="0" applyFont="1" applyBorder="1" applyAlignment="1">
      <alignment horizontal="right"/>
    </xf>
    <xf numFmtId="0" fontId="20" fillId="0" borderId="1" xfId="0" applyFont="1" applyBorder="1" applyAlignment="1">
      <alignment horizontal="left"/>
    </xf>
    <xf numFmtId="0" fontId="23"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0" fillId="0" borderId="1" xfId="0" applyFont="1" applyBorder="1" applyAlignment="1">
      <alignment horizontal="left" vertical="center"/>
    </xf>
    <xf numFmtId="0" fontId="25"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20" fillId="12" borderId="1"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20" fillId="12" borderId="10" xfId="0" applyFont="1" applyFill="1" applyBorder="1" applyAlignment="1">
      <alignment horizontal="center" vertical="center"/>
    </xf>
    <xf numFmtId="0" fontId="20" fillId="12" borderId="13" xfId="0" applyFont="1" applyFill="1" applyBorder="1" applyAlignment="1">
      <alignment horizontal="center" vertical="center"/>
    </xf>
    <xf numFmtId="0" fontId="20" fillId="12" borderId="14" xfId="0" applyFont="1" applyFill="1" applyBorder="1" applyAlignment="1">
      <alignment horizontal="center" vertical="center"/>
    </xf>
    <xf numFmtId="0" fontId="20" fillId="12" borderId="7" xfId="0" applyFont="1" applyFill="1" applyBorder="1" applyAlignment="1">
      <alignment horizontal="center" vertical="center"/>
    </xf>
    <xf numFmtId="0" fontId="20" fillId="12" borderId="0" xfId="0" applyFont="1" applyFill="1" applyAlignment="1">
      <alignment horizontal="center" vertical="center"/>
    </xf>
    <xf numFmtId="0" fontId="20" fillId="12" borderId="15" xfId="0" applyFont="1" applyFill="1" applyBorder="1" applyAlignment="1">
      <alignment horizontal="center" vertical="center"/>
    </xf>
    <xf numFmtId="0" fontId="20" fillId="12" borderId="11" xfId="0" applyFont="1" applyFill="1" applyBorder="1" applyAlignment="1">
      <alignment horizontal="center" vertical="center"/>
    </xf>
    <xf numFmtId="0" fontId="20" fillId="12" borderId="6" xfId="0" applyFont="1" applyFill="1" applyBorder="1" applyAlignment="1">
      <alignment horizontal="center" vertical="center"/>
    </xf>
    <xf numFmtId="0" fontId="20" fillId="12" borderId="12" xfId="0" applyFont="1" applyFill="1" applyBorder="1" applyAlignment="1">
      <alignment horizontal="center" vertical="center"/>
    </xf>
    <xf numFmtId="0" fontId="5" fillId="0" borderId="1" xfId="0" applyFont="1" applyBorder="1" applyAlignment="1">
      <alignment horizont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6" xfId="0" applyFont="1" applyBorder="1" applyAlignment="1">
      <alignment horizontal="center" vertical="center"/>
    </xf>
    <xf numFmtId="0" fontId="23"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4"/>
  <sheetViews>
    <sheetView workbookViewId="0">
      <selection activeCell="A10" sqref="A10:L10"/>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7" t="s">
        <v>0</v>
      </c>
      <c r="C1" s="77"/>
      <c r="D1" s="77"/>
      <c r="E1" s="77"/>
      <c r="F1" s="77"/>
      <c r="G1" s="77"/>
      <c r="H1" s="77"/>
      <c r="I1" s="77"/>
      <c r="J1" s="77"/>
      <c r="K1" s="77"/>
      <c r="L1" s="77"/>
    </row>
    <row r="2" spans="1:12" x14ac:dyDescent="0.25">
      <c r="A2" s="5"/>
      <c r="B2" s="78" t="s">
        <v>1</v>
      </c>
      <c r="C2" s="78"/>
      <c r="D2" s="78"/>
      <c r="E2" s="78"/>
      <c r="F2" s="78"/>
      <c r="G2" s="78"/>
      <c r="H2" s="78"/>
      <c r="I2" s="78"/>
      <c r="J2" s="78"/>
      <c r="K2" s="78"/>
      <c r="L2" s="78"/>
    </row>
    <row r="3" spans="1:12" ht="126" customHeight="1" x14ac:dyDescent="0.25">
      <c r="A3" s="76" t="s">
        <v>2</v>
      </c>
      <c r="B3" s="76"/>
      <c r="C3" s="76"/>
      <c r="D3" s="76"/>
      <c r="E3" s="76"/>
      <c r="F3" s="76"/>
      <c r="G3" s="76"/>
      <c r="H3" s="76"/>
      <c r="I3" s="76"/>
      <c r="J3" s="76"/>
      <c r="K3" s="76"/>
      <c r="L3" s="76"/>
    </row>
    <row r="4" spans="1:12" ht="30" customHeight="1" x14ac:dyDescent="0.25">
      <c r="A4" s="5"/>
      <c r="B4" s="76" t="s">
        <v>3</v>
      </c>
      <c r="C4" s="76"/>
      <c r="D4" s="76"/>
      <c r="E4" s="76"/>
      <c r="F4" s="76"/>
      <c r="G4" s="76"/>
      <c r="H4" s="76"/>
      <c r="I4" s="76"/>
      <c r="J4" s="76"/>
      <c r="K4" s="76"/>
      <c r="L4" s="76"/>
    </row>
    <row r="5" spans="1:12" ht="14.45" customHeight="1" x14ac:dyDescent="0.25">
      <c r="A5" s="5"/>
      <c r="B5" s="76" t="s">
        <v>4</v>
      </c>
      <c r="C5" s="76"/>
      <c r="D5" s="76"/>
      <c r="E5" s="76"/>
      <c r="F5" s="76"/>
      <c r="G5" s="76"/>
      <c r="H5" s="76"/>
      <c r="I5" s="76"/>
      <c r="J5" s="76"/>
      <c r="K5" s="76"/>
      <c r="L5" s="76"/>
    </row>
    <row r="6" spans="1:12" ht="14.45" customHeight="1" x14ac:dyDescent="0.25">
      <c r="A6" s="5"/>
      <c r="B6" s="76"/>
      <c r="C6" s="76"/>
      <c r="D6" s="76"/>
      <c r="E6" s="76"/>
      <c r="F6" s="76"/>
      <c r="G6" s="76"/>
      <c r="H6" s="76"/>
      <c r="I6" s="76"/>
      <c r="J6" s="76"/>
      <c r="K6" s="76"/>
      <c r="L6" s="76"/>
    </row>
    <row r="7" spans="1:12" ht="14.45" customHeight="1" x14ac:dyDescent="0.25">
      <c r="A7" s="79" t="s">
        <v>5</v>
      </c>
      <c r="B7" s="79"/>
      <c r="C7" s="79"/>
      <c r="D7" s="79"/>
      <c r="E7" s="79"/>
      <c r="F7" s="79"/>
      <c r="G7" s="79"/>
      <c r="H7" s="79"/>
      <c r="I7" s="79"/>
      <c r="J7" s="79"/>
      <c r="K7" s="79"/>
      <c r="L7" s="79"/>
    </row>
    <row r="8" spans="1:12" ht="39" customHeight="1" x14ac:dyDescent="0.25">
      <c r="A8" s="76" t="s">
        <v>6</v>
      </c>
      <c r="B8" s="76"/>
      <c r="C8" s="76"/>
      <c r="D8" s="76"/>
      <c r="E8" s="76"/>
      <c r="F8" s="76"/>
      <c r="G8" s="76"/>
      <c r="H8" s="76"/>
      <c r="I8" s="76"/>
      <c r="J8" s="76"/>
      <c r="K8" s="76"/>
      <c r="L8" s="76"/>
    </row>
    <row r="9" spans="1:12" ht="22.15" customHeight="1" x14ac:dyDescent="0.25">
      <c r="A9" s="76" t="s">
        <v>7</v>
      </c>
      <c r="B9" s="76"/>
      <c r="C9" s="76"/>
      <c r="D9" s="76"/>
      <c r="E9" s="76"/>
      <c r="F9" s="76"/>
      <c r="G9" s="76"/>
      <c r="H9" s="76"/>
      <c r="I9" s="76"/>
      <c r="J9" s="76"/>
      <c r="K9" s="76"/>
      <c r="L9" s="76"/>
    </row>
    <row r="10" spans="1:12" ht="34.15" customHeight="1" x14ac:dyDescent="0.25">
      <c r="A10" s="76" t="s">
        <v>8</v>
      </c>
      <c r="B10" s="76"/>
      <c r="C10" s="76"/>
      <c r="D10" s="76"/>
      <c r="E10" s="76"/>
      <c r="F10" s="76"/>
      <c r="G10" s="76"/>
      <c r="H10" s="76"/>
      <c r="I10" s="76"/>
      <c r="J10" s="76"/>
      <c r="K10" s="76"/>
      <c r="L10" s="76"/>
    </row>
    <row r="11" spans="1:12" ht="40.9" customHeight="1" x14ac:dyDescent="0.25">
      <c r="A11" s="76" t="s">
        <v>9</v>
      </c>
      <c r="B11" s="76"/>
      <c r="C11" s="76"/>
      <c r="D11" s="76"/>
      <c r="E11" s="76"/>
      <c r="F11" s="76"/>
      <c r="G11" s="76"/>
      <c r="H11" s="76"/>
      <c r="I11" s="76"/>
      <c r="J11" s="76"/>
      <c r="K11" s="76"/>
      <c r="L11" s="76"/>
    </row>
    <row r="12" spans="1:12" ht="44.45" customHeight="1" x14ac:dyDescent="0.25">
      <c r="A12" s="76" t="s">
        <v>10</v>
      </c>
      <c r="B12" s="76"/>
      <c r="C12" s="76"/>
      <c r="D12" s="76"/>
      <c r="E12" s="76"/>
      <c r="F12" s="76"/>
      <c r="G12" s="76"/>
      <c r="H12" s="76"/>
      <c r="I12" s="76"/>
      <c r="J12" s="76"/>
      <c r="K12" s="76"/>
      <c r="L12" s="76"/>
    </row>
    <row r="13" spans="1:12" ht="44.45" customHeight="1" x14ac:dyDescent="0.25">
      <c r="A13" s="76" t="s">
        <v>11</v>
      </c>
      <c r="B13" s="76"/>
      <c r="C13" s="76"/>
      <c r="D13" s="76"/>
      <c r="E13" s="76"/>
      <c r="F13" s="76"/>
      <c r="G13" s="76"/>
      <c r="H13" s="76"/>
      <c r="I13" s="76"/>
      <c r="J13" s="76"/>
      <c r="K13" s="76"/>
      <c r="L13" s="76"/>
    </row>
    <row r="14" spans="1:12" ht="34.9" customHeight="1" x14ac:dyDescent="0.25">
      <c r="A14" s="76" t="s">
        <v>12</v>
      </c>
      <c r="B14" s="76"/>
      <c r="C14" s="76"/>
      <c r="D14" s="76"/>
      <c r="E14" s="76"/>
      <c r="F14" s="76"/>
      <c r="G14" s="76"/>
      <c r="H14" s="76"/>
      <c r="I14" s="76"/>
      <c r="J14" s="76"/>
      <c r="K14" s="76"/>
      <c r="L14" s="76"/>
    </row>
  </sheetData>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GD124"/>
  <sheetViews>
    <sheetView tabSelected="1" topLeftCell="A113" zoomScaleNormal="100" workbookViewId="0">
      <selection activeCell="C116" sqref="C116:D116"/>
    </sheetView>
  </sheetViews>
  <sheetFormatPr defaultColWidth="0" defaultRowHeight="15" x14ac:dyDescent="0.25"/>
  <cols>
    <col min="1" max="1" width="4.42578125" style="30" customWidth="1"/>
    <col min="2" max="2" width="4" style="30" customWidth="1"/>
    <col min="3" max="3" width="30.85546875" style="30" customWidth="1"/>
    <col min="4" max="4" width="30.140625" style="30" customWidth="1"/>
    <col min="5" max="5" width="28.28515625" style="32" customWidth="1"/>
    <col min="6" max="6" width="13" style="32" customWidth="1"/>
    <col min="7" max="7" width="13.28515625" style="30" customWidth="1"/>
    <col min="8" max="8" width="15.28515625" style="61" hidden="1" customWidth="1"/>
    <col min="9" max="9" width="18.140625" style="62" hidden="1" customWidth="1"/>
    <col min="10" max="10" width="24.140625" style="30" hidden="1" customWidth="1"/>
    <col min="11" max="11" width="31" style="30" hidden="1" customWidth="1"/>
    <col min="12" max="12" width="43.42578125" style="30" hidden="1" customWidth="1"/>
    <col min="13" max="13" width="50" style="33" hidden="1" customWidth="1"/>
    <col min="14" max="14" width="51.42578125" style="30" hidden="1" customWidth="1"/>
    <col min="15" max="15" width="53.7109375" style="30" hidden="1" customWidth="1"/>
    <col min="16" max="16" width="34.5703125" style="30" hidden="1" customWidth="1"/>
    <col min="17" max="17" width="15.28515625" style="30" hidden="1" customWidth="1"/>
    <col min="18" max="18" width="33.42578125" style="30" hidden="1" customWidth="1"/>
    <col min="19" max="19" width="43.28515625" style="30" hidden="1" customWidth="1"/>
    <col min="20" max="20" width="41.42578125" style="30" hidden="1" customWidth="1"/>
    <col min="21" max="21" width="65" style="30" hidden="1" customWidth="1"/>
    <col min="22" max="22" width="8.85546875" style="30" hidden="1" customWidth="1"/>
    <col min="23" max="23" width="36" style="30" hidden="1" customWidth="1"/>
    <col min="24" max="24" width="35.42578125" style="30" hidden="1" customWidth="1"/>
    <col min="25" max="26" width="40.7109375" style="30" hidden="1" customWidth="1"/>
    <col min="27" max="27" width="43.140625" style="30" hidden="1" customWidth="1"/>
    <col min="28" max="28" width="41.7109375" style="30" hidden="1" customWidth="1"/>
    <col min="29" max="29" width="37.7109375" style="30" hidden="1" customWidth="1"/>
    <col min="30" max="30" width="34.28515625" style="30" hidden="1" customWidth="1"/>
    <col min="31" max="31" width="46.7109375" style="30" hidden="1" customWidth="1"/>
    <col min="32" max="32" width="39.5703125" style="30" hidden="1" customWidth="1"/>
    <col min="33" max="33" width="33.140625" style="30" hidden="1" customWidth="1"/>
    <col min="34" max="34" width="36" style="30" hidden="1" customWidth="1"/>
    <col min="35" max="35" width="93.7109375" style="30" hidden="1" customWidth="1"/>
    <col min="36" max="36" width="36.28515625" style="30" hidden="1" customWidth="1"/>
    <col min="37" max="37" width="73.7109375" style="30" hidden="1" customWidth="1"/>
    <col min="38" max="38" width="72.7109375" style="30" hidden="1" customWidth="1"/>
    <col min="39" max="39" width="68.7109375" style="30" hidden="1" customWidth="1"/>
    <col min="40" max="40" width="37.7109375" style="30" hidden="1" customWidth="1"/>
    <col min="41" max="41" width="31.7109375" style="34" hidden="1" customWidth="1"/>
    <col min="42" max="42" width="31.5703125" style="34" hidden="1" customWidth="1"/>
    <col min="43" max="43" width="44.28515625" style="34" hidden="1" customWidth="1"/>
    <col min="44" max="44" width="30.140625" style="34" hidden="1" customWidth="1"/>
    <col min="45" max="45" width="45.28515625" style="30" hidden="1" customWidth="1"/>
    <col min="46" max="46" width="38.85546875" style="30" hidden="1" customWidth="1"/>
    <col min="47" max="47" width="55.28515625" style="30" hidden="1" customWidth="1"/>
    <col min="48" max="48" width="51.7109375" style="30" hidden="1" customWidth="1"/>
    <col min="49" max="49" width="43.42578125" style="30" hidden="1" customWidth="1"/>
    <col min="50" max="50" width="73.28515625" style="30" hidden="1" customWidth="1"/>
    <col min="51" max="51" width="68.28515625" style="30" hidden="1" customWidth="1"/>
    <col min="52" max="52" width="61.85546875" style="30" hidden="1" customWidth="1"/>
    <col min="53" max="53" width="46.42578125" style="30" hidden="1" customWidth="1"/>
    <col min="54" max="54" width="51.5703125" style="30" hidden="1" customWidth="1"/>
    <col min="55" max="55" width="67" style="30" hidden="1" customWidth="1"/>
    <col min="56" max="56" width="66.42578125" style="30" hidden="1" customWidth="1"/>
    <col min="57" max="57" width="41.5703125" style="30" hidden="1" customWidth="1"/>
    <col min="58" max="58" width="69.7109375" style="30" hidden="1" customWidth="1"/>
    <col min="59" max="59" width="32.28515625" style="30" hidden="1" customWidth="1"/>
    <col min="60" max="60" width="34.7109375" style="30" hidden="1" customWidth="1"/>
    <col min="61" max="61" width="49.42578125" style="30" hidden="1" customWidth="1"/>
    <col min="62" max="62" width="8.85546875" style="30" hidden="1" customWidth="1"/>
    <col min="63" max="63" width="27.28515625" style="30" hidden="1" customWidth="1"/>
    <col min="64" max="64" width="17.5703125" style="30" hidden="1" customWidth="1"/>
    <col min="65" max="65" width="13.28515625" style="30" hidden="1" customWidth="1"/>
    <col min="66" max="68" width="8.85546875" style="30" hidden="1" customWidth="1"/>
    <col min="69" max="69" width="8.85546875" style="46" hidden="1" customWidth="1"/>
    <col min="70" max="154" width="8.85546875" style="30" hidden="1" customWidth="1"/>
    <col min="155" max="185" width="9.140625" style="30" hidden="1" customWidth="1"/>
    <col min="186" max="186" width="8.85546875" style="30" customWidth="1"/>
    <col min="187" max="16384" width="8.85546875" style="30" hidden="1"/>
  </cols>
  <sheetData>
    <row r="2" spans="2:69" ht="20.45" customHeight="1" x14ac:dyDescent="0.25">
      <c r="C2" s="31"/>
      <c r="D2" s="31"/>
      <c r="E2" s="31"/>
      <c r="F2" s="75">
        <f>Үнэлгээ!Q33</f>
        <v>2.92</v>
      </c>
    </row>
    <row r="3" spans="2:69" ht="92.45" customHeight="1" x14ac:dyDescent="0.25">
      <c r="C3" s="97" t="s">
        <v>13</v>
      </c>
      <c r="D3" s="97"/>
      <c r="E3" s="97"/>
      <c r="F3" s="97"/>
      <c r="G3" s="35"/>
      <c r="H3" s="63"/>
      <c r="I3" s="64"/>
      <c r="J3" s="35"/>
      <c r="K3" s="35"/>
      <c r="L3" s="35"/>
    </row>
    <row r="4" spans="2:69" ht="24.75" customHeight="1" x14ac:dyDescent="0.25">
      <c r="B4" s="88" t="s">
        <v>14</v>
      </c>
      <c r="C4" s="89"/>
      <c r="D4" s="89"/>
      <c r="E4" s="89"/>
      <c r="F4" s="70" t="s">
        <v>15</v>
      </c>
      <c r="G4" s="69" t="str">
        <f>IF(F4="ОООО/СС/ӨӨ","Огноо бөглөх","")</f>
        <v>Огноо бөглөх</v>
      </c>
      <c r="H4" s="63"/>
      <c r="I4" s="64"/>
      <c r="J4" s="35"/>
      <c r="K4" s="35"/>
      <c r="L4" s="35"/>
    </row>
    <row r="5" spans="2:69" ht="20.25" customHeight="1" x14ac:dyDescent="0.25">
      <c r="B5" s="36" t="s">
        <v>16</v>
      </c>
      <c r="C5" s="90" t="s">
        <v>17</v>
      </c>
      <c r="D5" s="90"/>
      <c r="E5" s="37" t="s">
        <v>18</v>
      </c>
      <c r="F5" s="59"/>
      <c r="G5" s="35"/>
      <c r="H5" s="63"/>
      <c r="I5" s="64"/>
      <c r="J5" s="35"/>
      <c r="K5" s="35"/>
      <c r="L5" s="35"/>
      <c r="BQ5" s="46" t="s">
        <v>19</v>
      </c>
    </row>
    <row r="6" spans="2:69" ht="20.25" customHeight="1" x14ac:dyDescent="0.25">
      <c r="B6" s="38">
        <v>1</v>
      </c>
      <c r="C6" s="91" t="s">
        <v>20</v>
      </c>
      <c r="D6" s="92"/>
      <c r="E6" s="60"/>
      <c r="F6" s="39" t="str">
        <f>+IF(E6&gt;0,"","Утга нөхөх")</f>
        <v>Утга нөхөх</v>
      </c>
      <c r="G6" s="35"/>
      <c r="H6" s="63"/>
      <c r="I6" s="64"/>
      <c r="J6" s="35"/>
      <c r="K6" s="35"/>
      <c r="L6" s="35"/>
      <c r="BQ6" s="46" t="s">
        <v>21</v>
      </c>
    </row>
    <row r="7" spans="2:69" ht="20.25" customHeight="1" x14ac:dyDescent="0.25">
      <c r="B7" s="38">
        <v>2</v>
      </c>
      <c r="C7" s="91" t="s">
        <v>22</v>
      </c>
      <c r="D7" s="92"/>
      <c r="E7" s="60"/>
      <c r="F7" s="39" t="str">
        <f t="shared" ref="F7:F12" si="0">+IF(E7&gt;0,"","Утга нөхөх")</f>
        <v>Утга нөхөх</v>
      </c>
      <c r="G7" s="35"/>
      <c r="H7" s="63"/>
      <c r="I7" s="64"/>
      <c r="J7" s="35"/>
      <c r="K7" s="35"/>
      <c r="L7" s="35"/>
    </row>
    <row r="8" spans="2:69" ht="20.25" customHeight="1" x14ac:dyDescent="0.25">
      <c r="B8" s="38">
        <v>3</v>
      </c>
      <c r="C8" s="91" t="s">
        <v>23</v>
      </c>
      <c r="D8" s="93"/>
      <c r="E8" s="60"/>
      <c r="F8" s="39" t="str">
        <f t="shared" si="0"/>
        <v>Утга нөхөх</v>
      </c>
      <c r="G8" s="35"/>
      <c r="H8" s="63"/>
      <c r="I8" s="64"/>
      <c r="J8" s="35"/>
      <c r="K8" s="35"/>
      <c r="L8" s="35"/>
    </row>
    <row r="9" spans="2:69" ht="20.25" customHeight="1" x14ac:dyDescent="0.25">
      <c r="B9" s="38">
        <v>4</v>
      </c>
      <c r="C9" s="91" t="s">
        <v>24</v>
      </c>
      <c r="D9" s="93"/>
      <c r="E9" s="60"/>
      <c r="F9" s="39" t="str">
        <f t="shared" si="0"/>
        <v>Утга нөхөх</v>
      </c>
      <c r="G9" s="35"/>
      <c r="H9" s="63"/>
      <c r="I9" s="64"/>
      <c r="J9" s="35"/>
      <c r="K9" s="35"/>
      <c r="L9" s="35"/>
    </row>
    <row r="10" spans="2:69" ht="20.25" customHeight="1" x14ac:dyDescent="0.25">
      <c r="B10" s="38">
        <v>5</v>
      </c>
      <c r="C10" s="91" t="s">
        <v>25</v>
      </c>
      <c r="D10" s="93"/>
      <c r="E10" s="60"/>
      <c r="F10" s="39" t="str">
        <f t="shared" si="0"/>
        <v>Утга нөхөх</v>
      </c>
      <c r="G10" s="35"/>
      <c r="H10" s="63"/>
      <c r="I10" s="64"/>
      <c r="J10" s="35"/>
      <c r="K10" s="35"/>
      <c r="L10" s="35"/>
    </row>
    <row r="11" spans="2:69" ht="31.5" customHeight="1" x14ac:dyDescent="0.25">
      <c r="B11" s="38" t="s">
        <v>26</v>
      </c>
      <c r="C11" s="91" t="s">
        <v>27</v>
      </c>
      <c r="D11" s="93"/>
      <c r="E11" s="60"/>
      <c r="F11" s="39" t="str">
        <f t="shared" si="0"/>
        <v>Утга нөхөх</v>
      </c>
      <c r="G11" s="35"/>
      <c r="H11" s="63"/>
      <c r="I11" s="64"/>
      <c r="J11" s="35"/>
      <c r="K11" s="35"/>
      <c r="L11" s="35"/>
    </row>
    <row r="12" spans="2:69" ht="24.75" customHeight="1" x14ac:dyDescent="0.25">
      <c r="B12" s="38">
        <v>6</v>
      </c>
      <c r="C12" s="91" t="s">
        <v>28</v>
      </c>
      <c r="D12" s="93"/>
      <c r="E12" s="60"/>
      <c r="F12" s="39" t="str">
        <f t="shared" si="0"/>
        <v>Утга нөхөх</v>
      </c>
      <c r="G12" s="35"/>
      <c r="H12" s="63"/>
      <c r="I12" s="64"/>
      <c r="J12" s="35"/>
      <c r="K12" s="35"/>
      <c r="L12" s="35"/>
    </row>
    <row r="13" spans="2:69" ht="12.75" customHeight="1" x14ac:dyDescent="0.25">
      <c r="C13" s="59"/>
      <c r="D13" s="59"/>
      <c r="E13" s="59"/>
      <c r="F13" s="59"/>
      <c r="G13" s="35"/>
      <c r="H13" s="63"/>
      <c r="I13" s="64"/>
      <c r="J13" s="35"/>
      <c r="K13" s="35"/>
      <c r="L13" s="35"/>
    </row>
    <row r="14" spans="2:69" x14ac:dyDescent="0.25">
      <c r="B14" s="98" t="s">
        <v>29</v>
      </c>
      <c r="C14" s="99"/>
      <c r="D14" s="99"/>
      <c r="E14" s="99"/>
    </row>
    <row r="15" spans="2:69" ht="18" customHeight="1" x14ac:dyDescent="0.25">
      <c r="B15" s="36" t="s">
        <v>16</v>
      </c>
      <c r="C15" s="90" t="s">
        <v>17</v>
      </c>
      <c r="D15" s="90"/>
      <c r="E15" s="37" t="s">
        <v>30</v>
      </c>
    </row>
    <row r="16" spans="2:69" ht="14.45" customHeight="1" x14ac:dyDescent="0.25">
      <c r="B16" s="100" t="s">
        <v>31</v>
      </c>
      <c r="C16" s="100"/>
      <c r="D16" s="100"/>
      <c r="E16" s="100"/>
    </row>
    <row r="17" spans="2:63" ht="32.450000000000003" customHeight="1" x14ac:dyDescent="0.25">
      <c r="B17" s="74">
        <v>1</v>
      </c>
      <c r="C17" s="94" t="s">
        <v>32</v>
      </c>
      <c r="D17" s="95"/>
      <c r="E17" s="71"/>
      <c r="F17" s="39" t="str">
        <f>+IF(E17&gt;0,"","Утга нөхөх")</f>
        <v>Утга нөхөх</v>
      </c>
      <c r="I17" s="62">
        <f>IF(AND(E17&gt;=1,E17&lt;=800000000),1, IF(AND(E17&gt;=800000001,E17&lt;=1000000000),2, IF(AND(E17&gt;=1000000001, E17&lt;=2500000000),3, IF(AND(E17&gt;=2500000001,E17&lt;=5000000000),4, IF(AND(E17&gt;5000000001),5,4)))))</f>
        <v>4</v>
      </c>
      <c r="BJ17" s="30">
        <v>1</v>
      </c>
      <c r="BK17" s="40" t="s">
        <v>33</v>
      </c>
    </row>
    <row r="18" spans="2:63" ht="84" customHeight="1" x14ac:dyDescent="0.25">
      <c r="B18" s="74">
        <v>2</v>
      </c>
      <c r="C18" s="94" t="s">
        <v>34</v>
      </c>
      <c r="D18" s="95"/>
      <c r="E18" s="41"/>
      <c r="F18" s="39" t="str">
        <f>+IF(E18&gt;0,"","Утга нөхөх")</f>
        <v>Утга нөхөх</v>
      </c>
      <c r="I18" s="62">
        <f>IF(E18=$BJ$17,1,IF(E18=$BJ$18,2,IF(E18=$BJ$19,3,IF(E18=$BJ$20,4,IF(E18=$BJ$21,5,4)))))</f>
        <v>4</v>
      </c>
      <c r="BJ18" s="30">
        <v>2</v>
      </c>
      <c r="BK18" s="40" t="s">
        <v>35</v>
      </c>
    </row>
    <row r="19" spans="2:63" x14ac:dyDescent="0.25">
      <c r="B19" s="74">
        <v>3</v>
      </c>
      <c r="C19" s="94" t="s">
        <v>36</v>
      </c>
      <c r="D19" s="95"/>
      <c r="E19" s="41"/>
      <c r="F19" s="39" t="str">
        <f>+IF(E19&gt;0,"","Утга нөхөх")</f>
        <v>Утга нөхөх</v>
      </c>
      <c r="I19" s="62">
        <f>IF(E19=$BK$17,1,IF(E19=$BK$18,2,IF(E19=$BK$19,3,IF(E19=$BK$20,4,IF(E19=$BK$21,5,4)))))</f>
        <v>4</v>
      </c>
      <c r="BJ19" s="30">
        <v>3</v>
      </c>
      <c r="BK19" s="40" t="s">
        <v>37</v>
      </c>
    </row>
    <row r="20" spans="2:63" ht="14.45" customHeight="1" x14ac:dyDescent="0.25">
      <c r="B20" s="100" t="s">
        <v>38</v>
      </c>
      <c r="C20" s="100"/>
      <c r="D20" s="100"/>
      <c r="E20" s="100"/>
      <c r="BJ20" s="30">
        <v>4</v>
      </c>
      <c r="BK20" s="40" t="s">
        <v>39</v>
      </c>
    </row>
    <row r="21" spans="2:63" x14ac:dyDescent="0.25">
      <c r="B21" s="101" t="s">
        <v>40</v>
      </c>
      <c r="C21" s="101"/>
      <c r="D21" s="101"/>
      <c r="E21" s="101"/>
      <c r="BJ21" s="30">
        <v>5</v>
      </c>
      <c r="BK21" s="40" t="s">
        <v>41</v>
      </c>
    </row>
    <row r="22" spans="2:63" x14ac:dyDescent="0.25">
      <c r="B22" s="74">
        <v>1</v>
      </c>
      <c r="C22" s="94" t="s">
        <v>42</v>
      </c>
      <c r="D22" s="95"/>
      <c r="E22" s="72"/>
      <c r="F22" s="39" t="str">
        <f>+IF(E22&gt;0,"","Утга нөхөх")</f>
        <v>Утга нөхөх</v>
      </c>
      <c r="I22" s="62">
        <f>IF(AND(E22&gt;=0, E22&lt;=50),1, IF(AND(E22&gt;=51,E22&lt;=100),2, IF(AND(E22&gt;=101, E22&lt;=500),3, IF(AND(E22&gt;=501,E22&lt;=1000),4, IF(AND(E22&gt;=1001),5)))))</f>
        <v>1</v>
      </c>
    </row>
    <row r="23" spans="2:63" x14ac:dyDescent="0.25">
      <c r="B23" s="74">
        <v>2</v>
      </c>
      <c r="C23" s="94" t="s">
        <v>43</v>
      </c>
      <c r="D23" s="95"/>
      <c r="E23" s="72"/>
      <c r="F23" s="39" t="str">
        <f>+IF(E24&gt;0,"","Утга нөхөх")</f>
        <v>Утга нөхөх</v>
      </c>
      <c r="I23" s="62">
        <f>IF(AND(E23&gt;=0, E23&lt;=50),1, IF(AND(E23&gt;=51,E23&lt;=100),2, IF(AND(E23&gt;=101, E23&lt;=500),3, IF(AND(E23&gt;=501,E23&lt;=1000),4, IF(AND(E23&gt;=1001),5)))))</f>
        <v>1</v>
      </c>
    </row>
    <row r="24" spans="2:63" x14ac:dyDescent="0.25">
      <c r="B24" s="74">
        <v>3</v>
      </c>
      <c r="C24" s="94" t="s">
        <v>44</v>
      </c>
      <c r="D24" s="95"/>
      <c r="E24" s="72"/>
      <c r="F24" s="39" t="str">
        <f t="shared" ref="F24" si="1">+IF(E27&gt;0,"","Утга нөхөх")</f>
        <v>Утга нөхөх</v>
      </c>
      <c r="I24" s="62">
        <f>IF(AND(E24&gt;=0, E24&lt;=50),1, IF(AND(E24&gt;=51,E24&lt;=100),2, IF(AND(E24&gt;=101, E24&lt;=500),3, IF(AND(E24&gt;=501,E24&lt;=1000),4, IF(AND(E24&gt;=1001),5)))))</f>
        <v>1</v>
      </c>
    </row>
    <row r="25" spans="2:63" x14ac:dyDescent="0.25">
      <c r="B25" s="101" t="s">
        <v>45</v>
      </c>
      <c r="C25" s="101"/>
      <c r="D25" s="101"/>
      <c r="E25" s="101"/>
      <c r="F25" s="39"/>
    </row>
    <row r="26" spans="2:63" ht="25.5" customHeight="1" x14ac:dyDescent="0.25">
      <c r="B26" s="74">
        <v>1</v>
      </c>
      <c r="C26" s="94" t="s">
        <v>46</v>
      </c>
      <c r="D26" s="95"/>
      <c r="E26" s="71"/>
      <c r="F26" s="39" t="str">
        <f t="shared" ref="F26:F29" si="2">+IF(E26&gt;0,"","Утга нөхөх")</f>
        <v>Утга нөхөх</v>
      </c>
      <c r="I26" s="62">
        <f>IF(AND(E26&gt;=0, E26&lt;=50000000),1, IF(AND(E26&gt;=50000001,E26&lt;=100000000),2, IF(AND(E26&gt;=100000001, E26&lt;=500000000),3, IF(AND(E26&gt;=500000001,E26&lt;=1000000000),4, IF(AND(E26&gt;=1000000001),5)))))</f>
        <v>1</v>
      </c>
    </row>
    <row r="27" spans="2:63" x14ac:dyDescent="0.25">
      <c r="B27" s="74">
        <v>2</v>
      </c>
      <c r="C27" s="94" t="s">
        <v>47</v>
      </c>
      <c r="D27" s="95"/>
      <c r="E27" s="71"/>
      <c r="F27" s="39" t="str">
        <f t="shared" si="2"/>
        <v>Утга нөхөх</v>
      </c>
      <c r="I27" s="62">
        <f>IF(AND(E27&gt;=0, E27&lt;=50000000),1, IF(AND(E27&gt;=50000001,E27&lt;=100000000),2, IF(AND(E27&gt;=100000001, E27&lt;=500000000),3, IF(AND(E27&gt;=500000001,E27&lt;=1000000000),4, IF(AND(E27&gt;=1000000001),5)))))</f>
        <v>1</v>
      </c>
    </row>
    <row r="28" spans="2:63" ht="24" customHeight="1" x14ac:dyDescent="0.25">
      <c r="B28" s="74">
        <v>3</v>
      </c>
      <c r="C28" s="94" t="s">
        <v>48</v>
      </c>
      <c r="D28" s="95"/>
      <c r="E28" s="71"/>
      <c r="F28" s="39" t="str">
        <f t="shared" si="2"/>
        <v>Утга нөхөх</v>
      </c>
      <c r="I28" s="62">
        <f>IF(AND(E28&gt;=0, E28&lt;=50000000),1, IF(AND(E28&gt;=50000001,E28&lt;=100000000),2, IF(AND(E28&gt;=100000001, E28&lt;=500000000),3, IF(AND(E28&gt;=500000001,E28&lt;=1000000000),4, IF(AND(E28&gt;=1000000001),5)))))</f>
        <v>1</v>
      </c>
    </row>
    <row r="29" spans="2:63" ht="24.75" customHeight="1" x14ac:dyDescent="0.25">
      <c r="B29" s="74">
        <v>4</v>
      </c>
      <c r="C29" s="94" t="s">
        <v>49</v>
      </c>
      <c r="D29" s="95"/>
      <c r="E29" s="71"/>
      <c r="F29" s="39" t="str">
        <f t="shared" si="2"/>
        <v>Утга нөхөх</v>
      </c>
      <c r="I29" s="62">
        <f>IF(AND(E29&gt;=0, E29&lt;=50000000),1, IF(AND(E29&gt;=50000001,E29&lt;=100000000),2, IF(AND(E29&gt;=100000001, E29&lt;=500000000),3, IF(AND(E29&gt;=500000001,E29&lt;=1000000000),4, IF(AND(E29&gt;=1000000001),5)))))</f>
        <v>1</v>
      </c>
    </row>
    <row r="30" spans="2:63" ht="14.45" customHeight="1" x14ac:dyDescent="0.25">
      <c r="B30" s="101" t="s">
        <v>50</v>
      </c>
      <c r="C30" s="101"/>
      <c r="D30" s="101"/>
      <c r="E30" s="101"/>
    </row>
    <row r="31" spans="2:63" x14ac:dyDescent="0.25">
      <c r="B31" s="74">
        <v>1</v>
      </c>
      <c r="C31" s="94" t="s">
        <v>51</v>
      </c>
      <c r="D31" s="95"/>
      <c r="E31" s="71"/>
      <c r="F31" s="39" t="str">
        <f t="shared" ref="F31:F32" si="3">+IF(E31&gt;0,"","Утга нөхөх")</f>
        <v>Утга нөхөх</v>
      </c>
      <c r="I31" s="62">
        <f>IF(AND(E31&gt;=0, E31&lt;=50000000),1, IF(AND(E31&gt;=50000001,E31&lt;=100000000),2, IF(AND(E31&gt;=100000001, E31&lt;=500000000),3, IF(AND(E31&gt;=500000001,E31&lt;=1000000000),4, IF(AND(E31&gt;=1000000001),5)))))</f>
        <v>1</v>
      </c>
    </row>
    <row r="32" spans="2:63" x14ac:dyDescent="0.25">
      <c r="B32" s="74">
        <v>2</v>
      </c>
      <c r="C32" s="94" t="s">
        <v>52</v>
      </c>
      <c r="D32" s="95"/>
      <c r="E32" s="71"/>
      <c r="F32" s="39" t="str">
        <f t="shared" si="3"/>
        <v>Утга нөхөх</v>
      </c>
      <c r="I32" s="62">
        <f>IF(AND(E32&gt;=0, E32&lt;=50000000),1, IF(AND(E32&gt;=50000001,E32&lt;=100000000),2, IF(AND(E32&gt;=100000001, E32&lt;=500000000),3, IF(AND(E32&gt;=500000001,E32&lt;=1000000000),4, IF(AND(E32&gt;=1000000001),5)))))</f>
        <v>1</v>
      </c>
    </row>
    <row r="33" spans="2:29" x14ac:dyDescent="0.25">
      <c r="B33" s="102" t="s">
        <v>53</v>
      </c>
      <c r="C33" s="102"/>
      <c r="D33" s="102"/>
      <c r="E33" s="102"/>
    </row>
    <row r="34" spans="2:29" ht="25.5" customHeight="1" x14ac:dyDescent="0.25">
      <c r="B34" s="74">
        <v>1</v>
      </c>
      <c r="C34" s="94" t="s">
        <v>54</v>
      </c>
      <c r="D34" s="95"/>
      <c r="E34" s="71"/>
      <c r="F34" s="39" t="str">
        <f t="shared" ref="F34:F39" si="4">+IF(E34&gt;0,"","Утга нөхөх")</f>
        <v>Утга нөхөх</v>
      </c>
      <c r="I34" s="62">
        <f>IF(AND(E34&gt;=0, E34&lt;=50000000),1, IF(AND(E34&gt;=50000001,E34&lt;=100000000),2, IF(AND(E34&gt;=100000001, E34&lt;=500000000),3, IF(AND(E34&gt;=500000001,E34&lt;=1000000000),4, IF(AND(E34&gt;=1000000001),5)))))</f>
        <v>1</v>
      </c>
    </row>
    <row r="35" spans="2:29" ht="30" customHeight="1" x14ac:dyDescent="0.25">
      <c r="B35" s="74">
        <v>2</v>
      </c>
      <c r="C35" s="94" t="s">
        <v>55</v>
      </c>
      <c r="D35" s="95"/>
      <c r="E35" s="71"/>
      <c r="F35" s="39" t="str">
        <f t="shared" si="4"/>
        <v>Утга нөхөх</v>
      </c>
      <c r="I35" s="62">
        <f>IF(AND(E35&gt;=0, E35&lt;=50000000),1, IF(AND(E35&gt;=50000001,E35&lt;=100000000),2, IF(AND(E35&gt;=100000001, E35&lt;=500000000),3, IF(AND(E35&gt;=500000001,E35&lt;=1000000000),4, IF(AND(E35&gt;=1000000001),5)))))</f>
        <v>1</v>
      </c>
    </row>
    <row r="36" spans="2:29" ht="26.25" customHeight="1" x14ac:dyDescent="0.25">
      <c r="B36" s="74">
        <v>3</v>
      </c>
      <c r="C36" s="94" t="s">
        <v>56</v>
      </c>
      <c r="D36" s="95"/>
      <c r="E36" s="71"/>
      <c r="F36" s="39" t="str">
        <f t="shared" si="4"/>
        <v>Утга нөхөх</v>
      </c>
      <c r="I36" s="62">
        <f>IF(AND(E36&gt;=0, E36&lt;=50000000),1, IF(AND(E36&gt;=50000001,E36&lt;=100000000),2, IF(AND(E36&gt;=100000001, E36&lt;=500000000),3, IF(AND(E36&gt;=500000001,E36&lt;=1000000000),4, IF(AND(E36&gt;=1000000001),5)))))</f>
        <v>1</v>
      </c>
    </row>
    <row r="37" spans="2:29" hidden="1" x14ac:dyDescent="0.25">
      <c r="B37" s="42"/>
      <c r="C37" s="94"/>
      <c r="D37" s="95"/>
      <c r="E37" s="41"/>
      <c r="F37" s="39"/>
    </row>
    <row r="38" spans="2:29" ht="17.45" hidden="1" customHeight="1" x14ac:dyDescent="0.25">
      <c r="B38" s="42">
        <v>2</v>
      </c>
      <c r="C38" s="94" t="s">
        <v>57</v>
      </c>
      <c r="D38" s="95"/>
      <c r="E38" s="43"/>
      <c r="F38" s="39" t="str">
        <f t="shared" si="4"/>
        <v>Утга нөхөх</v>
      </c>
      <c r="I38" s="62" t="b">
        <f>IF(AND(E38&gt;1, E38&lt;=250000000),1, IF(AND(E38&gt;=25000001,E38&lt;500000000),2, IF(AND(E38&gt;=50000001, E38&lt;1000000000),3, IF(AND(E38&gt;=1000000001,E38&lt;1500000000),4, IF(AND(E38&gt;150000001),5)))))</f>
        <v>0</v>
      </c>
    </row>
    <row r="39" spans="2:29" ht="15.6" hidden="1" customHeight="1" x14ac:dyDescent="0.25">
      <c r="B39" s="42">
        <v>3</v>
      </c>
      <c r="C39" s="103" t="s">
        <v>58</v>
      </c>
      <c r="D39" s="104"/>
      <c r="E39" s="43"/>
      <c r="F39" s="39" t="str">
        <f t="shared" si="4"/>
        <v>Утга нөхөх</v>
      </c>
      <c r="I39" s="62" t="b">
        <f>IF(AND(E39&gt;1, E39&lt;=250000000),1, IF(AND(E39&gt;=25000001,E39&lt;500000000),2, IF(AND(E39&gt;=50000001, E39&lt;1000000000),3, IF(AND(E39&gt;=1000000001,E39&lt;1500000000),4, IF(AND(E39&gt;150000001),5)))))</f>
        <v>0</v>
      </c>
    </row>
    <row r="40" spans="2:29" ht="16.149999999999999" customHeight="1" x14ac:dyDescent="0.25">
      <c r="C40" s="44"/>
      <c r="D40" s="44"/>
      <c r="E40" s="31"/>
      <c r="F40" s="31"/>
    </row>
    <row r="41" spans="2:29" ht="15.6" customHeight="1" x14ac:dyDescent="0.25">
      <c r="C41" s="31"/>
      <c r="D41" s="31"/>
      <c r="E41" s="31"/>
      <c r="F41" s="31"/>
    </row>
    <row r="42" spans="2:29" x14ac:dyDescent="0.25">
      <c r="B42" s="98" t="s">
        <v>59</v>
      </c>
      <c r="C42" s="99"/>
      <c r="D42" s="99"/>
      <c r="E42" s="99"/>
      <c r="F42" s="99"/>
    </row>
    <row r="43" spans="2:29" ht="14.45" customHeight="1" x14ac:dyDescent="0.25">
      <c r="B43" s="111" t="s">
        <v>60</v>
      </c>
      <c r="C43" s="111"/>
      <c r="D43" s="111"/>
      <c r="E43" s="109" t="s">
        <v>61</v>
      </c>
      <c r="F43" s="110"/>
      <c r="G43" s="33"/>
    </row>
    <row r="44" spans="2:29" ht="14.45" customHeight="1" x14ac:dyDescent="0.25">
      <c r="B44" s="86" t="s">
        <v>462</v>
      </c>
      <c r="C44" s="86"/>
      <c r="D44" s="86"/>
      <c r="E44" s="86"/>
      <c r="F44" s="86"/>
      <c r="G44" s="45"/>
      <c r="H44" s="61" t="s">
        <v>62</v>
      </c>
    </row>
    <row r="45" spans="2:29" ht="45.75" customHeight="1" x14ac:dyDescent="0.25">
      <c r="B45" s="38">
        <v>1</v>
      </c>
      <c r="C45" s="83" t="s">
        <v>63</v>
      </c>
      <c r="D45" s="83"/>
      <c r="E45" s="83"/>
      <c r="F45" s="83"/>
      <c r="G45" s="39" t="str">
        <f>+IF(E45&gt;0,"","Утга нөхөх")</f>
        <v>Утга нөхөх</v>
      </c>
      <c r="H45" s="61" t="s">
        <v>64</v>
      </c>
      <c r="I45" s="62">
        <f>IF(E45=$H$44,1,IF(E45=$H$45,2,IF(E45=$H$46,3,IF(E45=$H$47,4,IF(E45=$H$48,5,4)))))</f>
        <v>4</v>
      </c>
      <c r="W45" s="47" t="s">
        <v>65</v>
      </c>
      <c r="X45" s="47" t="s">
        <v>66</v>
      </c>
      <c r="Y45" s="47" t="s">
        <v>67</v>
      </c>
      <c r="Z45" s="47" t="s">
        <v>68</v>
      </c>
      <c r="AA45" s="47" t="s">
        <v>69</v>
      </c>
      <c r="AB45" s="47" t="s">
        <v>70</v>
      </c>
      <c r="AC45" s="47" t="s">
        <v>71</v>
      </c>
    </row>
    <row r="46" spans="2:29" ht="31.5" x14ac:dyDescent="0.25">
      <c r="B46" s="48">
        <v>2</v>
      </c>
      <c r="C46" s="96" t="s">
        <v>72</v>
      </c>
      <c r="D46" s="96"/>
      <c r="E46" s="83"/>
      <c r="F46" s="83"/>
      <c r="G46" s="39" t="str">
        <f t="shared" ref="G46:G60" si="5">+IF(E46&gt;0,"","Утга нөхөх")</f>
        <v>Утга нөхөх</v>
      </c>
      <c r="H46" s="61" t="s">
        <v>73</v>
      </c>
      <c r="I46" s="62">
        <f>IF(E46=$H$49,1,IF(E46=$H$50,2,IF(E46=$H$51,3,IF(E46=$H$52,4,IF(E46=$H$53,5,4)))))</f>
        <v>4</v>
      </c>
      <c r="J46" s="49"/>
      <c r="W46" s="47" t="s">
        <v>74</v>
      </c>
      <c r="X46" s="47" t="s">
        <v>463</v>
      </c>
      <c r="Y46" s="47" t="s">
        <v>464</v>
      </c>
      <c r="Z46" s="47" t="s">
        <v>75</v>
      </c>
      <c r="AA46" s="47" t="s">
        <v>76</v>
      </c>
      <c r="AB46" s="47" t="s">
        <v>77</v>
      </c>
      <c r="AC46" s="47" t="s">
        <v>78</v>
      </c>
    </row>
    <row r="47" spans="2:29" ht="23.45" customHeight="1" x14ac:dyDescent="0.25">
      <c r="B47" s="38">
        <v>3</v>
      </c>
      <c r="C47" s="83" t="s">
        <v>79</v>
      </c>
      <c r="D47" s="83"/>
      <c r="E47" s="83"/>
      <c r="F47" s="83"/>
      <c r="G47" s="39" t="str">
        <f t="shared" si="5"/>
        <v>Утга нөхөх</v>
      </c>
      <c r="H47" s="65" t="s">
        <v>80</v>
      </c>
      <c r="I47" s="62">
        <f>IF(E47=$H$58,1,IF(E47=$H$59,2,IF(E47=$H$60,3,IF(E47=$H$61,4,IF(E47=$H$62,5,4)))))</f>
        <v>4</v>
      </c>
      <c r="J47" s="49"/>
      <c r="W47" s="47" t="s">
        <v>81</v>
      </c>
      <c r="X47" s="47" t="s">
        <v>468</v>
      </c>
      <c r="Y47" s="47" t="s">
        <v>467</v>
      </c>
      <c r="Z47" s="47" t="s">
        <v>82</v>
      </c>
      <c r="AA47" s="47" t="s">
        <v>83</v>
      </c>
      <c r="AB47" s="47" t="s">
        <v>84</v>
      </c>
      <c r="AC47" s="47" t="s">
        <v>85</v>
      </c>
    </row>
    <row r="48" spans="2:29" ht="63" customHeight="1" x14ac:dyDescent="0.25">
      <c r="B48" s="38">
        <v>4</v>
      </c>
      <c r="C48" s="83" t="s">
        <v>86</v>
      </c>
      <c r="D48" s="83"/>
      <c r="E48" s="83"/>
      <c r="F48" s="83"/>
      <c r="G48" s="39" t="str">
        <f t="shared" si="5"/>
        <v>Утга нөхөх</v>
      </c>
      <c r="H48" s="61" t="s">
        <v>87</v>
      </c>
      <c r="I48" s="62">
        <f>IF(E48=$H$63,1,IF(E48=$H$64,2,IF(E48=$H$65,3,IF(E48=$H$66,4,IF(E48=$H$67,5,4)))))</f>
        <v>4</v>
      </c>
      <c r="J48" s="49"/>
      <c r="W48" s="47" t="s">
        <v>88</v>
      </c>
      <c r="X48" s="47" t="s">
        <v>465</v>
      </c>
      <c r="Y48" s="47" t="s">
        <v>469</v>
      </c>
      <c r="Z48" s="47" t="s">
        <v>89</v>
      </c>
      <c r="AA48" s="47" t="s">
        <v>90</v>
      </c>
      <c r="AB48" s="47" t="s">
        <v>91</v>
      </c>
      <c r="AC48" s="47" t="s">
        <v>92</v>
      </c>
    </row>
    <row r="49" spans="2:67" ht="33.6" customHeight="1" x14ac:dyDescent="0.25">
      <c r="B49" s="38">
        <v>5</v>
      </c>
      <c r="C49" s="83" t="s">
        <v>93</v>
      </c>
      <c r="D49" s="83"/>
      <c r="E49" s="83"/>
      <c r="F49" s="83"/>
      <c r="G49" s="39" t="str">
        <f t="shared" si="5"/>
        <v>Утга нөхөх</v>
      </c>
      <c r="H49" s="61" t="s">
        <v>94</v>
      </c>
      <c r="I49" s="62">
        <f>IF(E49=$H$68,1,IF(E49=$H$69,2,IF(E49=$H$70,3,IF(E49=$H$71,4,IF(E49=$H$72,5,4)))))</f>
        <v>4</v>
      </c>
      <c r="J49" s="49"/>
      <c r="W49" s="47" t="s">
        <v>95</v>
      </c>
      <c r="X49" s="47" t="s">
        <v>466</v>
      </c>
      <c r="Y49" s="47" t="s">
        <v>96</v>
      </c>
      <c r="Z49" s="47" t="s">
        <v>97</v>
      </c>
      <c r="AA49" s="47" t="s">
        <v>98</v>
      </c>
      <c r="AB49" s="47" t="s">
        <v>99</v>
      </c>
      <c r="AC49" s="47" t="s">
        <v>100</v>
      </c>
    </row>
    <row r="50" spans="2:67" ht="32.450000000000003" customHeight="1" x14ac:dyDescent="0.25">
      <c r="B50" s="38">
        <v>6</v>
      </c>
      <c r="C50" s="83" t="s">
        <v>101</v>
      </c>
      <c r="D50" s="83"/>
      <c r="E50" s="83"/>
      <c r="F50" s="83"/>
      <c r="G50" s="39" t="str">
        <f t="shared" si="5"/>
        <v>Утга нөхөх</v>
      </c>
      <c r="H50" s="61" t="s">
        <v>102</v>
      </c>
      <c r="I50" s="62">
        <f>IF(E50=$W$45,1,IF(E50=$W$46,2,IF(E50=$W$47,3,IF(E50=$W$48,4,IF(E50=$W$49,5,4)))))</f>
        <v>4</v>
      </c>
      <c r="J50" s="49"/>
      <c r="T50" s="50"/>
    </row>
    <row r="51" spans="2:67" ht="45.6" customHeight="1" x14ac:dyDescent="0.25">
      <c r="B51" s="38">
        <v>7</v>
      </c>
      <c r="C51" s="83" t="s">
        <v>103</v>
      </c>
      <c r="D51" s="83"/>
      <c r="E51" s="83"/>
      <c r="F51" s="83"/>
      <c r="G51" s="39" t="str">
        <f t="shared" si="5"/>
        <v>Утга нөхөх</v>
      </c>
      <c r="H51" s="61" t="s">
        <v>104</v>
      </c>
      <c r="I51" s="62">
        <f>IF(E51=$X$45,1,IF(E51=$X$46,2,IF(E51=$X$47,3,IF(E51=$X$48,4,IF(E51=$X$49,5,4)))))</f>
        <v>4</v>
      </c>
      <c r="J51" s="49"/>
    </row>
    <row r="52" spans="2:67" ht="34.9" customHeight="1" x14ac:dyDescent="0.25">
      <c r="B52" s="38">
        <v>8</v>
      </c>
      <c r="C52" s="83" t="s">
        <v>105</v>
      </c>
      <c r="D52" s="83"/>
      <c r="E52" s="83"/>
      <c r="F52" s="83"/>
      <c r="G52" s="39" t="str">
        <f t="shared" si="5"/>
        <v>Утга нөхөх</v>
      </c>
      <c r="H52" s="61" t="s">
        <v>106</v>
      </c>
      <c r="I52" s="62">
        <f>IF(E52=$Y$45,1,IF(E52=$Y$46,2,IF(E52=$Y$47,3,IF(E52=$Y$48,4,IF(E52=$Y49,5,4)))))</f>
        <v>4</v>
      </c>
      <c r="J52" s="49"/>
    </row>
    <row r="53" spans="2:67" ht="30.6" customHeight="1" x14ac:dyDescent="0.25">
      <c r="B53" s="38">
        <v>9</v>
      </c>
      <c r="C53" s="83" t="s">
        <v>107</v>
      </c>
      <c r="D53" s="83"/>
      <c r="E53" s="83"/>
      <c r="F53" s="83"/>
      <c r="G53" s="39" t="str">
        <f t="shared" si="5"/>
        <v>Утга нөхөх</v>
      </c>
      <c r="H53" s="61" t="s">
        <v>108</v>
      </c>
      <c r="I53" s="62">
        <f>IF(E53=$Z$45,1,IF(E53=$Z$46,2,IF(E53=$Z$47,3,IF(E53=$Z$48,4,IF(E53=$Z$49,5,4)))))</f>
        <v>4</v>
      </c>
      <c r="J53" s="49"/>
      <c r="BL53" s="61"/>
    </row>
    <row r="54" spans="2:67" ht="74.45" customHeight="1" x14ac:dyDescent="0.25">
      <c r="B54" s="38">
        <v>10</v>
      </c>
      <c r="C54" s="83" t="s">
        <v>109</v>
      </c>
      <c r="D54" s="83"/>
      <c r="E54" s="83"/>
      <c r="F54" s="83"/>
      <c r="G54" s="39" t="str">
        <f t="shared" si="5"/>
        <v>Утга нөхөх</v>
      </c>
      <c r="I54" s="62">
        <f>IF(E54=$AA$45,1,IF(E54=$AA$46,2,IF(E54=$AA$47,3,IF(E54=$AA$48,4,IF(E54=$AA$49,5,4)))))</f>
        <v>4</v>
      </c>
      <c r="J54" s="49"/>
      <c r="BL54" s="61"/>
    </row>
    <row r="55" spans="2:67" ht="33.6" customHeight="1" x14ac:dyDescent="0.25">
      <c r="B55" s="38">
        <v>11</v>
      </c>
      <c r="C55" s="83" t="s">
        <v>110</v>
      </c>
      <c r="D55" s="83"/>
      <c r="E55" s="83"/>
      <c r="F55" s="83"/>
      <c r="G55" s="39" t="str">
        <f t="shared" si="5"/>
        <v>Утга нөхөх</v>
      </c>
      <c r="I55" s="62">
        <f>IF(E55=$AB$45,1,IF(E55=$AB$46,2,IF(E55=$AB$47,3,IF(E55=$AB$48,4,IF(E55=$AB$49,5,4)))))</f>
        <v>4</v>
      </c>
      <c r="J55" s="49"/>
      <c r="BL55" s="61"/>
    </row>
    <row r="56" spans="2:67" ht="34.9" customHeight="1" x14ac:dyDescent="0.25">
      <c r="B56" s="38">
        <v>12</v>
      </c>
      <c r="C56" s="83" t="s">
        <v>111</v>
      </c>
      <c r="D56" s="83"/>
      <c r="E56" s="83"/>
      <c r="F56" s="83"/>
      <c r="G56" s="39" t="str">
        <f t="shared" si="5"/>
        <v>Утга нөхөх</v>
      </c>
      <c r="I56" s="62">
        <f>IF(E56=$AC$45,1,IF(E56=$AC$46,2,IF(E56=$AC$47,3,IF(E56=$AC$48,4,IF(E56=$AC$49,5,4)))))</f>
        <v>4</v>
      </c>
      <c r="J56" s="49"/>
      <c r="BL56" s="61"/>
    </row>
    <row r="57" spans="2:67" ht="30" customHeight="1" x14ac:dyDescent="0.25">
      <c r="B57" s="38">
        <v>13</v>
      </c>
      <c r="C57" s="105" t="s">
        <v>112</v>
      </c>
      <c r="D57" s="106"/>
      <c r="E57" s="107"/>
      <c r="F57" s="108"/>
      <c r="G57" s="39" t="str">
        <f t="shared" si="5"/>
        <v>Утга нөхөх</v>
      </c>
      <c r="H57" s="66"/>
      <c r="I57" s="62">
        <f>IF(E57=$BL$57,1,IF(E57=$BL$58,2,IF(E57=$BL$59,3,IF(E57=$BL$60,4,IF(E57=$BL$61,5,4)))))</f>
        <v>4</v>
      </c>
      <c r="J57" s="49"/>
      <c r="BL57" s="61">
        <v>1</v>
      </c>
    </row>
    <row r="58" spans="2:67" ht="37.5" customHeight="1" x14ac:dyDescent="0.25">
      <c r="B58" s="38">
        <v>14</v>
      </c>
      <c r="C58" s="105" t="s">
        <v>113</v>
      </c>
      <c r="D58" s="106"/>
      <c r="E58" s="107"/>
      <c r="F58" s="108"/>
      <c r="G58" s="39" t="str">
        <f t="shared" si="5"/>
        <v>Утга нөхөх</v>
      </c>
      <c r="H58" s="66" t="s">
        <v>114</v>
      </c>
      <c r="I58" s="62">
        <f>IF(E58=$BM$58,1,IF(E58=$BM$59,2,IF(E58=$BM$60,3,IF(E58=$BM$61,5,4))))</f>
        <v>4</v>
      </c>
      <c r="J58" s="49"/>
      <c r="BL58" s="30">
        <v>2</v>
      </c>
      <c r="BM58" s="30" t="s">
        <v>115</v>
      </c>
    </row>
    <row r="59" spans="2:67" ht="34.9" customHeight="1" x14ac:dyDescent="0.25">
      <c r="B59" s="38">
        <v>15</v>
      </c>
      <c r="C59" s="105" t="s">
        <v>116</v>
      </c>
      <c r="D59" s="106"/>
      <c r="E59" s="107"/>
      <c r="F59" s="108"/>
      <c r="G59" s="39" t="str">
        <f t="shared" si="5"/>
        <v>Утга нөхөх</v>
      </c>
      <c r="H59" s="66" t="s">
        <v>117</v>
      </c>
      <c r="I59" s="62">
        <f>IF(E59=$BN$59,1,IF(E59=$BN$60,5,4))</f>
        <v>4</v>
      </c>
      <c r="J59" s="49"/>
      <c r="BL59" s="30">
        <v>3</v>
      </c>
      <c r="BM59" s="30" t="s">
        <v>118</v>
      </c>
      <c r="BN59" s="30" t="s">
        <v>119</v>
      </c>
      <c r="BO59" s="30" t="s">
        <v>120</v>
      </c>
    </row>
    <row r="60" spans="2:67" ht="33.75" customHeight="1" x14ac:dyDescent="0.25">
      <c r="B60" s="38">
        <v>16</v>
      </c>
      <c r="C60" s="105" t="s">
        <v>121</v>
      </c>
      <c r="D60" s="106"/>
      <c r="E60" s="107"/>
      <c r="F60" s="108"/>
      <c r="G60" s="39" t="str">
        <f t="shared" si="5"/>
        <v>Утга нөхөх</v>
      </c>
      <c r="H60" s="66" t="s">
        <v>122</v>
      </c>
      <c r="I60" s="62">
        <f>IF(E60=$BO$59,1,IF(E60=$BO$60,5,4))</f>
        <v>4</v>
      </c>
      <c r="J60" s="49"/>
      <c r="BL60" s="30">
        <v>4</v>
      </c>
      <c r="BM60" s="30" t="s">
        <v>123</v>
      </c>
      <c r="BN60" s="30" t="s">
        <v>124</v>
      </c>
      <c r="BO60" s="30" t="s">
        <v>125</v>
      </c>
    </row>
    <row r="61" spans="2:67" ht="17.45" customHeight="1" x14ac:dyDescent="0.25">
      <c r="B61" s="86" t="s">
        <v>126</v>
      </c>
      <c r="C61" s="87"/>
      <c r="D61" s="87"/>
      <c r="E61" s="87"/>
      <c r="F61" s="87"/>
      <c r="G61" s="39"/>
      <c r="H61" s="66" t="s">
        <v>127</v>
      </c>
      <c r="BL61" s="30">
        <v>5</v>
      </c>
      <c r="BM61" s="30" t="s">
        <v>128</v>
      </c>
    </row>
    <row r="62" spans="2:67" ht="50.45" customHeight="1" x14ac:dyDescent="0.25">
      <c r="B62" s="38">
        <v>1</v>
      </c>
      <c r="C62" s="83" t="s">
        <v>129</v>
      </c>
      <c r="D62" s="83"/>
      <c r="E62" s="83"/>
      <c r="F62" s="83"/>
      <c r="G62" s="39" t="str">
        <f>+IF(E62&gt;0,"","Утга нөхөх")</f>
        <v>Утга нөхөх</v>
      </c>
      <c r="H62" s="66" t="s">
        <v>130</v>
      </c>
      <c r="I62" s="62">
        <f>IF(E62=$J$62,1,IF(E62=$J$63,2,IF(E62=$J$64,3,IF(E62=$J$65,4,IF(E62=$J$66,5,4)))))</f>
        <v>4</v>
      </c>
      <c r="J62" s="49" t="s">
        <v>131</v>
      </c>
      <c r="L62" s="49" t="s">
        <v>132</v>
      </c>
      <c r="M62" s="51" t="s">
        <v>133</v>
      </c>
      <c r="O62" s="52" t="s">
        <v>134</v>
      </c>
      <c r="P62" s="52" t="s">
        <v>135</v>
      </c>
      <c r="Q62" s="52" t="s">
        <v>136</v>
      </c>
      <c r="R62" s="52" t="s">
        <v>137</v>
      </c>
      <c r="S62" s="52" t="s">
        <v>138</v>
      </c>
      <c r="T62" s="52" t="s">
        <v>139</v>
      </c>
      <c r="BL62" s="61"/>
    </row>
    <row r="63" spans="2:67" ht="39" customHeight="1" x14ac:dyDescent="0.25">
      <c r="B63" s="53">
        <v>2</v>
      </c>
      <c r="C63" s="83" t="s">
        <v>140</v>
      </c>
      <c r="D63" s="83"/>
      <c r="E63" s="83"/>
      <c r="F63" s="83"/>
      <c r="G63" s="39"/>
      <c r="H63" s="66" t="s">
        <v>141</v>
      </c>
      <c r="I63" s="62" t="b">
        <f>IF(E63=$K$63,1,IF(E63=$K$64,2,IF(E63=$K$65,3,IF(E63=$K$66,4,IF(E63=$K$67,5)))))</f>
        <v>0</v>
      </c>
      <c r="J63" s="49" t="s">
        <v>142</v>
      </c>
      <c r="K63" s="47" t="s">
        <v>143</v>
      </c>
      <c r="L63" s="49" t="s">
        <v>144</v>
      </c>
      <c r="M63" s="51" t="s">
        <v>145</v>
      </c>
      <c r="O63" s="52" t="s">
        <v>146</v>
      </c>
      <c r="P63" s="52" t="s">
        <v>147</v>
      </c>
      <c r="Q63" s="52" t="s">
        <v>148</v>
      </c>
      <c r="R63" s="52" t="s">
        <v>149</v>
      </c>
      <c r="S63" s="52" t="s">
        <v>150</v>
      </c>
      <c r="T63" s="52" t="s">
        <v>151</v>
      </c>
      <c r="BL63" s="61"/>
    </row>
    <row r="64" spans="2:67" ht="41.45" customHeight="1" x14ac:dyDescent="0.25">
      <c r="B64" s="53">
        <v>3</v>
      </c>
      <c r="C64" s="83" t="s">
        <v>152</v>
      </c>
      <c r="D64" s="83"/>
      <c r="E64" s="83"/>
      <c r="F64" s="83"/>
      <c r="G64" s="39"/>
      <c r="H64" s="66" t="s">
        <v>153</v>
      </c>
      <c r="I64" s="62" t="b">
        <f>IF(E64=$L$62,1,IF(E64=$L$63,2,IF(E64=$L$64,3,IF(E64=$L$65,4,IF(E64=$L$66,5,IF(E64=$L$67,5))))))</f>
        <v>0</v>
      </c>
      <c r="J64" s="49" t="s">
        <v>154</v>
      </c>
      <c r="K64" s="47" t="s">
        <v>155</v>
      </c>
      <c r="L64" s="49" t="s">
        <v>156</v>
      </c>
      <c r="M64" s="51" t="s">
        <v>157</v>
      </c>
      <c r="O64" s="52" t="s">
        <v>158</v>
      </c>
      <c r="P64" s="52" t="s">
        <v>159</v>
      </c>
      <c r="Q64" s="54" t="s">
        <v>160</v>
      </c>
      <c r="R64" s="52" t="s">
        <v>161</v>
      </c>
      <c r="S64" s="52" t="s">
        <v>162</v>
      </c>
      <c r="T64" s="52" t="s">
        <v>163</v>
      </c>
      <c r="BL64" s="61"/>
    </row>
    <row r="65" spans="2:64" ht="180" customHeight="1" x14ac:dyDescent="0.25">
      <c r="B65" s="53">
        <v>4</v>
      </c>
      <c r="C65" s="83" t="s">
        <v>164</v>
      </c>
      <c r="D65" s="83"/>
      <c r="E65" s="83"/>
      <c r="F65" s="83"/>
      <c r="G65" s="39"/>
      <c r="H65" s="66" t="s">
        <v>165</v>
      </c>
      <c r="I65" s="62" t="b">
        <f>IF(E65=$M$62,1,IF(E65=$M$63,2,IF(E65=$M$64,3,IF(E65=$M$65,4,IF(E65=$M$66,5)))))</f>
        <v>0</v>
      </c>
      <c r="J65" s="49" t="s">
        <v>166</v>
      </c>
      <c r="K65" s="47" t="s">
        <v>167</v>
      </c>
      <c r="L65" s="49" t="s">
        <v>168</v>
      </c>
      <c r="M65" s="55" t="s">
        <v>169</v>
      </c>
      <c r="N65" s="52" t="s">
        <v>170</v>
      </c>
      <c r="O65" s="52" t="s">
        <v>171</v>
      </c>
      <c r="P65" s="54" t="s">
        <v>172</v>
      </c>
      <c r="Q65" s="52" t="s">
        <v>173</v>
      </c>
      <c r="R65" s="52" t="s">
        <v>174</v>
      </c>
      <c r="S65" s="52" t="s">
        <v>175</v>
      </c>
      <c r="T65" s="52" t="s">
        <v>176</v>
      </c>
      <c r="BL65" s="61"/>
    </row>
    <row r="66" spans="2:64" ht="31.5" customHeight="1" x14ac:dyDescent="0.25">
      <c r="B66" s="53">
        <v>5</v>
      </c>
      <c r="C66" s="83" t="s">
        <v>177</v>
      </c>
      <c r="D66" s="83"/>
      <c r="E66" s="83"/>
      <c r="F66" s="83"/>
      <c r="G66" s="39"/>
      <c r="H66" s="66" t="s">
        <v>178</v>
      </c>
      <c r="I66" s="62" t="b">
        <f>IF(E66=$N$65,1,IF(E66=$N$66,2,IF(E66=$N$67,3,IF(E66=$N$68,4,IF(E66=$N$69,5)))))</f>
        <v>0</v>
      </c>
      <c r="J66" s="30" t="s">
        <v>179</v>
      </c>
      <c r="K66" s="47" t="s">
        <v>180</v>
      </c>
      <c r="L66" s="49" t="s">
        <v>181</v>
      </c>
      <c r="M66" s="55" t="s">
        <v>182</v>
      </c>
      <c r="N66" s="52" t="s">
        <v>183</v>
      </c>
      <c r="O66" s="52" t="s">
        <v>184</v>
      </c>
      <c r="P66" s="52" t="s">
        <v>185</v>
      </c>
      <c r="Q66" s="52" t="s">
        <v>186</v>
      </c>
      <c r="R66" s="52" t="s">
        <v>187</v>
      </c>
      <c r="S66" s="50" t="s">
        <v>188</v>
      </c>
      <c r="T66" s="47" t="s">
        <v>189</v>
      </c>
    </row>
    <row r="67" spans="2:64" ht="39.6" customHeight="1" x14ac:dyDescent="0.25">
      <c r="B67" s="53">
        <v>6</v>
      </c>
      <c r="C67" s="83" t="s">
        <v>190</v>
      </c>
      <c r="D67" s="83"/>
      <c r="E67" s="83"/>
      <c r="F67" s="83"/>
      <c r="G67" s="39"/>
      <c r="H67" s="66" t="s">
        <v>191</v>
      </c>
      <c r="I67" s="62" t="b">
        <f>IF(E67=$O$62,1,IF(E67=$O$63,2,IF(E67=$O$64,3,IF(E67=$O$65,4,IF(E67=$O$66,5)))))</f>
        <v>0</v>
      </c>
      <c r="K67" s="47" t="s">
        <v>192</v>
      </c>
      <c r="L67" s="30" t="s">
        <v>193</v>
      </c>
      <c r="M67" s="56"/>
      <c r="N67" s="52" t="s">
        <v>194</v>
      </c>
      <c r="O67" s="50"/>
      <c r="P67" s="50"/>
      <c r="Q67" s="50"/>
      <c r="S67" s="50"/>
    </row>
    <row r="68" spans="2:64" ht="189.6" customHeight="1" x14ac:dyDescent="0.25">
      <c r="B68" s="53">
        <v>7</v>
      </c>
      <c r="C68" s="83" t="s">
        <v>195</v>
      </c>
      <c r="D68" s="83"/>
      <c r="E68" s="83"/>
      <c r="F68" s="83"/>
      <c r="G68" s="39"/>
      <c r="H68" s="67" t="s">
        <v>196</v>
      </c>
      <c r="I68" s="62" t="b">
        <f>IF(E68=$P$62,1,IF(E68=$P$63,2,IF(E68=$P$64,3,IF(E68=$P$65,4,IF(E68=$P$66,5)))))</f>
        <v>0</v>
      </c>
      <c r="M68" s="56"/>
      <c r="N68" s="52" t="s">
        <v>197</v>
      </c>
    </row>
    <row r="69" spans="2:64" ht="145.9" customHeight="1" x14ac:dyDescent="0.25">
      <c r="B69" s="38">
        <v>8</v>
      </c>
      <c r="C69" s="83" t="s">
        <v>198</v>
      </c>
      <c r="D69" s="83"/>
      <c r="E69" s="83"/>
      <c r="F69" s="83"/>
      <c r="G69" s="39" t="str">
        <f t="shared" ref="G69:G111" si="6">+IF(E69&gt;0,"","Утга нөхөх")</f>
        <v>Утга нөхөх</v>
      </c>
      <c r="H69" s="67" t="s">
        <v>199</v>
      </c>
      <c r="I69" s="62">
        <f>IF(E69=$Q$62,1,IF(E69=$Q$63,2,IF(E69=$Q$64,3,IF(E69=$Q$65,4,IF(E69=$Q$66,5,4)))))</f>
        <v>4</v>
      </c>
      <c r="M69" s="56"/>
      <c r="N69" s="52" t="s">
        <v>200</v>
      </c>
      <c r="O69" s="50"/>
      <c r="P69" s="50"/>
      <c r="Q69" s="50"/>
    </row>
    <row r="70" spans="2:64" ht="135.6" customHeight="1" x14ac:dyDescent="0.25">
      <c r="B70" s="53">
        <v>9</v>
      </c>
      <c r="C70" s="83" t="s">
        <v>201</v>
      </c>
      <c r="D70" s="83"/>
      <c r="E70" s="83"/>
      <c r="F70" s="83"/>
      <c r="G70" s="39"/>
      <c r="H70" s="67" t="s">
        <v>202</v>
      </c>
      <c r="I70" s="62" t="b">
        <f>IF(E70=$R$62,1,IF(E70=$R$63,2,IF(E70=$R$64,3,IF(E70=$R$65,4,IF(E70=$R$66,5)))))</f>
        <v>0</v>
      </c>
      <c r="M70" s="56"/>
      <c r="N70" s="50"/>
    </row>
    <row r="71" spans="2:64" ht="31.15" customHeight="1" x14ac:dyDescent="0.25">
      <c r="B71" s="38">
        <v>10</v>
      </c>
      <c r="C71" s="83" t="s">
        <v>203</v>
      </c>
      <c r="D71" s="83"/>
      <c r="E71" s="83"/>
      <c r="F71" s="83"/>
      <c r="G71" s="39" t="str">
        <f t="shared" si="6"/>
        <v>Утга нөхөх</v>
      </c>
      <c r="H71" s="67" t="s">
        <v>204</v>
      </c>
      <c r="I71" s="62">
        <f>IF(E71=$S$62,1,IF(E71=$S$63,2,IF(E71=$S$64,3,IF(E71=$S$65,4,IF(E71=$S$66,5,4)))))</f>
        <v>4</v>
      </c>
      <c r="M71" s="56"/>
    </row>
    <row r="72" spans="2:64" ht="149.25" customHeight="1" x14ac:dyDescent="0.25">
      <c r="B72" s="38">
        <v>11</v>
      </c>
      <c r="C72" s="83" t="s">
        <v>205</v>
      </c>
      <c r="D72" s="83"/>
      <c r="E72" s="83"/>
      <c r="F72" s="83"/>
      <c r="G72" s="39" t="str">
        <f t="shared" si="6"/>
        <v>Утга нөхөх</v>
      </c>
      <c r="H72" s="68" t="s">
        <v>206</v>
      </c>
      <c r="I72" s="62">
        <f>IF(E72=$T$62,1,IF(E72=$T$63,2,IF(E72=$T$64,3,IF(E72=$T$65,4,IF(E72=$T$66,5,4)))))</f>
        <v>4</v>
      </c>
      <c r="M72" s="56"/>
      <c r="N72" s="50"/>
    </row>
    <row r="73" spans="2:64" x14ac:dyDescent="0.25">
      <c r="B73" s="86" t="s">
        <v>207</v>
      </c>
      <c r="C73" s="87"/>
      <c r="D73" s="87"/>
      <c r="E73" s="87"/>
      <c r="F73" s="87"/>
      <c r="G73" s="39"/>
      <c r="M73" s="56"/>
    </row>
    <row r="74" spans="2:64" ht="54" customHeight="1" x14ac:dyDescent="0.25">
      <c r="B74" s="38">
        <v>1</v>
      </c>
      <c r="C74" s="83" t="s">
        <v>208</v>
      </c>
      <c r="D74" s="83"/>
      <c r="E74" s="83"/>
      <c r="F74" s="83"/>
      <c r="G74" s="39" t="str">
        <f t="shared" si="6"/>
        <v>Утга нөхөх</v>
      </c>
      <c r="H74" s="67" t="s">
        <v>470</v>
      </c>
      <c r="I74" s="62">
        <f>IF(E74=$U$74,1,IF(E74=$U$75,2,IF(E74=$U$76,3,IF(E74=$U$77,4,IF(E74=$U$78,5,4)))))</f>
        <v>4</v>
      </c>
      <c r="U74" s="52" t="s">
        <v>209</v>
      </c>
      <c r="V74" s="49" t="s">
        <v>210</v>
      </c>
    </row>
    <row r="75" spans="2:64" ht="45.6" customHeight="1" x14ac:dyDescent="0.25">
      <c r="B75" s="38">
        <v>2</v>
      </c>
      <c r="C75" s="83" t="s">
        <v>211</v>
      </c>
      <c r="D75" s="83"/>
      <c r="E75" s="83"/>
      <c r="F75" s="83"/>
      <c r="G75" s="39" t="str">
        <f t="shared" si="6"/>
        <v>Утга нөхөх</v>
      </c>
      <c r="H75" s="67" t="s">
        <v>471</v>
      </c>
      <c r="I75" s="62">
        <f>IF(E75=$V$74,1,IF(E75=$V$75,2,IF(E75=$V$76,3,IF(E75=$V$77,4,IF(E75=$V$78,5,4)))))</f>
        <v>4</v>
      </c>
      <c r="U75" s="52" t="s">
        <v>212</v>
      </c>
      <c r="V75" s="49" t="s">
        <v>213</v>
      </c>
    </row>
    <row r="76" spans="2:64" ht="48.6" customHeight="1" x14ac:dyDescent="0.25">
      <c r="B76" s="38">
        <v>3</v>
      </c>
      <c r="C76" s="83" t="s">
        <v>214</v>
      </c>
      <c r="D76" s="83"/>
      <c r="E76" s="83"/>
      <c r="F76" s="83"/>
      <c r="G76" s="39" t="str">
        <f t="shared" si="6"/>
        <v>Утга нөхөх</v>
      </c>
      <c r="I76" s="62">
        <f>IF(E76=$AD$76,1,IF(E76=$AD$77,2,IF(E76=$AD$78,3,IF(E76=$AD$79,4,IF(E76=$AD$80,5,4)))))</f>
        <v>4</v>
      </c>
      <c r="U76" s="52" t="s">
        <v>215</v>
      </c>
      <c r="V76" s="49" t="s">
        <v>216</v>
      </c>
      <c r="AD76" s="52" t="s">
        <v>217</v>
      </c>
    </row>
    <row r="77" spans="2:64" ht="45.6" customHeight="1" x14ac:dyDescent="0.25">
      <c r="B77" s="38">
        <v>4</v>
      </c>
      <c r="C77" s="83" t="s">
        <v>218</v>
      </c>
      <c r="D77" s="83"/>
      <c r="E77" s="83"/>
      <c r="F77" s="83"/>
      <c r="G77" s="39" t="str">
        <f t="shared" si="6"/>
        <v>Утга нөхөх</v>
      </c>
      <c r="H77" s="67" t="s">
        <v>472</v>
      </c>
      <c r="I77" s="62">
        <f>IF(E77=$AE$77,1,IF(E77=$AE$78,2,IF(E77=$AE$79,3,IF(E77=$AE$80,4,IF(E77=$AE$81,5,4)))))</f>
        <v>4</v>
      </c>
      <c r="U77" s="52" t="s">
        <v>219</v>
      </c>
      <c r="V77" s="49" t="s">
        <v>220</v>
      </c>
      <c r="AD77" s="52" t="s">
        <v>221</v>
      </c>
      <c r="AE77" s="52" t="s">
        <v>222</v>
      </c>
      <c r="AF77" s="52" t="s">
        <v>223</v>
      </c>
      <c r="AG77" s="47" t="s">
        <v>224</v>
      </c>
      <c r="AH77" s="47" t="s">
        <v>225</v>
      </c>
    </row>
    <row r="78" spans="2:64" ht="58.15" customHeight="1" x14ac:dyDescent="0.25">
      <c r="B78" s="38">
        <v>5</v>
      </c>
      <c r="C78" s="83" t="s">
        <v>226</v>
      </c>
      <c r="D78" s="83"/>
      <c r="E78" s="83"/>
      <c r="F78" s="83"/>
      <c r="G78" s="39" t="str">
        <f t="shared" si="6"/>
        <v>Утга нөхөх</v>
      </c>
      <c r="H78" s="67" t="s">
        <v>473</v>
      </c>
      <c r="I78" s="62">
        <f>IF(E78=$AF$77,1,IF(E78=$AF$78,2,IF(E78=$AF$79,3,IF(E78=$AF$80,4,IF(E78=$AF$81,5,4)))))</f>
        <v>4</v>
      </c>
      <c r="U78" s="52" t="s">
        <v>227</v>
      </c>
      <c r="V78" s="49" t="s">
        <v>228</v>
      </c>
      <c r="AD78" s="52" t="s">
        <v>229</v>
      </c>
      <c r="AE78" s="52" t="s">
        <v>230</v>
      </c>
      <c r="AF78" s="52" t="s">
        <v>231</v>
      </c>
      <c r="AG78" s="47" t="s">
        <v>232</v>
      </c>
      <c r="AH78" s="47" t="s">
        <v>233</v>
      </c>
    </row>
    <row r="79" spans="2:64" ht="55.15" customHeight="1" x14ac:dyDescent="0.25">
      <c r="B79" s="38">
        <v>6</v>
      </c>
      <c r="C79" s="83" t="s">
        <v>234</v>
      </c>
      <c r="D79" s="83"/>
      <c r="E79" s="83"/>
      <c r="F79" s="83"/>
      <c r="G79" s="39" t="str">
        <f t="shared" si="6"/>
        <v>Утга нөхөх</v>
      </c>
      <c r="I79" s="62">
        <f>IF(E79=$AG$77,1,IF(E79=$AG$78,2,IF(E79=$AG$79,3,IF(E79=$AG$80,4,IF(E79=$AG$81,5,4)))))</f>
        <v>4</v>
      </c>
      <c r="U79" s="50"/>
      <c r="V79" s="50"/>
      <c r="AD79" s="52" t="s">
        <v>235</v>
      </c>
      <c r="AE79" s="52" t="s">
        <v>236</v>
      </c>
      <c r="AF79" s="52" t="s">
        <v>237</v>
      </c>
      <c r="AG79" s="47" t="s">
        <v>238</v>
      </c>
      <c r="AH79" s="47" t="s">
        <v>239</v>
      </c>
    </row>
    <row r="80" spans="2:64" ht="57.6" customHeight="1" x14ac:dyDescent="0.25">
      <c r="B80" s="38">
        <v>7</v>
      </c>
      <c r="C80" s="83" t="s">
        <v>240</v>
      </c>
      <c r="D80" s="83"/>
      <c r="E80" s="83"/>
      <c r="F80" s="83"/>
      <c r="G80" s="39" t="str">
        <f t="shared" si="6"/>
        <v>Утга нөхөх</v>
      </c>
      <c r="I80" s="62">
        <f>IF(E80=$AH$77,1,IF(E80=$AH$78,2,IF(E80=$AH$79,3,IF(E80=$AH$80,4,IF(E80=$AH$81,5,4)))))</f>
        <v>4</v>
      </c>
      <c r="AD80" s="52" t="s">
        <v>241</v>
      </c>
      <c r="AE80" s="52" t="s">
        <v>242</v>
      </c>
      <c r="AF80" s="47" t="s">
        <v>243</v>
      </c>
      <c r="AG80" s="47" t="s">
        <v>244</v>
      </c>
      <c r="AH80" s="47" t="s">
        <v>245</v>
      </c>
    </row>
    <row r="81" spans="2:49" ht="15.75" x14ac:dyDescent="0.25">
      <c r="B81" s="112" t="s">
        <v>246</v>
      </c>
      <c r="C81" s="115"/>
      <c r="D81" s="115"/>
      <c r="E81" s="115"/>
      <c r="F81" s="116"/>
      <c r="G81" s="39"/>
      <c r="U81" s="50"/>
      <c r="V81" s="50"/>
      <c r="AD81" s="50"/>
      <c r="AE81" s="52" t="s">
        <v>247</v>
      </c>
      <c r="AF81" s="47" t="s">
        <v>248</v>
      </c>
      <c r="AG81" s="47" t="s">
        <v>249</v>
      </c>
      <c r="AH81" s="57" t="s">
        <v>250</v>
      </c>
    </row>
    <row r="82" spans="2:49" ht="75.75" customHeight="1" x14ac:dyDescent="0.25">
      <c r="B82" s="38">
        <v>1</v>
      </c>
      <c r="C82" s="83" t="s">
        <v>251</v>
      </c>
      <c r="D82" s="83"/>
      <c r="E82" s="83"/>
      <c r="F82" s="83"/>
      <c r="G82" s="39" t="str">
        <f t="shared" si="6"/>
        <v>Утга нөхөх</v>
      </c>
      <c r="I82" s="62">
        <f>IF(E82=$AI$82,1,IF(E82=$AI$83,2,IF(E82=$AI$84,3,IF(E82=$AI$85,4,IF(E82=$AI$86,5,4)))))</f>
        <v>4</v>
      </c>
      <c r="AE82" s="50"/>
      <c r="AI82" s="47" t="s">
        <v>252</v>
      </c>
      <c r="AJ82" s="47" t="s">
        <v>253</v>
      </c>
      <c r="AK82" s="47" t="s">
        <v>254</v>
      </c>
      <c r="AL82" s="47" t="s">
        <v>255</v>
      </c>
      <c r="AM82" s="47" t="s">
        <v>256</v>
      </c>
    </row>
    <row r="83" spans="2:49" ht="75" customHeight="1" x14ac:dyDescent="0.25">
      <c r="B83" s="38">
        <v>2</v>
      </c>
      <c r="C83" s="83" t="s">
        <v>257</v>
      </c>
      <c r="D83" s="83"/>
      <c r="E83" s="83"/>
      <c r="F83" s="83"/>
      <c r="G83" s="39"/>
      <c r="I83" s="62" t="b">
        <f>IF(E83=$AJ$82,1,IF(E83=$AJ$83,2,IF(E83=$AJ$84,3,IF(E83=$AJ$85,4,IF(E83=$AJ$86,5)))))</f>
        <v>0</v>
      </c>
      <c r="AD83" s="50"/>
      <c r="AI83" s="47" t="s">
        <v>258</v>
      </c>
      <c r="AJ83" s="47" t="s">
        <v>259</v>
      </c>
      <c r="AK83" s="47" t="s">
        <v>260</v>
      </c>
      <c r="AL83" s="47" t="s">
        <v>261</v>
      </c>
      <c r="AM83" s="47" t="s">
        <v>262</v>
      </c>
    </row>
    <row r="84" spans="2:49" ht="31.5" x14ac:dyDescent="0.25">
      <c r="B84" s="38">
        <v>3</v>
      </c>
      <c r="C84" s="83" t="s">
        <v>263</v>
      </c>
      <c r="D84" s="83"/>
      <c r="E84" s="83"/>
      <c r="F84" s="83"/>
      <c r="G84" s="39"/>
      <c r="I84" s="62" t="b">
        <f>IF(E84=$AK$82,1,IF(E84=$AK$83,2,IF(E84=$AK$84,3,IF(E84=$AK$85,4,IF(E84=$AK$86,5)))))</f>
        <v>0</v>
      </c>
      <c r="AE84" s="50"/>
      <c r="AI84" s="47" t="s">
        <v>264</v>
      </c>
      <c r="AJ84" s="47" t="s">
        <v>265</v>
      </c>
      <c r="AK84" s="47" t="s">
        <v>266</v>
      </c>
      <c r="AL84" s="47" t="s">
        <v>267</v>
      </c>
      <c r="AM84" s="47" t="s">
        <v>268</v>
      </c>
    </row>
    <row r="85" spans="2:49" ht="60.6" customHeight="1" x14ac:dyDescent="0.25">
      <c r="B85" s="38">
        <v>4</v>
      </c>
      <c r="C85" s="83" t="s">
        <v>269</v>
      </c>
      <c r="D85" s="83"/>
      <c r="E85" s="83"/>
      <c r="F85" s="83"/>
      <c r="G85" s="39"/>
      <c r="I85" s="62" t="b">
        <f>IF(E85=$AL$82,1,IF(E85=$AL$83,2,IF(E85=$AL$84,3,IF(E85=$AL$85,4,IF(E85=$AL$86,5)))))</f>
        <v>0</v>
      </c>
      <c r="AI85" s="47" t="s">
        <v>270</v>
      </c>
      <c r="AJ85" s="47" t="s">
        <v>271</v>
      </c>
      <c r="AK85" s="47" t="s">
        <v>272</v>
      </c>
      <c r="AL85" s="47" t="s">
        <v>273</v>
      </c>
      <c r="AM85" s="47" t="s">
        <v>274</v>
      </c>
    </row>
    <row r="86" spans="2:49" ht="76.150000000000006" customHeight="1" x14ac:dyDescent="0.25">
      <c r="B86" s="38">
        <v>5</v>
      </c>
      <c r="C86" s="83" t="s">
        <v>275</v>
      </c>
      <c r="D86" s="83"/>
      <c r="E86" s="83"/>
      <c r="F86" s="83"/>
      <c r="G86" s="39" t="str">
        <f t="shared" si="6"/>
        <v>Утга нөхөх</v>
      </c>
      <c r="I86" s="62">
        <f>IF(E86=$AM$82,1,IF(E86=$AM$83,2,IF(E86=$AM$84,3,IF(E86=$AM$85,4,IF(E86=$AM$86,5,4)))))</f>
        <v>4</v>
      </c>
      <c r="AI86" s="47" t="s">
        <v>276</v>
      </c>
      <c r="AJ86" s="47" t="s">
        <v>277</v>
      </c>
      <c r="AK86" s="47" t="s">
        <v>278</v>
      </c>
      <c r="AL86" s="47" t="s">
        <v>279</v>
      </c>
      <c r="AM86" s="47" t="s">
        <v>280</v>
      </c>
    </row>
    <row r="87" spans="2:49" x14ac:dyDescent="0.25">
      <c r="B87" s="112" t="s">
        <v>281</v>
      </c>
      <c r="C87" s="113"/>
      <c r="D87" s="113"/>
      <c r="E87" s="113"/>
      <c r="F87" s="114"/>
      <c r="G87" s="39"/>
    </row>
    <row r="88" spans="2:49" ht="77.45" customHeight="1" x14ac:dyDescent="0.25">
      <c r="B88" s="38">
        <v>1</v>
      </c>
      <c r="C88" s="83" t="s">
        <v>282</v>
      </c>
      <c r="D88" s="83"/>
      <c r="E88" s="83"/>
      <c r="F88" s="83"/>
      <c r="G88" s="39" t="str">
        <f t="shared" si="6"/>
        <v>Утга нөхөх</v>
      </c>
      <c r="I88" s="62">
        <f>IF(E88=$AN$88,1,IF(E88=$AN$89,2,IF(E88=$AN$90,3,IF(E88=$AN$91,4,IF(E88=$AN$92,5,4)))))</f>
        <v>4</v>
      </c>
      <c r="AN88" s="47" t="s">
        <v>283</v>
      </c>
      <c r="AO88" s="58" t="s">
        <v>284</v>
      </c>
      <c r="AP88" s="58" t="s">
        <v>285</v>
      </c>
      <c r="AQ88" s="58" t="s">
        <v>286</v>
      </c>
      <c r="AR88" s="58" t="s">
        <v>287</v>
      </c>
    </row>
    <row r="89" spans="2:49" ht="99" customHeight="1" x14ac:dyDescent="0.25">
      <c r="B89" s="38">
        <v>2</v>
      </c>
      <c r="C89" s="83" t="s">
        <v>288</v>
      </c>
      <c r="D89" s="83"/>
      <c r="E89" s="83"/>
      <c r="F89" s="83"/>
      <c r="G89" s="39" t="str">
        <f t="shared" si="6"/>
        <v>Утга нөхөх</v>
      </c>
      <c r="I89" s="62">
        <f>IF(E89=$AO$88,1,IF(E89=$AO$89,2,IF(E89=$AO$90,3,IF(E89=$AO$91,4,IF(E89=$AO$92,5,4)))))</f>
        <v>4</v>
      </c>
      <c r="AN89" s="47" t="s">
        <v>289</v>
      </c>
      <c r="AO89" s="58" t="s">
        <v>290</v>
      </c>
      <c r="AP89" s="58" t="s">
        <v>291</v>
      </c>
      <c r="AQ89" s="58" t="s">
        <v>292</v>
      </c>
      <c r="AR89" s="58" t="s">
        <v>293</v>
      </c>
    </row>
    <row r="90" spans="2:49" ht="54.75" customHeight="1" x14ac:dyDescent="0.25">
      <c r="B90" s="38">
        <v>3</v>
      </c>
      <c r="C90" s="83" t="s">
        <v>294</v>
      </c>
      <c r="D90" s="83"/>
      <c r="E90" s="83"/>
      <c r="F90" s="83"/>
      <c r="G90" s="39" t="str">
        <f t="shared" si="6"/>
        <v>Утга нөхөх</v>
      </c>
      <c r="I90" s="62">
        <f>IF(E90=$AP$88,1,IF(E90=$AP$89,2,IF(E90=$AP$90,3,IF(E90=$AP$91,4,IF(E90=$AP$92,5,4)))))</f>
        <v>4</v>
      </c>
      <c r="AN90" s="47" t="s">
        <v>295</v>
      </c>
      <c r="AO90" s="58" t="s">
        <v>296</v>
      </c>
      <c r="AP90" s="58" t="s">
        <v>297</v>
      </c>
      <c r="AQ90" s="58" t="s">
        <v>298</v>
      </c>
      <c r="AR90" s="58" t="s">
        <v>299</v>
      </c>
    </row>
    <row r="91" spans="2:49" ht="45.75" customHeight="1" x14ac:dyDescent="0.25">
      <c r="B91" s="38">
        <v>4</v>
      </c>
      <c r="C91" s="83" t="s">
        <v>300</v>
      </c>
      <c r="D91" s="83"/>
      <c r="E91" s="83"/>
      <c r="F91" s="83"/>
      <c r="G91" s="39" t="str">
        <f t="shared" si="6"/>
        <v>Утга нөхөх</v>
      </c>
      <c r="I91" s="62">
        <f>IF(E91=$AQ$88,1,IF(E91=$AQ$89,2,IF(E91=$AQ$90,3,IF(E91=$AQ$91,4,IF(E91=$AQ$92,5,4)))))</f>
        <v>4</v>
      </c>
      <c r="AN91" s="47" t="s">
        <v>301</v>
      </c>
      <c r="AO91" s="58" t="s">
        <v>302</v>
      </c>
      <c r="AP91" s="58" t="s">
        <v>303</v>
      </c>
      <c r="AQ91" s="58" t="s">
        <v>304</v>
      </c>
      <c r="AR91" s="58" t="s">
        <v>305</v>
      </c>
    </row>
    <row r="92" spans="2:49" ht="81.599999999999994" customHeight="1" x14ac:dyDescent="0.25">
      <c r="B92" s="38">
        <v>5</v>
      </c>
      <c r="C92" s="83" t="s">
        <v>306</v>
      </c>
      <c r="D92" s="83"/>
      <c r="E92" s="117"/>
      <c r="F92" s="117"/>
      <c r="G92" s="39" t="str">
        <f t="shared" si="6"/>
        <v>Утга нөхөх</v>
      </c>
      <c r="I92" s="62">
        <f>IF(E92=$AR$88,1,IF(E92=$AR$89,2,IF(E92=$AR$90,3,IF(E92=$AR$91,4,IF(E92=$AR$92,5,4)))))</f>
        <v>4</v>
      </c>
      <c r="AN92" s="47" t="s">
        <v>307</v>
      </c>
      <c r="AO92" s="58" t="s">
        <v>308</v>
      </c>
      <c r="AP92" s="58" t="s">
        <v>309</v>
      </c>
      <c r="AQ92" s="58" t="s">
        <v>310</v>
      </c>
      <c r="AR92" s="58" t="s">
        <v>311</v>
      </c>
    </row>
    <row r="93" spans="2:49" x14ac:dyDescent="0.25">
      <c r="B93" s="118" t="s">
        <v>312</v>
      </c>
      <c r="C93" s="119"/>
      <c r="D93" s="119"/>
      <c r="E93" s="119"/>
      <c r="F93" s="120"/>
      <c r="G93" s="39"/>
    </row>
    <row r="94" spans="2:49" ht="41.25" customHeight="1" x14ac:dyDescent="0.25">
      <c r="B94" s="38">
        <v>1</v>
      </c>
      <c r="C94" s="83" t="s">
        <v>313</v>
      </c>
      <c r="D94" s="83"/>
      <c r="E94" s="83"/>
      <c r="F94" s="83"/>
      <c r="G94" s="39" t="str">
        <f t="shared" si="6"/>
        <v>Утга нөхөх</v>
      </c>
      <c r="I94" s="62">
        <f>IF(E94=$AS$94,1,IF(E94=$AS$95,2,IF(E94=$AS$96,3,IF(E94=$AS$97,4,IF(E94=$AS$98,5,4)))))</f>
        <v>4</v>
      </c>
      <c r="AS94" s="47" t="s">
        <v>314</v>
      </c>
      <c r="AT94" s="47" t="s">
        <v>315</v>
      </c>
      <c r="AU94" s="47" t="s">
        <v>316</v>
      </c>
      <c r="AV94" s="47" t="s">
        <v>474</v>
      </c>
      <c r="AW94" s="47" t="s">
        <v>317</v>
      </c>
    </row>
    <row r="95" spans="2:49" ht="36.75" customHeight="1" x14ac:dyDescent="0.25">
      <c r="B95" s="38">
        <v>2</v>
      </c>
      <c r="C95" s="83" t="s">
        <v>318</v>
      </c>
      <c r="D95" s="83"/>
      <c r="E95" s="83"/>
      <c r="F95" s="83"/>
      <c r="G95" s="39" t="str">
        <f t="shared" si="6"/>
        <v>Утга нөхөх</v>
      </c>
      <c r="I95" s="62">
        <f>IF(E95=$AT$94,1,IF(E95=$AT$95,2,IF(E95=$AT$96,3,IF(E95=$AT$97,4,IF(E95=$AT$98,5,4)))))</f>
        <v>4</v>
      </c>
      <c r="AS95" s="47" t="s">
        <v>319</v>
      </c>
      <c r="AT95" s="47" t="s">
        <v>320</v>
      </c>
      <c r="AU95" s="47" t="s">
        <v>321</v>
      </c>
      <c r="AV95" s="47" t="s">
        <v>475</v>
      </c>
      <c r="AW95" s="47" t="s">
        <v>322</v>
      </c>
    </row>
    <row r="96" spans="2:49" ht="53.25" customHeight="1" x14ac:dyDescent="0.25">
      <c r="B96" s="38">
        <v>3</v>
      </c>
      <c r="C96" s="83" t="s">
        <v>323</v>
      </c>
      <c r="D96" s="83"/>
      <c r="E96" s="83"/>
      <c r="F96" s="83"/>
      <c r="G96" s="39" t="str">
        <f t="shared" si="6"/>
        <v>Утга нөхөх</v>
      </c>
      <c r="I96" s="62">
        <f>IF(E96=$AU$94,1,IF(E96=$AU$95,2,IF(E96=$AU$96,3,IF(E96=$AU$97,4,IF(E96=$AU$98,5,4)))))</f>
        <v>4</v>
      </c>
      <c r="AS96" s="47" t="s">
        <v>324</v>
      </c>
      <c r="AT96" s="47" t="s">
        <v>325</v>
      </c>
      <c r="AU96" s="47" t="s">
        <v>326</v>
      </c>
      <c r="AV96" s="47" t="s">
        <v>476</v>
      </c>
      <c r="AW96" s="47" t="s">
        <v>327</v>
      </c>
    </row>
    <row r="97" spans="2:61" ht="62.45" customHeight="1" x14ac:dyDescent="0.25">
      <c r="B97" s="38">
        <v>4</v>
      </c>
      <c r="C97" s="83" t="s">
        <v>328</v>
      </c>
      <c r="D97" s="83"/>
      <c r="E97" s="83"/>
      <c r="F97" s="83"/>
      <c r="G97" s="39" t="str">
        <f t="shared" si="6"/>
        <v>Утга нөхөх</v>
      </c>
      <c r="I97" s="62">
        <f>IF(E97=$AV$94,1,IF(E97=$AV$95,2,IF(E97=$AV$96,3,IF(E97=$AV$97,4,IF(E97=$AV$98,5,4)))))</f>
        <v>4</v>
      </c>
      <c r="AS97" s="47" t="s">
        <v>329</v>
      </c>
      <c r="AT97" s="47" t="s">
        <v>330</v>
      </c>
      <c r="AU97" s="47" t="s">
        <v>331</v>
      </c>
      <c r="AV97" s="47" t="s">
        <v>477</v>
      </c>
      <c r="AW97" s="47" t="s">
        <v>332</v>
      </c>
    </row>
    <row r="98" spans="2:61" ht="51.75" customHeight="1" x14ac:dyDescent="0.25">
      <c r="B98" s="38">
        <v>5</v>
      </c>
      <c r="C98" s="83" t="s">
        <v>333</v>
      </c>
      <c r="D98" s="83"/>
      <c r="E98" s="83"/>
      <c r="F98" s="83"/>
      <c r="G98" s="39" t="str">
        <f t="shared" si="6"/>
        <v>Утга нөхөх</v>
      </c>
      <c r="I98" s="62">
        <f>IF(E98=$AW$94,1,IF(E98=$AW$95,2,IF(E98=$AW$96,3,IF(E98=$AW$97,4,IF(E98=$AW$98,5,4)))))</f>
        <v>4</v>
      </c>
      <c r="AS98" s="47" t="s">
        <v>334</v>
      </c>
      <c r="AT98" s="47" t="s">
        <v>335</v>
      </c>
      <c r="AU98" s="47" t="s">
        <v>336</v>
      </c>
      <c r="AV98" s="47" t="s">
        <v>478</v>
      </c>
      <c r="AW98" s="47" t="s">
        <v>337</v>
      </c>
    </row>
    <row r="99" spans="2:61" x14ac:dyDescent="0.25">
      <c r="B99" s="118" t="s">
        <v>338</v>
      </c>
      <c r="C99" s="126"/>
      <c r="D99" s="126"/>
      <c r="E99" s="126"/>
      <c r="F99" s="127"/>
    </row>
    <row r="100" spans="2:61" ht="61.5" customHeight="1" x14ac:dyDescent="0.25">
      <c r="B100" s="38">
        <v>1</v>
      </c>
      <c r="C100" s="83" t="s">
        <v>339</v>
      </c>
      <c r="D100" s="83"/>
      <c r="E100" s="83"/>
      <c r="F100" s="83"/>
      <c r="G100" s="39" t="str">
        <f t="shared" si="6"/>
        <v>Утга нөхөх</v>
      </c>
      <c r="I100" s="62">
        <f>IF(E100=$AX$100,1,IF(E100=$AX$101,2,IF(E100=$AX$102,3,IF(E100=$AX$103,4,IF(E100=$AX$104,5,4)))))</f>
        <v>4</v>
      </c>
      <c r="AX100" s="49" t="s">
        <v>340</v>
      </c>
      <c r="AY100" s="49" t="s">
        <v>341</v>
      </c>
      <c r="AZ100" s="49" t="s">
        <v>342</v>
      </c>
      <c r="BA100" s="47" t="s">
        <v>343</v>
      </c>
      <c r="BB100" s="47" t="s">
        <v>344</v>
      </c>
      <c r="BC100" s="47" t="s">
        <v>345</v>
      </c>
      <c r="BD100" s="47" t="s">
        <v>480</v>
      </c>
      <c r="BE100" s="47" t="s">
        <v>346</v>
      </c>
      <c r="BF100" s="47" t="s">
        <v>347</v>
      </c>
      <c r="BG100" s="47" t="s">
        <v>348</v>
      </c>
      <c r="BH100" s="47" t="s">
        <v>349</v>
      </c>
      <c r="BI100" s="47" t="s">
        <v>350</v>
      </c>
    </row>
    <row r="101" spans="2:61" ht="45" customHeight="1" x14ac:dyDescent="0.25">
      <c r="B101" s="38">
        <v>2</v>
      </c>
      <c r="C101" s="83" t="s">
        <v>351</v>
      </c>
      <c r="D101" s="83"/>
      <c r="E101" s="83"/>
      <c r="F101" s="83"/>
      <c r="G101" s="39"/>
      <c r="I101" s="62" t="b">
        <f>IF(E101=$AY$100,1,IF(E101=$AY$101,2,IF(E101=$AY$102,3,IF(E101=$AY$103,4,IF(E101=$AY$104,5)))))</f>
        <v>0</v>
      </c>
      <c r="AX101" s="49" t="s">
        <v>352</v>
      </c>
      <c r="AY101" s="49" t="s">
        <v>353</v>
      </c>
      <c r="AZ101" s="49" t="s">
        <v>354</v>
      </c>
      <c r="BA101" s="47" t="s">
        <v>355</v>
      </c>
      <c r="BB101" s="47" t="s">
        <v>356</v>
      </c>
      <c r="BC101" s="47" t="s">
        <v>357</v>
      </c>
      <c r="BD101" s="47" t="s">
        <v>358</v>
      </c>
      <c r="BE101" s="47" t="s">
        <v>359</v>
      </c>
      <c r="BF101" s="47" t="s">
        <v>360</v>
      </c>
      <c r="BG101" s="47" t="s">
        <v>361</v>
      </c>
      <c r="BH101" s="47" t="s">
        <v>362</v>
      </c>
      <c r="BI101" s="47" t="s">
        <v>363</v>
      </c>
    </row>
    <row r="102" spans="2:61" ht="60.6" customHeight="1" x14ac:dyDescent="0.25">
      <c r="B102" s="38">
        <v>3</v>
      </c>
      <c r="C102" s="83" t="s">
        <v>364</v>
      </c>
      <c r="D102" s="83"/>
      <c r="E102" s="83"/>
      <c r="F102" s="83"/>
      <c r="G102" s="39" t="str">
        <f t="shared" si="6"/>
        <v>Утга нөхөх</v>
      </c>
      <c r="I102" s="62">
        <f>IF(E102=$AZ$100,1,IF(E102=$AZ$101,2,IF(E102=$AZ$102,3,IF(E102=$AZ$103,4,IF(E102=$AZ$104,5,4)))))</f>
        <v>4</v>
      </c>
      <c r="AX102" s="49" t="s">
        <v>365</v>
      </c>
      <c r="AY102" s="49" t="s">
        <v>366</v>
      </c>
      <c r="AZ102" s="49" t="s">
        <v>367</v>
      </c>
      <c r="BA102" s="47" t="s">
        <v>368</v>
      </c>
      <c r="BB102" s="47" t="s">
        <v>369</v>
      </c>
      <c r="BC102" s="47" t="s">
        <v>370</v>
      </c>
      <c r="BD102" s="47" t="s">
        <v>371</v>
      </c>
      <c r="BE102" s="47" t="s">
        <v>479</v>
      </c>
      <c r="BF102" s="47" t="s">
        <v>372</v>
      </c>
      <c r="BG102" s="47" t="s">
        <v>373</v>
      </c>
      <c r="BH102" s="47" t="s">
        <v>374</v>
      </c>
      <c r="BI102" s="47" t="s">
        <v>375</v>
      </c>
    </row>
    <row r="103" spans="2:61" ht="44.25" customHeight="1" x14ac:dyDescent="0.25">
      <c r="B103" s="38">
        <v>4</v>
      </c>
      <c r="C103" s="83" t="s">
        <v>376</v>
      </c>
      <c r="D103" s="83"/>
      <c r="E103" s="83"/>
      <c r="F103" s="83"/>
      <c r="G103" s="39" t="str">
        <f t="shared" si="6"/>
        <v>Утга нөхөх</v>
      </c>
      <c r="I103" s="62">
        <f>IF(E103=$BA$100,1,IF(E103=$BA$101,2,IF(E103=$BA$102,3,IF(E103=$BA$103,4,IF(E103=$BA$104,5,4)))))</f>
        <v>4</v>
      </c>
      <c r="AX103" s="49" t="s">
        <v>377</v>
      </c>
      <c r="AY103" s="49" t="s">
        <v>378</v>
      </c>
      <c r="AZ103" s="49" t="s">
        <v>379</v>
      </c>
      <c r="BA103" s="47" t="s">
        <v>380</v>
      </c>
      <c r="BB103" s="47" t="s">
        <v>381</v>
      </c>
      <c r="BC103" s="47" t="s">
        <v>382</v>
      </c>
      <c r="BD103" s="47" t="s">
        <v>383</v>
      </c>
      <c r="BE103" s="47" t="s">
        <v>384</v>
      </c>
      <c r="BF103" s="47" t="s">
        <v>385</v>
      </c>
      <c r="BG103" s="47" t="s">
        <v>386</v>
      </c>
      <c r="BH103" s="47" t="s">
        <v>387</v>
      </c>
      <c r="BI103" s="47" t="s">
        <v>388</v>
      </c>
    </row>
    <row r="104" spans="2:61" ht="62.45" customHeight="1" x14ac:dyDescent="0.25">
      <c r="B104" s="38">
        <v>5</v>
      </c>
      <c r="C104" s="83" t="s">
        <v>389</v>
      </c>
      <c r="D104" s="83"/>
      <c r="E104" s="83"/>
      <c r="F104" s="83"/>
      <c r="G104" s="39" t="str">
        <f t="shared" si="6"/>
        <v>Утга нөхөх</v>
      </c>
      <c r="I104" s="62">
        <f>IF(E104=$BB$100,1,IF(E104=$BB$101,2,IF(E104=$BB$102,3,IF(E104=$BB$103,4,IF(E104=$BB$104,5,4)))))</f>
        <v>4</v>
      </c>
      <c r="AX104" s="49" t="s">
        <v>390</v>
      </c>
      <c r="AY104" s="49" t="s">
        <v>391</v>
      </c>
      <c r="AZ104" s="49" t="s">
        <v>392</v>
      </c>
      <c r="BA104" s="47" t="s">
        <v>393</v>
      </c>
      <c r="BB104" s="47" t="s">
        <v>394</v>
      </c>
      <c r="BC104" s="47" t="s">
        <v>395</v>
      </c>
      <c r="BD104" s="47" t="s">
        <v>396</v>
      </c>
      <c r="BE104" s="47" t="s">
        <v>397</v>
      </c>
      <c r="BF104" s="47" t="s">
        <v>398</v>
      </c>
      <c r="BG104" s="47" t="s">
        <v>399</v>
      </c>
      <c r="BH104" s="47" t="s">
        <v>400</v>
      </c>
      <c r="BI104" s="47" t="s">
        <v>401</v>
      </c>
    </row>
    <row r="105" spans="2:61" ht="54" customHeight="1" x14ac:dyDescent="0.25">
      <c r="B105" s="38">
        <v>6</v>
      </c>
      <c r="C105" s="83" t="s">
        <v>402</v>
      </c>
      <c r="D105" s="83"/>
      <c r="E105" s="83"/>
      <c r="F105" s="83"/>
      <c r="G105" s="39" t="str">
        <f t="shared" si="6"/>
        <v>Утга нөхөх</v>
      </c>
      <c r="I105" s="62">
        <f>IF(E105=$BC$100,1,IF(E105=$BC$101,2,IF(E105=$BC$102,3,IF(E105=$BC$103,4,IF(E105=$BC$104,5,4)))))</f>
        <v>4</v>
      </c>
    </row>
    <row r="106" spans="2:61" ht="33" customHeight="1" x14ac:dyDescent="0.25">
      <c r="B106" s="38">
        <v>7</v>
      </c>
      <c r="C106" s="83" t="s">
        <v>403</v>
      </c>
      <c r="D106" s="83"/>
      <c r="E106" s="83"/>
      <c r="F106" s="83"/>
      <c r="G106" s="39" t="str">
        <f t="shared" si="6"/>
        <v>Утга нөхөх</v>
      </c>
      <c r="I106" s="62">
        <f>IF(E106=$BD$100,1,IF(E106=$BD$101,2,IF(E106=$BD$102,3,IF(E106=$BD$103,4,IF(E106=$BD$104,5,4)))))</f>
        <v>4</v>
      </c>
    </row>
    <row r="107" spans="2:61" ht="58.15" customHeight="1" x14ac:dyDescent="0.25">
      <c r="B107" s="38">
        <v>8</v>
      </c>
      <c r="C107" s="83" t="s">
        <v>404</v>
      </c>
      <c r="D107" s="83"/>
      <c r="E107" s="83"/>
      <c r="F107" s="83"/>
      <c r="G107" s="39" t="str">
        <f t="shared" si="6"/>
        <v>Утга нөхөх</v>
      </c>
      <c r="I107" s="62">
        <f>IF(E107=$BE$100,1,IF(E107=$BE$101,2,IF(E107=$BE$102,3,IF(E107=$BE$103,4,IF(E107=$BE$104,5,4)))))</f>
        <v>4</v>
      </c>
    </row>
    <row r="108" spans="2:61" ht="45" customHeight="1" x14ac:dyDescent="0.25">
      <c r="B108" s="38">
        <v>9</v>
      </c>
      <c r="C108" s="83" t="s">
        <v>405</v>
      </c>
      <c r="D108" s="83"/>
      <c r="E108" s="83"/>
      <c r="F108" s="83"/>
      <c r="G108" s="39" t="str">
        <f t="shared" si="6"/>
        <v>Утга нөхөх</v>
      </c>
      <c r="I108" s="62">
        <f>IF(E108=$BF$100,1,IF(E108=$BF$101,2,IF(E108=$BF$102,3,IF(E108=$BF$103,4,IF(E108=$BF$104,5,4)))))</f>
        <v>4</v>
      </c>
    </row>
    <row r="109" spans="2:61" ht="51" customHeight="1" x14ac:dyDescent="0.25">
      <c r="B109" s="38">
        <v>10</v>
      </c>
      <c r="C109" s="83" t="s">
        <v>406</v>
      </c>
      <c r="D109" s="83"/>
      <c r="E109" s="83"/>
      <c r="F109" s="83"/>
      <c r="G109" s="39" t="str">
        <f t="shared" si="6"/>
        <v>Утга нөхөх</v>
      </c>
      <c r="I109" s="62">
        <f>IF(E109=$BG$100,1,IF(E109=$BG$101,2,IF(E109=$BG$102,3,IF(E109=$BG$103,4,IF(E109=$BG$104,5,4)))))</f>
        <v>4</v>
      </c>
    </row>
    <row r="110" spans="2:61" ht="63" customHeight="1" x14ac:dyDescent="0.25">
      <c r="B110" s="38">
        <v>11</v>
      </c>
      <c r="C110" s="83" t="s">
        <v>407</v>
      </c>
      <c r="D110" s="83"/>
      <c r="E110" s="83"/>
      <c r="F110" s="83"/>
      <c r="G110" s="39" t="str">
        <f t="shared" si="6"/>
        <v>Утга нөхөх</v>
      </c>
      <c r="I110" s="62">
        <f>IF(E110=$BH$100,1,IF(E110=$BH$101,2,IF(E110=$BH$102,3,IF(E110=$BH$103,4,IF(E110=$BH$104,5,4)))))</f>
        <v>4</v>
      </c>
    </row>
    <row r="111" spans="2:61" ht="75" customHeight="1" x14ac:dyDescent="0.25">
      <c r="B111" s="38">
        <v>12</v>
      </c>
      <c r="C111" s="83" t="s">
        <v>408</v>
      </c>
      <c r="D111" s="83"/>
      <c r="E111" s="83"/>
      <c r="F111" s="83"/>
      <c r="G111" s="39" t="str">
        <f t="shared" si="6"/>
        <v>Утга нөхөх</v>
      </c>
      <c r="I111" s="62">
        <f>IF(E111=$BI$100,1,IF(E111=$BI$101,2,IF(E111=$BI$102,3,IF(E111=$BI$103,4,IF(E111=$BI$104,5,4)))))</f>
        <v>4</v>
      </c>
    </row>
    <row r="112" spans="2:61" x14ac:dyDescent="0.25">
      <c r="B112" s="118" t="s">
        <v>409</v>
      </c>
      <c r="C112" s="119"/>
      <c r="D112" s="119"/>
      <c r="E112" s="119"/>
      <c r="F112" s="120"/>
    </row>
    <row r="113" spans="2:7" ht="84" customHeight="1" x14ac:dyDescent="0.25">
      <c r="B113" s="121" t="s">
        <v>410</v>
      </c>
      <c r="C113" s="122"/>
      <c r="D113" s="122"/>
      <c r="E113" s="122"/>
      <c r="F113" s="123"/>
    </row>
    <row r="114" spans="2:7" ht="43.5" customHeight="1" x14ac:dyDescent="0.25">
      <c r="B114" s="38">
        <v>1</v>
      </c>
      <c r="C114" s="83" t="s">
        <v>411</v>
      </c>
      <c r="D114" s="83"/>
      <c r="E114" s="83"/>
      <c r="F114" s="83"/>
      <c r="G114" s="39" t="str">
        <f t="shared" ref="G114:G117" si="7">+IF(E114&gt;0,"","Утга нөхөх")</f>
        <v>Утга нөхөх</v>
      </c>
    </row>
    <row r="115" spans="2:7" ht="71.25" customHeight="1" x14ac:dyDescent="0.25">
      <c r="B115" s="38">
        <v>2</v>
      </c>
      <c r="C115" s="83" t="s">
        <v>412</v>
      </c>
      <c r="D115" s="83"/>
      <c r="E115" s="83"/>
      <c r="F115" s="83"/>
      <c r="G115" s="39" t="str">
        <f t="shared" si="7"/>
        <v>Утга нөхөх</v>
      </c>
    </row>
    <row r="116" spans="2:7" ht="39.75" customHeight="1" x14ac:dyDescent="0.25">
      <c r="B116" s="38">
        <v>3</v>
      </c>
      <c r="C116" s="105" t="s">
        <v>481</v>
      </c>
      <c r="D116" s="106"/>
      <c r="E116" s="107"/>
      <c r="F116" s="108"/>
      <c r="G116" s="39"/>
    </row>
    <row r="117" spans="2:7" ht="53.25" customHeight="1" x14ac:dyDescent="0.25">
      <c r="B117" s="38">
        <v>4</v>
      </c>
      <c r="C117" s="83" t="s">
        <v>413</v>
      </c>
      <c r="D117" s="83"/>
      <c r="E117" s="83"/>
      <c r="F117" s="83"/>
      <c r="G117" s="39" t="str">
        <f t="shared" si="7"/>
        <v>Утга нөхөх</v>
      </c>
    </row>
    <row r="118" spans="2:7" ht="63" customHeight="1" x14ac:dyDescent="0.25">
      <c r="B118" s="38">
        <v>5</v>
      </c>
      <c r="C118" s="83" t="s">
        <v>414</v>
      </c>
      <c r="D118" s="83"/>
      <c r="E118" s="83"/>
      <c r="F118" s="83"/>
      <c r="G118" s="39"/>
    </row>
    <row r="119" spans="2:7" ht="33" customHeight="1" x14ac:dyDescent="0.25">
      <c r="B119" s="38">
        <v>6</v>
      </c>
      <c r="C119" s="82" t="s">
        <v>415</v>
      </c>
      <c r="D119" s="83"/>
      <c r="E119" s="124"/>
      <c r="F119" s="125"/>
      <c r="G119" s="50"/>
    </row>
    <row r="120" spans="2:7" ht="34.5" customHeight="1" x14ac:dyDescent="0.25">
      <c r="B120" s="38">
        <v>7</v>
      </c>
      <c r="C120" s="82" t="s">
        <v>416</v>
      </c>
      <c r="D120" s="83"/>
      <c r="E120" s="80"/>
      <c r="F120" s="81"/>
      <c r="G120" s="50"/>
    </row>
    <row r="121" spans="2:7" ht="61.5" customHeight="1" x14ac:dyDescent="0.25">
      <c r="B121" s="38">
        <v>8</v>
      </c>
      <c r="C121" s="83" t="s">
        <v>417</v>
      </c>
      <c r="D121" s="83"/>
      <c r="E121" s="84"/>
      <c r="F121" s="85"/>
      <c r="G121" s="50"/>
    </row>
    <row r="122" spans="2:7" ht="43.5" customHeight="1" x14ac:dyDescent="0.25">
      <c r="B122" s="38">
        <v>9</v>
      </c>
      <c r="C122" s="83" t="s">
        <v>418</v>
      </c>
      <c r="D122" s="83"/>
      <c r="E122" s="84"/>
      <c r="F122" s="85"/>
      <c r="G122" s="39" t="str">
        <f t="shared" ref="G122" si="8">+IF(E122&gt;0,"","Утга нөхөх")</f>
        <v>Утга нөхөх</v>
      </c>
    </row>
    <row r="124" spans="2:7" x14ac:dyDescent="0.25">
      <c r="C124" s="30" t="s">
        <v>419</v>
      </c>
    </row>
  </sheetData>
  <sheetProtection algorithmName="SHA-512" hashValue="07TS0GD1nvpcoCNpXCFdt89PB4wK/Eo0tDvbQGjAcFm1Oj8/AOVBeO4Aj+I2r9pcc7kGAXfxfL85oyijZoCekQ==" saltValue="587YTt142xd71T2KylzyCw==" spinCount="100000" sheet="1" objects="1" scenarios="1"/>
  <protectedRanges>
    <protectedRange sqref="B4:GD124" name="Range1"/>
  </protectedRanges>
  <mergeCells count="188">
    <mergeCell ref="E118:F118"/>
    <mergeCell ref="E119:F119"/>
    <mergeCell ref="B99:F99"/>
    <mergeCell ref="E114:F114"/>
    <mergeCell ref="E115:F115"/>
    <mergeCell ref="E116:F116"/>
    <mergeCell ref="E117:F117"/>
    <mergeCell ref="C116:D116"/>
    <mergeCell ref="C117:D117"/>
    <mergeCell ref="C118:D118"/>
    <mergeCell ref="C119:D119"/>
    <mergeCell ref="E101:F101"/>
    <mergeCell ref="E102:F102"/>
    <mergeCell ref="E103:F103"/>
    <mergeCell ref="E104:F104"/>
    <mergeCell ref="E105:F105"/>
    <mergeCell ref="E106:F106"/>
    <mergeCell ref="E107:F107"/>
    <mergeCell ref="E108:F108"/>
    <mergeCell ref="E109:F109"/>
    <mergeCell ref="E110:F110"/>
    <mergeCell ref="E111:F111"/>
    <mergeCell ref="C111:D111"/>
    <mergeCell ref="C114:D114"/>
    <mergeCell ref="C115:D115"/>
    <mergeCell ref="C106:D106"/>
    <mergeCell ref="C107:D107"/>
    <mergeCell ref="C108:D108"/>
    <mergeCell ref="C109:D109"/>
    <mergeCell ref="C110:D110"/>
    <mergeCell ref="B112:F112"/>
    <mergeCell ref="B113:F113"/>
    <mergeCell ref="C103:D103"/>
    <mergeCell ref="C104:D104"/>
    <mergeCell ref="C105:D105"/>
    <mergeCell ref="E100:F100"/>
    <mergeCell ref="B93:F93"/>
    <mergeCell ref="C94:D94"/>
    <mergeCell ref="C95:D95"/>
    <mergeCell ref="C96:D96"/>
    <mergeCell ref="C97:D97"/>
    <mergeCell ref="C98:D98"/>
    <mergeCell ref="C89:D89"/>
    <mergeCell ref="C90:D90"/>
    <mergeCell ref="C84:D84"/>
    <mergeCell ref="C85:D85"/>
    <mergeCell ref="C86:D86"/>
    <mergeCell ref="E88:F88"/>
    <mergeCell ref="E82:F82"/>
    <mergeCell ref="C80:D80"/>
    <mergeCell ref="C75:D75"/>
    <mergeCell ref="C101:D101"/>
    <mergeCell ref="C102:D102"/>
    <mergeCell ref="B81:F81"/>
    <mergeCell ref="C76:D76"/>
    <mergeCell ref="C77:D77"/>
    <mergeCell ref="C78:D78"/>
    <mergeCell ref="C79:D79"/>
    <mergeCell ref="C100:D100"/>
    <mergeCell ref="E89:F89"/>
    <mergeCell ref="E90:F90"/>
    <mergeCell ref="E91:F91"/>
    <mergeCell ref="E92:F92"/>
    <mergeCell ref="E94:F94"/>
    <mergeCell ref="E95:F95"/>
    <mergeCell ref="E96:F96"/>
    <mergeCell ref="E97:F97"/>
    <mergeCell ref="E98:F98"/>
    <mergeCell ref="E72:F72"/>
    <mergeCell ref="B73:F73"/>
    <mergeCell ref="C74:D74"/>
    <mergeCell ref="C69:D69"/>
    <mergeCell ref="C70:D70"/>
    <mergeCell ref="C71:D71"/>
    <mergeCell ref="C72:D72"/>
    <mergeCell ref="C91:D91"/>
    <mergeCell ref="C92:D92"/>
    <mergeCell ref="E83:F83"/>
    <mergeCell ref="E84:F84"/>
    <mergeCell ref="E85:F85"/>
    <mergeCell ref="E86:F86"/>
    <mergeCell ref="B87:F87"/>
    <mergeCell ref="C88:D88"/>
    <mergeCell ref="E74:F74"/>
    <mergeCell ref="E75:F75"/>
    <mergeCell ref="E76:F76"/>
    <mergeCell ref="E77:F77"/>
    <mergeCell ref="E78:F78"/>
    <mergeCell ref="E79:F79"/>
    <mergeCell ref="E80:F80"/>
    <mergeCell ref="C82:D82"/>
    <mergeCell ref="C83:D83"/>
    <mergeCell ref="C57:D57"/>
    <mergeCell ref="E57:F57"/>
    <mergeCell ref="E58:F58"/>
    <mergeCell ref="C58:D58"/>
    <mergeCell ref="C59:D59"/>
    <mergeCell ref="C60:D60"/>
    <mergeCell ref="E59:F59"/>
    <mergeCell ref="E60:F60"/>
    <mergeCell ref="B25:E25"/>
    <mergeCell ref="E45:F45"/>
    <mergeCell ref="B44:F44"/>
    <mergeCell ref="E43:F43"/>
    <mergeCell ref="C26:D26"/>
    <mergeCell ref="C54:D54"/>
    <mergeCell ref="C53:D53"/>
    <mergeCell ref="E55:F55"/>
    <mergeCell ref="E56:F56"/>
    <mergeCell ref="C50:D50"/>
    <mergeCell ref="C51:D51"/>
    <mergeCell ref="C52:D52"/>
    <mergeCell ref="E54:F54"/>
    <mergeCell ref="E50:F50"/>
    <mergeCell ref="C27:D27"/>
    <mergeCell ref="B43:D43"/>
    <mergeCell ref="C3:F3"/>
    <mergeCell ref="E69:F69"/>
    <mergeCell ref="E70:F70"/>
    <mergeCell ref="E71:F71"/>
    <mergeCell ref="B14:E14"/>
    <mergeCell ref="B16:E16"/>
    <mergeCell ref="B20:E20"/>
    <mergeCell ref="B21:E21"/>
    <mergeCell ref="B30:E30"/>
    <mergeCell ref="B33:E33"/>
    <mergeCell ref="B42:F42"/>
    <mergeCell ref="C34:D34"/>
    <mergeCell ref="C35:D35"/>
    <mergeCell ref="C36:D36"/>
    <mergeCell ref="C37:D37"/>
    <mergeCell ref="C38:D38"/>
    <mergeCell ref="C39:D39"/>
    <mergeCell ref="C22:D22"/>
    <mergeCell ref="C24:D24"/>
    <mergeCell ref="C31:D31"/>
    <mergeCell ref="E53:F53"/>
    <mergeCell ref="C23:D23"/>
    <mergeCell ref="C66:D66"/>
    <mergeCell ref="C67:D67"/>
    <mergeCell ref="B4:E4"/>
    <mergeCell ref="C5:D5"/>
    <mergeCell ref="C6:D6"/>
    <mergeCell ref="C7:D7"/>
    <mergeCell ref="C8:D8"/>
    <mergeCell ref="C9:D9"/>
    <mergeCell ref="C10:D10"/>
    <mergeCell ref="C11:D11"/>
    <mergeCell ref="C49:D49"/>
    <mergeCell ref="C48:D48"/>
    <mergeCell ref="E46:F46"/>
    <mergeCell ref="E47:F47"/>
    <mergeCell ref="E49:F49"/>
    <mergeCell ref="C28:D28"/>
    <mergeCell ref="C29:D29"/>
    <mergeCell ref="C15:D15"/>
    <mergeCell ref="C17:D17"/>
    <mergeCell ref="C18:D18"/>
    <mergeCell ref="C19:D19"/>
    <mergeCell ref="C45:D45"/>
    <mergeCell ref="C46:D46"/>
    <mergeCell ref="C47:D47"/>
    <mergeCell ref="C32:D32"/>
    <mergeCell ref="C12:D12"/>
    <mergeCell ref="E120:F120"/>
    <mergeCell ref="C120:D120"/>
    <mergeCell ref="C121:D121"/>
    <mergeCell ref="E121:F121"/>
    <mergeCell ref="C122:D122"/>
    <mergeCell ref="E122:F122"/>
    <mergeCell ref="E51:F51"/>
    <mergeCell ref="E52:F52"/>
    <mergeCell ref="E48:F48"/>
    <mergeCell ref="E62:F62"/>
    <mergeCell ref="B61:F61"/>
    <mergeCell ref="C62:D62"/>
    <mergeCell ref="C55:D55"/>
    <mergeCell ref="E68:F68"/>
    <mergeCell ref="E63:F63"/>
    <mergeCell ref="E64:F64"/>
    <mergeCell ref="E65:F65"/>
    <mergeCell ref="E66:F66"/>
    <mergeCell ref="E67:F67"/>
    <mergeCell ref="C56:D56"/>
    <mergeCell ref="C63:D63"/>
    <mergeCell ref="C64:D64"/>
    <mergeCell ref="C65:D65"/>
    <mergeCell ref="C68:D68"/>
  </mergeCells>
  <dataValidations count="66">
    <dataValidation type="list" allowBlank="1" showInputMessage="1" showErrorMessage="1" sqref="E45" xr:uid="{00000000-0002-0000-0100-000000000000}">
      <formula1>$H$44:$H$48</formula1>
    </dataValidation>
    <dataValidation type="list" allowBlank="1" showInputMessage="1" showErrorMessage="1" sqref="E46:F46" xr:uid="{00000000-0002-0000-0100-000001000000}">
      <formula1>$H$49:$H$53</formula1>
    </dataValidation>
    <dataValidation type="list" allowBlank="1" showInputMessage="1" showErrorMessage="1" sqref="E48:F48" xr:uid="{00000000-0002-0000-0100-000003000000}">
      <formula1>$H$63:$H$67</formula1>
    </dataValidation>
    <dataValidation type="list" allowBlank="1" showInputMessage="1" showErrorMessage="1" sqref="E49:F49" xr:uid="{00000000-0002-0000-0100-000004000000}">
      <formula1>$H$68:$H$72</formula1>
    </dataValidation>
    <dataValidation type="list" allowBlank="1" showInputMessage="1" showErrorMessage="1" sqref="E62:F62" xr:uid="{00000000-0002-0000-0100-000005000000}">
      <formula1>$J$62:$J$66</formula1>
    </dataValidation>
    <dataValidation type="list" allowBlank="1" showInputMessage="1" showErrorMessage="1" sqref="E63:F63" xr:uid="{00000000-0002-0000-0100-000006000000}">
      <formula1>$K$63:$K$67</formula1>
    </dataValidation>
    <dataValidation type="list" allowBlank="1" showInputMessage="1" showErrorMessage="1" sqref="E64:F64" xr:uid="{00000000-0002-0000-0100-000007000000}">
      <formula1>$L$62:$L$67</formula1>
    </dataValidation>
    <dataValidation type="list" allowBlank="1" showInputMessage="1" showErrorMessage="1" sqref="E50:F50" xr:uid="{00000000-0002-0000-0100-000008000000}">
      <formula1>$W$45:$W$49</formula1>
    </dataValidation>
    <dataValidation type="list" allowBlank="1" showInputMessage="1" showErrorMessage="1" sqref="E66:F66" xr:uid="{00000000-0002-0000-0100-000009000000}">
      <formula1>$N$65:$N$69</formula1>
    </dataValidation>
    <dataValidation type="list" allowBlank="1" showInputMessage="1" showErrorMessage="1" sqref="E65:F65" xr:uid="{00000000-0002-0000-0100-00000A000000}">
      <formula1>$M$62:$M$66</formula1>
    </dataValidation>
    <dataValidation type="list" allowBlank="1" showInputMessage="1" showErrorMessage="1" sqref="E67:F67" xr:uid="{00000000-0002-0000-0100-00000B000000}">
      <formula1>$O$62:$O$66</formula1>
    </dataValidation>
    <dataValidation type="list" allowBlank="1" showInputMessage="1" showErrorMessage="1" sqref="E68:F68" xr:uid="{00000000-0002-0000-0100-00000C000000}">
      <formula1>$P$62:$P$66</formula1>
    </dataValidation>
    <dataValidation type="list" allowBlank="1" showInputMessage="1" showErrorMessage="1" sqref="E69:F69" xr:uid="{00000000-0002-0000-0100-00000D000000}">
      <formula1>$Q$62:$Q$66</formula1>
    </dataValidation>
    <dataValidation type="list" allowBlank="1" showInputMessage="1" showErrorMessage="1" sqref="E70:F70" xr:uid="{00000000-0002-0000-0100-00000E000000}">
      <formula1>$R$62:$R$66</formula1>
    </dataValidation>
    <dataValidation type="list" allowBlank="1" showInputMessage="1" showErrorMessage="1" sqref="E71:F71" xr:uid="{00000000-0002-0000-0100-00000F000000}">
      <formula1>$S$62:$S$66</formula1>
    </dataValidation>
    <dataValidation type="list" allowBlank="1" showInputMessage="1" showErrorMessage="1" sqref="E72:F72" xr:uid="{00000000-0002-0000-0100-000010000000}">
      <formula1>$T$62:$T$66</formula1>
    </dataValidation>
    <dataValidation type="list" allowBlank="1" showInputMessage="1" showErrorMessage="1" sqref="E74:F74" xr:uid="{00000000-0002-0000-0100-000011000000}">
      <formula1>$U$74:$U$78</formula1>
    </dataValidation>
    <dataValidation type="list" allowBlank="1" showInputMessage="1" showErrorMessage="1" sqref="E75:F75" xr:uid="{00000000-0002-0000-0100-000012000000}">
      <formula1>$V$74:$V$78</formula1>
    </dataValidation>
    <dataValidation type="list" allowBlank="1" showInputMessage="1" showErrorMessage="1" sqref="E51:F51" xr:uid="{00000000-0002-0000-0100-000013000000}">
      <formula1>$X$45:$X$49</formula1>
    </dataValidation>
    <dataValidation type="list" allowBlank="1" showInputMessage="1" showErrorMessage="1" sqref="E52:F52" xr:uid="{00000000-0002-0000-0100-000014000000}">
      <formula1>$Y$45:$Y$49</formula1>
    </dataValidation>
    <dataValidation type="list" allowBlank="1" showInputMessage="1" showErrorMessage="1" sqref="E53:F53" xr:uid="{00000000-0002-0000-0100-000015000000}">
      <formula1>$Z$45:$Z$49</formula1>
    </dataValidation>
    <dataValidation type="list" allowBlank="1" showInputMessage="1" showErrorMessage="1" sqref="E54:F54" xr:uid="{00000000-0002-0000-0100-000016000000}">
      <formula1>$AA$45:$AA$49</formula1>
    </dataValidation>
    <dataValidation type="list" allowBlank="1" showInputMessage="1" showErrorMessage="1" sqref="E55:F55" xr:uid="{00000000-0002-0000-0100-000017000000}">
      <formula1>$AB$45:$AB$49</formula1>
    </dataValidation>
    <dataValidation type="list" allowBlank="1" showInputMessage="1" showErrorMessage="1" sqref="E56:F56" xr:uid="{00000000-0002-0000-0100-000018000000}">
      <formula1>$AC$45:$AC$49</formula1>
    </dataValidation>
    <dataValidation type="list" allowBlank="1" showInputMessage="1" showErrorMessage="1" sqref="E76:F76" xr:uid="{00000000-0002-0000-0100-000019000000}">
      <formula1>$AD$76:$AD$80</formula1>
    </dataValidation>
    <dataValidation type="list" allowBlank="1" showInputMessage="1" showErrorMessage="1" sqref="E77:F77" xr:uid="{00000000-0002-0000-0100-00001A000000}">
      <formula1>$AE$77:$AE$81</formula1>
    </dataValidation>
    <dataValidation type="list" allowBlank="1" showInputMessage="1" showErrorMessage="1" sqref="E78:F78" xr:uid="{00000000-0002-0000-0100-00001B000000}">
      <formula1>$AF$77:$AF$81</formula1>
    </dataValidation>
    <dataValidation type="list" allowBlank="1" showInputMessage="1" showErrorMessage="1" sqref="E79:F79" xr:uid="{00000000-0002-0000-0100-00001C000000}">
      <formula1>$AG$77:$AG$81</formula1>
    </dataValidation>
    <dataValidation type="list" allowBlank="1" showInputMessage="1" showErrorMessage="1" sqref="E80:F80" xr:uid="{00000000-0002-0000-0100-00001D000000}">
      <formula1>$AH$77:$AH$81</formula1>
    </dataValidation>
    <dataValidation type="list" allowBlank="1" showInputMessage="1" showErrorMessage="1" sqref="E82:F82" xr:uid="{00000000-0002-0000-0100-00001E000000}">
      <formula1>$AI$82:$AI$86</formula1>
    </dataValidation>
    <dataValidation type="list" allowBlank="1" showInputMessage="1" showErrorMessage="1" sqref="E83:F83" xr:uid="{00000000-0002-0000-0100-00001F000000}">
      <formula1>$AJ$82:$AJ$86</formula1>
    </dataValidation>
    <dataValidation type="list" allowBlank="1" showInputMessage="1" showErrorMessage="1" sqref="E84:F84" xr:uid="{00000000-0002-0000-0100-000020000000}">
      <formula1>$AK$82:$AK$86</formula1>
    </dataValidation>
    <dataValidation type="list" allowBlank="1" showInputMessage="1" showErrorMessage="1" sqref="E85:F85" xr:uid="{00000000-0002-0000-0100-000021000000}">
      <formula1>$AL$82:$AL$86</formula1>
    </dataValidation>
    <dataValidation type="list" allowBlank="1" showInputMessage="1" showErrorMessage="1" sqref="E86:F86" xr:uid="{00000000-0002-0000-0100-000022000000}">
      <formula1>$AM$82:$AM$86</formula1>
    </dataValidation>
    <dataValidation type="list" allowBlank="1" showInputMessage="1" showErrorMessage="1" sqref="E88:F88" xr:uid="{00000000-0002-0000-0100-000023000000}">
      <formula1>$AN$88:$AN$92</formula1>
    </dataValidation>
    <dataValidation type="list" allowBlank="1" showInputMessage="1" showErrorMessage="1" sqref="E89:F89" xr:uid="{00000000-0002-0000-0100-000024000000}">
      <formula1>$AO$88:$AO$92</formula1>
    </dataValidation>
    <dataValidation type="list" allowBlank="1" showInputMessage="1" showErrorMessage="1" sqref="E90:F90" xr:uid="{00000000-0002-0000-0100-000025000000}">
      <formula1>$AP$88:$AP$92</formula1>
    </dataValidation>
    <dataValidation type="list" allowBlank="1" showInputMessage="1" showErrorMessage="1" sqref="E91:F91" xr:uid="{00000000-0002-0000-0100-000026000000}">
      <formula1>$AQ$88:$AQ$92</formula1>
    </dataValidation>
    <dataValidation type="list" allowBlank="1" showInputMessage="1" showErrorMessage="1" sqref="E92:F92" xr:uid="{00000000-0002-0000-0100-000027000000}">
      <formula1>$AR$88:$AR$92</formula1>
    </dataValidation>
    <dataValidation type="list" allowBlank="1" showInputMessage="1" showErrorMessage="1" sqref="E94:F94" xr:uid="{00000000-0002-0000-0100-000028000000}">
      <formula1>$AS$94:$AS$98</formula1>
    </dataValidation>
    <dataValidation type="list" allowBlank="1" showInputMessage="1" showErrorMessage="1" sqref="E95:F95" xr:uid="{00000000-0002-0000-0100-000029000000}">
      <formula1>$AT$94:$AT$98</formula1>
    </dataValidation>
    <dataValidation type="list" allowBlank="1" showInputMessage="1" showErrorMessage="1" sqref="E96:F96" xr:uid="{00000000-0002-0000-0100-00002A000000}">
      <formula1>$AU$94:$AU$98</formula1>
    </dataValidation>
    <dataValidation type="list" allowBlank="1" showInputMessage="1" showErrorMessage="1" sqref="E97:F97" xr:uid="{00000000-0002-0000-0100-00002B000000}">
      <formula1>$AV$94:$AV$98</formula1>
    </dataValidation>
    <dataValidation type="list" allowBlank="1" showInputMessage="1" showErrorMessage="1" sqref="E98:F98" xr:uid="{00000000-0002-0000-0100-00002C000000}">
      <formula1>$AW$94:$AW$98</formula1>
    </dataValidation>
    <dataValidation type="list" allowBlank="1" showInputMessage="1" showErrorMessage="1" sqref="E100:F100" xr:uid="{00000000-0002-0000-0100-00002D000000}">
      <formula1>$AX$100:$AX$104</formula1>
    </dataValidation>
    <dataValidation type="list" allowBlank="1" showInputMessage="1" showErrorMessage="1" sqref="E101:F101" xr:uid="{00000000-0002-0000-0100-00002E000000}">
      <formula1>$AY$100:$AY$104</formula1>
    </dataValidation>
    <dataValidation type="list" allowBlank="1" showInputMessage="1" showErrorMessage="1" sqref="E102:F102" xr:uid="{00000000-0002-0000-0100-00002F000000}">
      <formula1>$AZ$100:$AZ$104</formula1>
    </dataValidation>
    <dataValidation type="list" allowBlank="1" showInputMessage="1" showErrorMessage="1" sqref="E103:F103" xr:uid="{00000000-0002-0000-0100-000030000000}">
      <formula1>$BA$100:$BA$104</formula1>
    </dataValidation>
    <dataValidation type="list" allowBlank="1" showInputMessage="1" showErrorMessage="1" sqref="E104:F104" xr:uid="{00000000-0002-0000-0100-000031000000}">
      <formula1>$BB$100:$BB$104</formula1>
    </dataValidation>
    <dataValidation type="list" allowBlank="1" showInputMessage="1" showErrorMessage="1" sqref="E105:F105" xr:uid="{00000000-0002-0000-0100-000032000000}">
      <formula1>$BC$100:$BC$104</formula1>
    </dataValidation>
    <dataValidation type="list" allowBlank="1" showInputMessage="1" showErrorMessage="1" sqref="E106:F106" xr:uid="{00000000-0002-0000-0100-000033000000}">
      <formula1>$BD$100:$BD$104</formula1>
    </dataValidation>
    <dataValidation type="list" allowBlank="1" showInputMessage="1" showErrorMessage="1" sqref="E107:F107" xr:uid="{00000000-0002-0000-0100-000034000000}">
      <formula1>$BE$100:$BE$104</formula1>
    </dataValidation>
    <dataValidation type="list" allowBlank="1" showInputMessage="1" showErrorMessage="1" sqref="E108:F108" xr:uid="{00000000-0002-0000-0100-000035000000}">
      <formula1>$BF$100:$BF$104</formula1>
    </dataValidation>
    <dataValidation type="list" allowBlank="1" showInputMessage="1" showErrorMessage="1" sqref="E109:F109" xr:uid="{00000000-0002-0000-0100-000036000000}">
      <formula1>$BG$100:$BG$104</formula1>
    </dataValidation>
    <dataValidation type="list" allowBlank="1" showInputMessage="1" showErrorMessage="1" sqref="E110:F110" xr:uid="{00000000-0002-0000-0100-000037000000}">
      <formula1>$BH$100:$BH$104</formula1>
    </dataValidation>
    <dataValidation type="list" allowBlank="1" showInputMessage="1" showErrorMessage="1" sqref="E111:F111" xr:uid="{00000000-0002-0000-0100-000038000000}">
      <formula1>$BI$100:$BI$104</formula1>
    </dataValidation>
    <dataValidation type="list" allowBlank="1" showInputMessage="1" showErrorMessage="1" sqref="E18" xr:uid="{00000000-0002-0000-0100-000039000000}">
      <formula1>$BJ$17:$BJ$20</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7:F57" xr:uid="{00000000-0002-0000-0100-00003C000000}">
      <formula1>$BL$57:$BL$61</formula1>
    </dataValidation>
    <dataValidation type="list" allowBlank="1" showInputMessage="1" showErrorMessage="1" sqref="E58:F58" xr:uid="{00000000-0002-0000-0100-00003D000000}">
      <formula1>$BM$58:$BM$61</formula1>
    </dataValidation>
    <dataValidation type="list" allowBlank="1" showInputMessage="1" showErrorMessage="1" sqref="E59:F59" xr:uid="{00000000-0002-0000-0100-00003E000000}">
      <formula1>$BN$59:$BN$60</formula1>
    </dataValidation>
    <dataValidation type="list" allowBlank="1" showInputMessage="1" showErrorMessage="1" sqref="E60:F60" xr:uid="{00000000-0002-0000-0100-00003F000000}">
      <formula1>$BO$59:$BO$60</formula1>
    </dataValidation>
    <dataValidation type="list" allowBlank="1" showInputMessage="1" showErrorMessage="1" sqref="E47:F47" xr:uid="{00000000-0002-0000-0100-000002000000}">
      <formula1>$H$58:$H$62</formula1>
    </dataValidation>
    <dataValidation type="decimal" allowBlank="1" showInputMessage="1" showErrorMessage="1" error="Зөвхөн тоон утга оруулна уу." sqref="E17 E26:E29 E31:E32 E34:E36 E120" xr:uid="{E91179E3-95E5-4316-88EB-7B67D010C053}">
      <formula1>0</formula1>
      <formula2>999999999999</formula2>
    </dataValidation>
    <dataValidation type="whole" allowBlank="1" showInputMessage="1" showErrorMessage="1" error="Зөвхөн тоон утга оруулна уу." sqref="E119:F119 E22:E24" xr:uid="{9CF887E1-A1FC-40C5-BB3A-D60E9E6A9197}">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V44"/>
  <sheetViews>
    <sheetView topLeftCell="A4" zoomScale="96" zoomScaleNormal="96" workbookViewId="0">
      <selection activeCell="H36" sqref="H36"/>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x14ac:dyDescent="0.25">
      <c r="B3" s="3">
        <f>Асуулга!C2</f>
        <v>0</v>
      </c>
      <c r="C3" s="3"/>
      <c r="D3" s="3"/>
      <c r="E3" s="3"/>
      <c r="F3" s="3"/>
      <c r="G3" s="3"/>
      <c r="H3" s="3"/>
    </row>
    <row r="5" spans="1:22" x14ac:dyDescent="0.25">
      <c r="A5" s="4" t="s">
        <v>16</v>
      </c>
      <c r="B5" s="131" t="s">
        <v>17</v>
      </c>
      <c r="C5" s="131"/>
      <c r="D5" s="2" t="s">
        <v>420</v>
      </c>
      <c r="E5" s="2" t="s">
        <v>421</v>
      </c>
      <c r="F5" s="141" t="s">
        <v>422</v>
      </c>
      <c r="G5" s="141"/>
      <c r="H5" s="141" t="s">
        <v>421</v>
      </c>
      <c r="I5" s="141"/>
      <c r="J5" s="20"/>
    </row>
    <row r="6" spans="1:22" x14ac:dyDescent="0.25">
      <c r="A6" s="132" t="s">
        <v>31</v>
      </c>
      <c r="B6" s="133"/>
      <c r="C6" s="134"/>
      <c r="D6" s="18">
        <f>F7</f>
        <v>4</v>
      </c>
      <c r="E6" s="19">
        <v>0.15</v>
      </c>
      <c r="F6" s="12"/>
      <c r="G6" s="12"/>
      <c r="H6" s="157">
        <v>0.4</v>
      </c>
      <c r="I6" s="157"/>
      <c r="J6" s="21"/>
      <c r="K6" s="140" t="s">
        <v>423</v>
      </c>
      <c r="L6" s="140"/>
      <c r="M6" s="140"/>
    </row>
    <row r="7" spans="1:22" ht="13.9" customHeight="1" x14ac:dyDescent="0.25">
      <c r="A7" s="2">
        <v>1</v>
      </c>
      <c r="B7" s="129" t="s">
        <v>32</v>
      </c>
      <c r="C7" s="130"/>
      <c r="D7" s="2">
        <f>Асуулга!I17</f>
        <v>4</v>
      </c>
      <c r="E7" s="16">
        <v>0.6</v>
      </c>
      <c r="F7" s="141">
        <f>SUMPRODUCT(D7:D9,E7:E9)/SUM(E7:E9)</f>
        <v>4</v>
      </c>
      <c r="G7" s="141" t="str">
        <f>IF(F7=$L$12,"Very High", IF(F7&gt;=$L$11,"High",IF(F7&gt;=$L$10, "Medium",IF(F7&gt;=$L$9, "Low",IF(F7&gt;=$L$8, "Very low",FALSE)))))</f>
        <v>High</v>
      </c>
      <c r="H7" s="157"/>
      <c r="I7" s="157"/>
      <c r="J7" s="21"/>
      <c r="K7" s="22" t="s">
        <v>424</v>
      </c>
      <c r="L7" s="22" t="s">
        <v>425</v>
      </c>
      <c r="M7" s="22" t="s">
        <v>426</v>
      </c>
    </row>
    <row r="8" spans="1:22" ht="11.45" customHeight="1" x14ac:dyDescent="0.25">
      <c r="A8" s="2">
        <v>2</v>
      </c>
      <c r="B8" s="129" t="s">
        <v>427</v>
      </c>
      <c r="C8" s="130"/>
      <c r="D8" s="2">
        <f>Асуулга!I18</f>
        <v>4</v>
      </c>
      <c r="E8" s="16">
        <v>0.1</v>
      </c>
      <c r="F8" s="141"/>
      <c r="G8" s="141"/>
      <c r="H8" s="157"/>
      <c r="I8" s="157"/>
      <c r="J8" s="21"/>
      <c r="K8" s="23" t="s">
        <v>428</v>
      </c>
      <c r="L8" s="8">
        <v>1</v>
      </c>
      <c r="M8" s="8">
        <v>1.9</v>
      </c>
    </row>
    <row r="9" spans="1:22" ht="15.6" customHeight="1" x14ac:dyDescent="0.25">
      <c r="A9" s="2">
        <v>3</v>
      </c>
      <c r="B9" s="129" t="s">
        <v>36</v>
      </c>
      <c r="C9" s="130"/>
      <c r="D9" s="2">
        <f>Асуулга!I19</f>
        <v>4</v>
      </c>
      <c r="E9" s="16">
        <v>0.3</v>
      </c>
      <c r="F9" s="141"/>
      <c r="G9" s="141"/>
      <c r="H9" s="157"/>
      <c r="I9" s="157"/>
      <c r="J9" s="21"/>
      <c r="K9" s="23" t="s">
        <v>429</v>
      </c>
      <c r="L9" s="8">
        <v>2</v>
      </c>
      <c r="M9" s="8">
        <v>2.9</v>
      </c>
    </row>
    <row r="10" spans="1:22" x14ac:dyDescent="0.25">
      <c r="A10" s="135" t="s">
        <v>38</v>
      </c>
      <c r="B10" s="126"/>
      <c r="C10" s="127"/>
      <c r="D10" s="10">
        <f>SUMPRODUCT(N18:N22,O18:O22)/SUM(O18:O22)</f>
        <v>1</v>
      </c>
      <c r="E10" s="11"/>
      <c r="F10" s="73"/>
      <c r="G10" s="73"/>
      <c r="H10" s="151">
        <v>0.6</v>
      </c>
      <c r="I10" s="154">
        <v>0.6</v>
      </c>
      <c r="K10" s="23" t="s">
        <v>430</v>
      </c>
      <c r="L10" s="8">
        <v>3</v>
      </c>
      <c r="M10" s="8">
        <v>3.9</v>
      </c>
    </row>
    <row r="11" spans="1:22" x14ac:dyDescent="0.25">
      <c r="A11" s="128" t="s">
        <v>431</v>
      </c>
      <c r="B11" s="128"/>
      <c r="C11" s="128"/>
      <c r="D11" s="13">
        <f>F12</f>
        <v>1</v>
      </c>
      <c r="E11" s="14">
        <v>0.4</v>
      </c>
      <c r="F11" s="3"/>
      <c r="G11" s="3"/>
      <c r="H11" s="152"/>
      <c r="I11" s="155"/>
      <c r="K11" s="23" t="s">
        <v>432</v>
      </c>
      <c r="L11" s="8">
        <v>4</v>
      </c>
      <c r="M11" s="8">
        <v>4.9000000000000004</v>
      </c>
    </row>
    <row r="12" spans="1:22" ht="13.9" customHeight="1" x14ac:dyDescent="0.25">
      <c r="A12" s="2">
        <v>1</v>
      </c>
      <c r="B12" s="129" t="s">
        <v>433</v>
      </c>
      <c r="C12" s="130"/>
      <c r="D12" s="3">
        <f>Асуулга!I22</f>
        <v>1</v>
      </c>
      <c r="E12" s="16">
        <v>0.15</v>
      </c>
      <c r="F12" s="141">
        <f>SUMPRODUCT(D12:D14,E12:E14)/SUM(E12:E14)</f>
        <v>1</v>
      </c>
      <c r="G12" s="148" t="str">
        <f>IF(F12&gt;=$L$12, "Very high", IF(F12&gt;=$L$11, "High", IF(F12&gt;=$L$10, "Medium", IF(F12&gt;=$L$9, "Low", IF(F12&gt;=$L$8, "Very low", FALSE)))))</f>
        <v>Very low</v>
      </c>
      <c r="H12" s="152"/>
      <c r="I12" s="155"/>
      <c r="K12" s="23" t="s">
        <v>434</v>
      </c>
      <c r="L12" s="8">
        <v>5</v>
      </c>
      <c r="M12" s="8">
        <v>5</v>
      </c>
    </row>
    <row r="13" spans="1:22" ht="13.9" customHeight="1" x14ac:dyDescent="0.25">
      <c r="A13" s="2">
        <v>2</v>
      </c>
      <c r="B13" s="129" t="s">
        <v>435</v>
      </c>
      <c r="C13" s="130"/>
      <c r="D13" s="3">
        <f>Асуулга!I23</f>
        <v>1</v>
      </c>
      <c r="E13" s="16">
        <v>0.35</v>
      </c>
      <c r="F13" s="141"/>
      <c r="G13" s="149"/>
      <c r="H13" s="152"/>
      <c r="I13" s="155"/>
    </row>
    <row r="14" spans="1:22" ht="13.9" customHeight="1" x14ac:dyDescent="0.25">
      <c r="A14" s="2">
        <v>5</v>
      </c>
      <c r="B14" s="129" t="s">
        <v>436</v>
      </c>
      <c r="C14" s="130"/>
      <c r="D14" s="3">
        <f>Асуулга!I24</f>
        <v>1</v>
      </c>
      <c r="E14" s="16">
        <v>0.5</v>
      </c>
      <c r="F14" s="141"/>
      <c r="G14" s="150"/>
      <c r="H14" s="152"/>
      <c r="I14" s="155"/>
    </row>
    <row r="15" spans="1:22" x14ac:dyDescent="0.25">
      <c r="A15" s="128" t="s">
        <v>45</v>
      </c>
      <c r="B15" s="128"/>
      <c r="C15" s="128"/>
      <c r="D15" s="13">
        <f>F16</f>
        <v>1</v>
      </c>
      <c r="E15" s="14">
        <v>0.4</v>
      </c>
      <c r="F15" s="3"/>
      <c r="G15" s="3"/>
      <c r="H15" s="152"/>
      <c r="I15" s="155"/>
      <c r="K15" s="165"/>
      <c r="L15" s="166"/>
      <c r="M15" s="167"/>
      <c r="N15" s="2" t="s">
        <v>420</v>
      </c>
      <c r="O15" s="138" t="s">
        <v>421</v>
      </c>
      <c r="P15" s="160"/>
      <c r="Q15" s="2" t="s">
        <v>437</v>
      </c>
      <c r="R15" s="2" t="s">
        <v>438</v>
      </c>
      <c r="S15" s="2" t="s">
        <v>439</v>
      </c>
      <c r="U15" s="9" t="s">
        <v>420</v>
      </c>
      <c r="V15" s="9" t="s">
        <v>421</v>
      </c>
    </row>
    <row r="16" spans="1:22" ht="13.9" customHeight="1" x14ac:dyDescent="0.25">
      <c r="A16" s="2">
        <v>1</v>
      </c>
      <c r="B16" s="28" t="s">
        <v>440</v>
      </c>
      <c r="C16" s="29"/>
      <c r="D16" s="3">
        <f>Асуулга!I26</f>
        <v>1</v>
      </c>
      <c r="E16" s="16">
        <v>0.1</v>
      </c>
      <c r="F16" s="141">
        <f>SUMPRODUCT(D16:D19,E16:E19)/SUM(E16:E19)</f>
        <v>1</v>
      </c>
      <c r="G16" s="141" t="str">
        <f>IF(F16&gt;=$L$12, "Very high", IF(F16&gt;=$L$11, "High", IF(F16&gt;=$L$10, "Medium", IF(F16&gt;=$L$9, "Low", IF(F16&gt;=$L$8, "Very low", FALSE)))))</f>
        <v>Very low</v>
      </c>
      <c r="H16" s="152"/>
      <c r="I16" s="155"/>
      <c r="K16" s="168" t="s">
        <v>31</v>
      </c>
      <c r="L16" s="168"/>
      <c r="M16" s="168"/>
      <c r="N16" s="6">
        <f>F7</f>
        <v>4</v>
      </c>
      <c r="O16" s="3"/>
      <c r="P16" s="26"/>
      <c r="Q16" s="3"/>
      <c r="R16" s="3"/>
      <c r="S16" s="27">
        <v>0.4</v>
      </c>
      <c r="U16" s="2">
        <f>N16</f>
        <v>4</v>
      </c>
      <c r="V16" s="7">
        <f>S16</f>
        <v>0.4</v>
      </c>
    </row>
    <row r="17" spans="1:22" ht="13.9" customHeight="1" x14ac:dyDescent="0.25">
      <c r="A17" s="2">
        <v>2</v>
      </c>
      <c r="B17" s="129" t="s">
        <v>441</v>
      </c>
      <c r="C17" s="130"/>
      <c r="D17" s="3">
        <f>Асуулга!I27</f>
        <v>1</v>
      </c>
      <c r="E17" s="16">
        <v>0.2</v>
      </c>
      <c r="F17" s="141"/>
      <c r="G17" s="141"/>
      <c r="H17" s="152"/>
      <c r="I17" s="155"/>
      <c r="K17" s="168" t="s">
        <v>38</v>
      </c>
      <c r="L17" s="168"/>
      <c r="M17" s="168"/>
      <c r="N17" s="6">
        <f>D10</f>
        <v>1</v>
      </c>
      <c r="O17" s="3"/>
      <c r="P17" s="25">
        <f>I10</f>
        <v>0.6</v>
      </c>
      <c r="Q17" s="173">
        <f>((N17*P17)+(N23*P23))/100%</f>
        <v>2.2000000000000002</v>
      </c>
      <c r="R17" s="176">
        <v>1</v>
      </c>
      <c r="S17" s="178">
        <v>0.6</v>
      </c>
      <c r="U17" s="2">
        <f>Q17</f>
        <v>2.2000000000000002</v>
      </c>
      <c r="V17" s="7">
        <f>S17</f>
        <v>0.6</v>
      </c>
    </row>
    <row r="18" spans="1:22" ht="17.45" customHeight="1" x14ac:dyDescent="0.25">
      <c r="A18" s="2">
        <v>3</v>
      </c>
      <c r="B18" s="28" t="s">
        <v>442</v>
      </c>
      <c r="C18" s="29"/>
      <c r="D18" s="3">
        <f>Асуулга!I28</f>
        <v>1</v>
      </c>
      <c r="E18" s="16">
        <v>0.2</v>
      </c>
      <c r="F18" s="141"/>
      <c r="G18" s="141"/>
      <c r="H18" s="152"/>
      <c r="I18" s="155"/>
      <c r="K18" s="162" t="s">
        <v>431</v>
      </c>
      <c r="L18" s="169"/>
      <c r="M18" s="169"/>
      <c r="N18" s="3">
        <f>D11</f>
        <v>1</v>
      </c>
      <c r="O18" s="24">
        <f>E11</f>
        <v>0.4</v>
      </c>
      <c r="P18" s="3"/>
      <c r="Q18" s="174"/>
      <c r="R18" s="177"/>
      <c r="S18" s="179"/>
    </row>
    <row r="19" spans="1:22" ht="13.9" customHeight="1" x14ac:dyDescent="0.25">
      <c r="A19" s="2">
        <v>5</v>
      </c>
      <c r="B19" s="129" t="s">
        <v>443</v>
      </c>
      <c r="C19" s="130"/>
      <c r="D19" s="3">
        <f>Асуулга!I29</f>
        <v>1</v>
      </c>
      <c r="E19" s="16">
        <v>0.5</v>
      </c>
      <c r="F19" s="141"/>
      <c r="G19" s="141"/>
      <c r="H19" s="152"/>
      <c r="I19" s="155"/>
      <c r="K19" s="162" t="s">
        <v>444</v>
      </c>
      <c r="L19" s="162"/>
      <c r="M19" s="162"/>
      <c r="N19" s="3">
        <f>D15</f>
        <v>1</v>
      </c>
      <c r="O19" s="24">
        <f>E15</f>
        <v>0.4</v>
      </c>
      <c r="P19" s="3"/>
      <c r="Q19" s="174"/>
      <c r="R19" s="177"/>
      <c r="S19" s="179"/>
    </row>
    <row r="20" spans="1:22" x14ac:dyDescent="0.25">
      <c r="A20" s="128" t="s">
        <v>445</v>
      </c>
      <c r="B20" s="128"/>
      <c r="C20" s="128"/>
      <c r="D20" s="13">
        <f>F21</f>
        <v>1</v>
      </c>
      <c r="E20" s="14">
        <v>0.1</v>
      </c>
      <c r="F20" s="3"/>
      <c r="G20" s="3"/>
      <c r="H20" s="152"/>
      <c r="I20" s="155"/>
      <c r="K20" s="142" t="s">
        <v>445</v>
      </c>
      <c r="L20" s="143"/>
      <c r="M20" s="144"/>
      <c r="N20" s="170">
        <f>D20</f>
        <v>1</v>
      </c>
      <c r="O20" s="197">
        <f>E20</f>
        <v>0.1</v>
      </c>
      <c r="P20" s="199"/>
      <c r="Q20" s="174"/>
      <c r="R20" s="177"/>
      <c r="S20" s="179"/>
    </row>
    <row r="21" spans="1:22" x14ac:dyDescent="0.25">
      <c r="A21" s="2">
        <v>1</v>
      </c>
      <c r="B21" s="129" t="s">
        <v>446</v>
      </c>
      <c r="C21" s="130"/>
      <c r="D21" s="3">
        <f>Асуулга!I31</f>
        <v>1</v>
      </c>
      <c r="E21" s="16">
        <v>0.4</v>
      </c>
      <c r="F21" s="141">
        <f>SUMPRODUCT(D21:D22,E21:E22)/SUM(E21:E22)</f>
        <v>1</v>
      </c>
      <c r="G21" s="141" t="str">
        <f>IF(F21&gt;=$L$12, "Very high", IF(F21&gt;=$L$11, "High", IF(F21&gt;=$L$10, "Medium", IF(F21&gt;=$L$9, "Low", IF(F21&gt;=$L$8, "Very low", FALSE)))))</f>
        <v>Very low</v>
      </c>
      <c r="H21" s="152"/>
      <c r="I21" s="155"/>
      <c r="K21" s="145"/>
      <c r="L21" s="146"/>
      <c r="M21" s="147"/>
      <c r="N21" s="171"/>
      <c r="O21" s="198"/>
      <c r="P21" s="200"/>
      <c r="Q21" s="174"/>
      <c r="R21" s="177"/>
      <c r="S21" s="179"/>
    </row>
    <row r="22" spans="1:22" ht="27.6" customHeight="1" x14ac:dyDescent="0.25">
      <c r="A22" s="2">
        <v>2</v>
      </c>
      <c r="B22" s="129" t="s">
        <v>447</v>
      </c>
      <c r="C22" s="130"/>
      <c r="D22" s="3">
        <f>Асуулга!I32</f>
        <v>1</v>
      </c>
      <c r="E22" s="16">
        <v>0.5</v>
      </c>
      <c r="F22" s="141"/>
      <c r="G22" s="141"/>
      <c r="H22" s="152"/>
      <c r="I22" s="155"/>
      <c r="K22" s="162" t="s">
        <v>448</v>
      </c>
      <c r="L22" s="162"/>
      <c r="M22" s="162"/>
      <c r="N22" s="3">
        <f>D23</f>
        <v>1</v>
      </c>
      <c r="O22" s="24">
        <f>E23</f>
        <v>0.1</v>
      </c>
      <c r="P22" s="3"/>
      <c r="Q22" s="174"/>
      <c r="R22" s="177"/>
      <c r="S22" s="179"/>
    </row>
    <row r="23" spans="1:22" x14ac:dyDescent="0.25">
      <c r="A23" s="136" t="s">
        <v>448</v>
      </c>
      <c r="B23" s="136"/>
      <c r="C23" s="136"/>
      <c r="D23" s="15">
        <f>F24</f>
        <v>1</v>
      </c>
      <c r="E23" s="14">
        <v>0.1</v>
      </c>
      <c r="H23" s="152"/>
      <c r="I23" s="155"/>
      <c r="K23" s="163" t="s">
        <v>449</v>
      </c>
      <c r="L23" s="163"/>
      <c r="M23" s="163"/>
      <c r="N23" s="6">
        <f>F28</f>
        <v>4</v>
      </c>
      <c r="O23" s="3"/>
      <c r="P23" s="25">
        <v>0.4</v>
      </c>
      <c r="Q23" s="174"/>
      <c r="R23" s="177"/>
      <c r="S23" s="179"/>
    </row>
    <row r="24" spans="1:22" x14ac:dyDescent="0.25">
      <c r="A24" s="2">
        <v>1</v>
      </c>
      <c r="B24" s="129" t="s">
        <v>450</v>
      </c>
      <c r="C24" s="130"/>
      <c r="D24" s="3">
        <f>Асуулга!I34</f>
        <v>1</v>
      </c>
      <c r="E24" s="16">
        <v>0.2</v>
      </c>
      <c r="F24" s="138">
        <f>SUMPRODUCT(D24:D26,E24:E26)/SUM(E24:E26)</f>
        <v>1</v>
      </c>
      <c r="G24" s="158" t="str">
        <f>IF(F24&gt;=$L$12, "Very high", IF(F24&gt;=$L$11, "High", IF(F24&gt;=$L$10, "Medium", IF(F24&gt;=$L$9, "Low", IF(F24&gt;=$L$8, "Very low", FALSE)))))</f>
        <v>Very low</v>
      </c>
      <c r="H24" s="152"/>
      <c r="I24" s="155"/>
      <c r="K24" s="161" t="s">
        <v>451</v>
      </c>
      <c r="L24" s="161"/>
      <c r="M24" s="161"/>
      <c r="N24" s="3">
        <f t="shared" ref="N24:O29" si="0">D28</f>
        <v>4</v>
      </c>
      <c r="O24" s="24">
        <f t="shared" si="0"/>
        <v>0.25</v>
      </c>
      <c r="P24" s="3"/>
      <c r="Q24" s="174"/>
      <c r="R24" s="177"/>
      <c r="S24" s="179"/>
    </row>
    <row r="25" spans="1:22" ht="13.9" customHeight="1" x14ac:dyDescent="0.25">
      <c r="A25" s="2">
        <v>2</v>
      </c>
      <c r="B25" s="129" t="s">
        <v>452</v>
      </c>
      <c r="C25" s="130"/>
      <c r="D25" s="3">
        <f>Асуулга!I35</f>
        <v>1</v>
      </c>
      <c r="E25" s="16">
        <v>0.32500000000000001</v>
      </c>
      <c r="F25" s="138"/>
      <c r="G25" s="159"/>
      <c r="H25" s="152"/>
      <c r="I25" s="155"/>
      <c r="K25" s="164" t="s">
        <v>453</v>
      </c>
      <c r="L25" s="164"/>
      <c r="M25" s="164"/>
      <c r="N25" s="3">
        <f t="shared" si="0"/>
        <v>4</v>
      </c>
      <c r="O25" s="24">
        <f t="shared" si="0"/>
        <v>0.2</v>
      </c>
      <c r="P25" s="3"/>
      <c r="Q25" s="174"/>
      <c r="R25" s="177"/>
      <c r="S25" s="179"/>
    </row>
    <row r="26" spans="1:22" ht="13.9" customHeight="1" x14ac:dyDescent="0.25">
      <c r="A26" s="2">
        <v>3</v>
      </c>
      <c r="B26" s="129" t="s">
        <v>454</v>
      </c>
      <c r="C26" s="130"/>
      <c r="D26" s="3">
        <f>Асуулга!I36</f>
        <v>1</v>
      </c>
      <c r="E26" s="16">
        <v>0.47499999999999998</v>
      </c>
      <c r="F26" s="138"/>
      <c r="G26" s="159"/>
      <c r="H26" s="152"/>
      <c r="I26" s="156"/>
      <c r="K26" s="161" t="s">
        <v>455</v>
      </c>
      <c r="L26" s="161"/>
      <c r="M26" s="161"/>
      <c r="N26" s="3">
        <f t="shared" si="0"/>
        <v>4</v>
      </c>
      <c r="O26" s="24">
        <f t="shared" si="0"/>
        <v>0.15</v>
      </c>
      <c r="P26" s="3"/>
      <c r="Q26" s="174"/>
      <c r="R26" s="177"/>
      <c r="S26" s="179"/>
    </row>
    <row r="27" spans="1:22" x14ac:dyDescent="0.25">
      <c r="A27" s="135" t="s">
        <v>449</v>
      </c>
      <c r="B27" s="126"/>
      <c r="C27" s="126"/>
      <c r="D27" s="126"/>
      <c r="E27" s="127"/>
      <c r="F27" s="12"/>
      <c r="G27" s="12"/>
      <c r="H27" s="152"/>
      <c r="I27" s="154">
        <v>0.4</v>
      </c>
      <c r="K27" s="161" t="s">
        <v>456</v>
      </c>
      <c r="L27" s="161"/>
      <c r="M27" s="161"/>
      <c r="N27" s="3">
        <f t="shared" si="0"/>
        <v>4</v>
      </c>
      <c r="O27" s="24">
        <f t="shared" si="0"/>
        <v>0.1</v>
      </c>
      <c r="P27" s="3"/>
      <c r="Q27" s="174"/>
      <c r="R27" s="177"/>
      <c r="S27" s="179"/>
    </row>
    <row r="28" spans="1:22" x14ac:dyDescent="0.25">
      <c r="A28" s="2">
        <v>1</v>
      </c>
      <c r="B28" s="137" t="s">
        <v>451</v>
      </c>
      <c r="C28" s="137"/>
      <c r="D28" s="2">
        <f>AVERAGE(Асуулга!I45:I60)</f>
        <v>4</v>
      </c>
      <c r="E28" s="16">
        <v>0.25</v>
      </c>
      <c r="F28" s="138">
        <f>SUMPRODUCT(D28:D34,E28:E34)/SUM(E28:E34)</f>
        <v>4</v>
      </c>
      <c r="G28" s="138" t="str">
        <f>IF(F28&gt;=$L$12, "Very high", IF(F28&gt;=$L$11, "High", IF(F28&gt;=$L$10, "Medium", IF(F28&gt;=$L$9, "Low", IF(F28&gt;=$L$8, "Very low", FALSE)))))</f>
        <v>High</v>
      </c>
      <c r="H28" s="152"/>
      <c r="I28" s="155"/>
      <c r="K28" s="161" t="s">
        <v>457</v>
      </c>
      <c r="L28" s="161"/>
      <c r="M28" s="161"/>
      <c r="N28" s="3">
        <f t="shared" si="0"/>
        <v>4</v>
      </c>
      <c r="O28" s="24">
        <f t="shared" si="0"/>
        <v>0.125</v>
      </c>
      <c r="P28" s="3"/>
      <c r="Q28" s="174"/>
      <c r="R28" s="177"/>
      <c r="S28" s="179"/>
    </row>
    <row r="29" spans="1:22" ht="26.45" customHeight="1" x14ac:dyDescent="0.25">
      <c r="A29" s="2">
        <v>2</v>
      </c>
      <c r="B29" s="139" t="s">
        <v>453</v>
      </c>
      <c r="C29" s="139"/>
      <c r="D29" s="2">
        <f>AVERAGE(Асуулга!I62:I72)</f>
        <v>4</v>
      </c>
      <c r="E29" s="16">
        <v>0.2</v>
      </c>
      <c r="F29" s="138"/>
      <c r="G29" s="138"/>
      <c r="H29" s="152"/>
      <c r="I29" s="155"/>
      <c r="K29" s="191" t="s">
        <v>458</v>
      </c>
      <c r="L29" s="192"/>
      <c r="M29" s="193"/>
      <c r="N29" s="3">
        <f t="shared" si="0"/>
        <v>4</v>
      </c>
      <c r="O29" s="24">
        <f t="shared" si="0"/>
        <v>0.05</v>
      </c>
      <c r="P29" s="3"/>
      <c r="Q29" s="174"/>
      <c r="R29" s="177"/>
      <c r="S29" s="179"/>
    </row>
    <row r="30" spans="1:22" x14ac:dyDescent="0.25">
      <c r="A30" s="2">
        <v>3</v>
      </c>
      <c r="B30" s="137" t="s">
        <v>455</v>
      </c>
      <c r="C30" s="137"/>
      <c r="D30" s="2">
        <f>AVERAGE(Асуулга!I74:I80)</f>
        <v>4</v>
      </c>
      <c r="E30" s="16">
        <v>0.15</v>
      </c>
      <c r="F30" s="138"/>
      <c r="G30" s="138"/>
      <c r="H30" s="152"/>
      <c r="I30" s="155"/>
      <c r="K30" s="194"/>
      <c r="L30" s="195"/>
      <c r="M30" s="196"/>
      <c r="N30" s="3"/>
      <c r="O30" s="24"/>
      <c r="P30" s="3"/>
      <c r="Q30" s="174"/>
      <c r="R30" s="177"/>
      <c r="S30" s="179"/>
    </row>
    <row r="31" spans="1:22" ht="26.45" customHeight="1" x14ac:dyDescent="0.25">
      <c r="A31" s="2">
        <v>4</v>
      </c>
      <c r="B31" s="139" t="s">
        <v>456</v>
      </c>
      <c r="C31" s="139"/>
      <c r="D31" s="2">
        <f>AVERAGE(Асуулга!I82:I86)</f>
        <v>4</v>
      </c>
      <c r="E31" s="16">
        <v>0.1</v>
      </c>
      <c r="F31" s="138"/>
      <c r="G31" s="138"/>
      <c r="H31" s="152"/>
      <c r="I31" s="155"/>
      <c r="K31" s="161" t="s">
        <v>459</v>
      </c>
      <c r="L31" s="161"/>
      <c r="M31" s="161"/>
      <c r="N31" s="3">
        <f>D34</f>
        <v>4</v>
      </c>
      <c r="O31" s="24">
        <f>E34</f>
        <v>0.125</v>
      </c>
      <c r="P31" s="3"/>
      <c r="Q31" s="174"/>
      <c r="R31" s="177"/>
      <c r="S31" s="179"/>
    </row>
    <row r="32" spans="1:22" x14ac:dyDescent="0.25">
      <c r="A32" s="2">
        <v>5</v>
      </c>
      <c r="B32" s="137" t="s">
        <v>457</v>
      </c>
      <c r="C32" s="137"/>
      <c r="D32" s="2">
        <f>AVERAGE(Асуулга!I88:I92)</f>
        <v>4</v>
      </c>
      <c r="E32" s="17">
        <v>0.125</v>
      </c>
      <c r="F32" s="138"/>
      <c r="G32" s="138"/>
      <c r="H32" s="152"/>
      <c r="I32" s="155"/>
      <c r="K32" s="190"/>
      <c r="L32" s="190"/>
      <c r="M32" s="190"/>
      <c r="N32" s="3"/>
      <c r="O32" s="3"/>
      <c r="P32" s="3"/>
      <c r="Q32" s="175"/>
      <c r="R32" s="177"/>
      <c r="S32" s="180"/>
    </row>
    <row r="33" spans="1:19" x14ac:dyDescent="0.25">
      <c r="A33" s="2">
        <v>6</v>
      </c>
      <c r="B33" s="137" t="s">
        <v>458</v>
      </c>
      <c r="C33" s="137"/>
      <c r="D33" s="2">
        <f>AVERAGE(Асуулга!I94:I98)</f>
        <v>4</v>
      </c>
      <c r="E33" s="16">
        <v>0.05</v>
      </c>
      <c r="F33" s="138"/>
      <c r="G33" s="138"/>
      <c r="H33" s="152"/>
      <c r="I33" s="155"/>
      <c r="K33" s="172" t="s">
        <v>460</v>
      </c>
      <c r="L33" s="172"/>
      <c r="M33" s="172"/>
      <c r="N33" s="172"/>
      <c r="O33" s="172"/>
      <c r="P33" s="172"/>
      <c r="Q33" s="181">
        <f>SUMPRODUCT(U16:U17,V16:V17)/SUM(V16:V17)</f>
        <v>2.92</v>
      </c>
      <c r="R33" s="182"/>
      <c r="S33" s="183"/>
    </row>
    <row r="34" spans="1:19" x14ac:dyDescent="0.25">
      <c r="A34" s="2">
        <v>7</v>
      </c>
      <c r="B34" s="137" t="s">
        <v>459</v>
      </c>
      <c r="C34" s="137"/>
      <c r="D34" s="2">
        <f>AVERAGE(Асуулга!I100:I111)</f>
        <v>4</v>
      </c>
      <c r="E34" s="17">
        <v>0.125</v>
      </c>
      <c r="F34" s="138"/>
      <c r="G34" s="138"/>
      <c r="H34" s="153"/>
      <c r="I34" s="156"/>
      <c r="K34" s="172"/>
      <c r="L34" s="172"/>
      <c r="M34" s="172"/>
      <c r="N34" s="172"/>
      <c r="O34" s="172"/>
      <c r="P34" s="172"/>
      <c r="Q34" s="184"/>
      <c r="R34" s="185"/>
      <c r="S34" s="186"/>
    </row>
    <row r="35" spans="1:19" x14ac:dyDescent="0.25">
      <c r="K35" s="172"/>
      <c r="L35" s="172"/>
      <c r="M35" s="172"/>
      <c r="N35" s="172"/>
      <c r="O35" s="172"/>
      <c r="P35" s="172"/>
      <c r="Q35" s="184"/>
      <c r="R35" s="185"/>
      <c r="S35" s="186"/>
    </row>
    <row r="36" spans="1:19" x14ac:dyDescent="0.25">
      <c r="K36" s="172"/>
      <c r="L36" s="172"/>
      <c r="M36" s="172"/>
      <c r="N36" s="172"/>
      <c r="O36" s="172"/>
      <c r="P36" s="172"/>
      <c r="Q36" s="184"/>
      <c r="R36" s="185"/>
      <c r="S36" s="186"/>
    </row>
    <row r="37" spans="1:19" x14ac:dyDescent="0.25">
      <c r="K37" s="172"/>
      <c r="L37" s="172"/>
      <c r="M37" s="172"/>
      <c r="N37" s="172"/>
      <c r="O37" s="172"/>
      <c r="P37" s="172"/>
      <c r="Q37" s="184"/>
      <c r="R37" s="185"/>
      <c r="S37" s="186"/>
    </row>
    <row r="38" spans="1:19" x14ac:dyDescent="0.25">
      <c r="K38" s="172"/>
      <c r="L38" s="172"/>
      <c r="M38" s="172"/>
      <c r="N38" s="172"/>
      <c r="O38" s="172"/>
      <c r="P38" s="172"/>
      <c r="Q38" s="184"/>
      <c r="R38" s="185"/>
      <c r="S38" s="186"/>
    </row>
    <row r="39" spans="1:19" x14ac:dyDescent="0.25">
      <c r="K39" s="172"/>
      <c r="L39" s="172"/>
      <c r="M39" s="172"/>
      <c r="N39" s="172"/>
      <c r="O39" s="172"/>
      <c r="P39" s="172"/>
      <c r="Q39" s="187"/>
      <c r="R39" s="188"/>
      <c r="S39" s="189"/>
    </row>
    <row r="40" spans="1:19" x14ac:dyDescent="0.25">
      <c r="K40" s="172" t="s">
        <v>461</v>
      </c>
      <c r="L40" s="172"/>
      <c r="M40" s="172"/>
      <c r="N40" s="172"/>
      <c r="O40" s="172"/>
      <c r="P40" s="172"/>
      <c r="Q40" s="172" t="str">
        <f>IF(Q33&gt;=$L$12, "Very high", IF(Q33&gt;=$L$11, "High", IF(Q33&gt;=$L$10, "Medium", IF(Q33&gt;=$L$9, "Low", IF(Q33&gt;=$L$8, "Very low", FALSE)))))</f>
        <v>Low</v>
      </c>
      <c r="R40" s="172"/>
      <c r="S40" s="172"/>
    </row>
    <row r="41" spans="1:19" x14ac:dyDescent="0.25">
      <c r="K41" s="172"/>
      <c r="L41" s="172"/>
      <c r="M41" s="172"/>
      <c r="N41" s="172"/>
      <c r="O41" s="172"/>
      <c r="P41" s="172"/>
      <c r="Q41" s="172"/>
      <c r="R41" s="172"/>
      <c r="S41" s="172"/>
    </row>
    <row r="42" spans="1:19" x14ac:dyDescent="0.25">
      <c r="K42" s="172"/>
      <c r="L42" s="172"/>
      <c r="M42" s="172"/>
      <c r="N42" s="172"/>
      <c r="O42" s="172"/>
      <c r="P42" s="172"/>
      <c r="Q42" s="172"/>
      <c r="R42" s="172"/>
      <c r="S42" s="172"/>
    </row>
    <row r="43" spans="1:19" x14ac:dyDescent="0.25">
      <c r="K43" s="172"/>
      <c r="L43" s="172"/>
      <c r="M43" s="172"/>
      <c r="N43" s="172"/>
      <c r="O43" s="172"/>
      <c r="P43" s="172"/>
      <c r="Q43" s="172"/>
      <c r="R43" s="172"/>
      <c r="S43" s="172"/>
    </row>
    <row r="44" spans="1:19" x14ac:dyDescent="0.25">
      <c r="K44" s="172"/>
      <c r="L44" s="172"/>
      <c r="M44" s="172"/>
      <c r="N44" s="172"/>
      <c r="O44" s="172"/>
      <c r="P44" s="172"/>
      <c r="Q44" s="172"/>
      <c r="R44" s="172"/>
      <c r="S44" s="172"/>
    </row>
  </sheetData>
  <sheetProtection algorithmName="SHA-512" hashValue="CCjZK+byj3gjYpS1LGDlzDXqgEdyry3ECDTPCUrpaZwl76rgUY8WahcsAEkAcrJJ0NosmncgTqLDnfP8hMYV+g==" saltValue="p8ZLxkCYjNIMdVKQTwqAcQ==" spinCount="100000" sheet="1" objects="1" scenarios="1"/>
  <mergeCells count="74">
    <mergeCell ref="Q40:S44"/>
    <mergeCell ref="K40:P44"/>
    <mergeCell ref="Q17:Q32"/>
    <mergeCell ref="R17:R32"/>
    <mergeCell ref="S17:S32"/>
    <mergeCell ref="K33:P39"/>
    <mergeCell ref="Q33:S39"/>
    <mergeCell ref="K32:M32"/>
    <mergeCell ref="K29:M30"/>
    <mergeCell ref="O20:O21"/>
    <mergeCell ref="P20:P2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F5:G5"/>
    <mergeCell ref="H5:I5"/>
    <mergeCell ref="H6:I9"/>
    <mergeCell ref="G24:G26"/>
    <mergeCell ref="F12:F14"/>
    <mergeCell ref="F7:F9"/>
    <mergeCell ref="F16:F19"/>
    <mergeCell ref="F21:F22"/>
    <mergeCell ref="F24:F26"/>
    <mergeCell ref="K6:M6"/>
    <mergeCell ref="G7:G9"/>
    <mergeCell ref="G16:G19"/>
    <mergeCell ref="G21:G22"/>
    <mergeCell ref="K20:M21"/>
    <mergeCell ref="G12:G14"/>
    <mergeCell ref="H10:H34"/>
    <mergeCell ref="I10:I26"/>
    <mergeCell ref="I27:I34"/>
    <mergeCell ref="F28:F34"/>
    <mergeCell ref="G28:G34"/>
    <mergeCell ref="B28:C28"/>
    <mergeCell ref="B29:C29"/>
    <mergeCell ref="B30:C30"/>
    <mergeCell ref="B31:C31"/>
    <mergeCell ref="B32:C32"/>
    <mergeCell ref="B33:C33"/>
    <mergeCell ref="B19:C19"/>
    <mergeCell ref="A20:C20"/>
    <mergeCell ref="B21:C21"/>
    <mergeCell ref="B22:C22"/>
    <mergeCell ref="B34:C34"/>
    <mergeCell ref="A27:E27"/>
    <mergeCell ref="A11:C11"/>
    <mergeCell ref="B13:C13"/>
    <mergeCell ref="B26:C26"/>
    <mergeCell ref="B12:C12"/>
    <mergeCell ref="B5:C5"/>
    <mergeCell ref="A6:C6"/>
    <mergeCell ref="B7:C7"/>
    <mergeCell ref="B8:C8"/>
    <mergeCell ref="A10:C10"/>
    <mergeCell ref="B9:C9"/>
    <mergeCell ref="A23:C23"/>
    <mergeCell ref="B14:C14"/>
    <mergeCell ref="A15:C15"/>
    <mergeCell ref="B24:C24"/>
    <mergeCell ref="B25:C25"/>
    <mergeCell ref="B17:C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Сайнжаргал Итгэл</cp:lastModifiedBy>
  <cp:revision/>
  <dcterms:created xsi:type="dcterms:W3CDTF">2021-01-07T05:18:50Z</dcterms:created>
  <dcterms:modified xsi:type="dcterms:W3CDTF">2023-06-27T01:24:39Z</dcterms:modified>
  <cp:category/>
  <cp:contentStatus/>
</cp:coreProperties>
</file>