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D2B0DA6C-A127-4707-BB2B-FBD1DCE1482C}" xr6:coauthVersionLast="47" xr6:coauthVersionMax="47" xr10:uidLastSave="{00000000-0000-0000-0000-000000000000}"/>
  <workbookProtection workbookAlgorithmName="SHA-512" workbookHashValue="7E/6JbcolEd5p8J7gtHCYdfaDo4AJy6qnLCb0fQieBedp1H78thc9CJuVc8nEX+1l7i/zvM+qZZihBtAiXY0eQ==" workbookSaltValue="S2JgyKGFH2HTzKuI3NhjtQ==" workbookSpinCount="100000" lockStructure="1"/>
  <bookViews>
    <workbookView xWindow="-120" yWindow="-120" windowWidth="29040" windowHeight="15720" activeTab="1" xr2:uid="{00000000-000D-0000-FFFF-FFFF00000000}"/>
  </bookViews>
  <sheets>
    <sheet name="Instruction" sheetId="3" r:id="rId1"/>
    <sheet name="Асуулга" sheetId="1" r:id="rId2"/>
    <sheet name="Sheet2" sheetId="2" state="hidden"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I15" i="1"/>
  <c r="I14" i="1"/>
  <c r="I13" i="1"/>
  <c r="I12" i="1"/>
  <c r="I21" i="1"/>
  <c r="I20" i="1"/>
  <c r="I19" i="1"/>
  <c r="I18" i="1"/>
  <c r="G2" i="1" l="1"/>
  <c r="I24" i="1" l="1"/>
  <c r="H18" i="1"/>
  <c r="F9" i="1"/>
  <c r="G109" i="1" l="1"/>
  <c r="G104" i="1"/>
  <c r="G102" i="1"/>
  <c r="G101" i="1"/>
  <c r="I88" i="1" l="1"/>
  <c r="I79" i="1"/>
  <c r="I78" i="1"/>
  <c r="I77" i="1"/>
  <c r="I76" i="1"/>
  <c r="I72" i="1"/>
  <c r="I71" i="1"/>
  <c r="I70" i="1"/>
  <c r="I56" i="1"/>
  <c r="I57" i="1"/>
  <c r="I58" i="1"/>
  <c r="I55" i="1"/>
  <c r="I54" i="1"/>
  <c r="I53" i="1"/>
  <c r="I52" i="1"/>
  <c r="I51" i="1"/>
  <c r="I50" i="1"/>
  <c r="F10" i="1"/>
  <c r="I98" i="1"/>
  <c r="I97" i="1"/>
  <c r="I96" i="1"/>
  <c r="I95" i="1"/>
  <c r="I94" i="1"/>
  <c r="I93" i="1"/>
  <c r="I92" i="1"/>
  <c r="I91" i="1"/>
  <c r="I90" i="1"/>
  <c r="I89" i="1"/>
  <c r="I87" i="1"/>
  <c r="I85" i="1"/>
  <c r="I84" i="1"/>
  <c r="I83" i="1"/>
  <c r="I82" i="1"/>
  <c r="I81" i="1"/>
  <c r="I75" i="1"/>
  <c r="I73" i="1"/>
  <c r="I69" i="1"/>
  <c r="I67" i="1"/>
  <c r="I66" i="1"/>
  <c r="I65" i="1"/>
  <c r="I64" i="1"/>
  <c r="I63" i="1"/>
  <c r="I62" i="1"/>
  <c r="I61" i="1"/>
  <c r="I59" i="1"/>
  <c r="I49" i="1"/>
  <c r="I47" i="1"/>
  <c r="I46" i="1"/>
  <c r="I45" i="1"/>
  <c r="I44" i="1"/>
  <c r="I43" i="1"/>
  <c r="I42" i="1"/>
  <c r="I41" i="1"/>
  <c r="I40" i="1"/>
  <c r="I39" i="1"/>
  <c r="I38" i="1"/>
  <c r="I37" i="1"/>
  <c r="I36" i="1"/>
  <c r="I35" i="1"/>
  <c r="I34" i="1"/>
  <c r="I33" i="1"/>
  <c r="I32" i="1"/>
  <c r="W17" i="2"/>
  <c r="W18" i="2"/>
  <c r="I26" i="1"/>
  <c r="D22" i="2" s="1"/>
  <c r="F22" i="2" s="1"/>
  <c r="D21" i="2" s="1"/>
  <c r="O10" i="2" s="1"/>
  <c r="D20" i="2"/>
  <c r="I23" i="1"/>
  <c r="D19" i="2" s="1"/>
  <c r="D15" i="2"/>
  <c r="D16" i="2"/>
  <c r="D17" i="2"/>
  <c r="D14" i="2"/>
  <c r="D8" i="2"/>
  <c r="D9" i="2"/>
  <c r="D10" i="2"/>
  <c r="I16" i="1"/>
  <c r="D11" i="2" s="1"/>
  <c r="D7" i="2"/>
  <c r="C3" i="2"/>
  <c r="G75" i="1"/>
  <c r="I8" i="1"/>
  <c r="H8" i="1"/>
  <c r="H12" i="1"/>
  <c r="H13" i="1"/>
  <c r="H14" i="1"/>
  <c r="H15" i="1"/>
  <c r="H16" i="1"/>
  <c r="H19" i="1"/>
  <c r="H20" i="1"/>
  <c r="H21" i="1"/>
  <c r="H23" i="1"/>
  <c r="P19" i="2"/>
  <c r="P18" i="2"/>
  <c r="P17" i="2"/>
  <c r="P16" i="2"/>
  <c r="P15" i="2"/>
  <c r="P14" i="2"/>
  <c r="P13" i="2"/>
  <c r="Q7" i="2"/>
  <c r="B3" i="2"/>
  <c r="H26" i="1"/>
  <c r="F26" i="1"/>
  <c r="F25" i="1"/>
  <c r="H24" i="1"/>
  <c r="F24" i="1"/>
  <c r="F23" i="1"/>
  <c r="F21" i="1"/>
  <c r="F20" i="1"/>
  <c r="F19" i="1"/>
  <c r="F18" i="1"/>
  <c r="F16" i="1"/>
  <c r="F15" i="1"/>
  <c r="F14" i="1"/>
  <c r="F13" i="1"/>
  <c r="F12" i="1"/>
  <c r="F8" i="1"/>
  <c r="F7" i="1"/>
  <c r="F6" i="1"/>
  <c r="F5" i="1"/>
  <c r="F4" i="1"/>
  <c r="G98" i="1"/>
  <c r="G97" i="1"/>
  <c r="G96" i="1"/>
  <c r="G95" i="1"/>
  <c r="G94" i="1"/>
  <c r="G93" i="1"/>
  <c r="G92" i="1"/>
  <c r="G91" i="1"/>
  <c r="G90" i="1"/>
  <c r="G89" i="1"/>
  <c r="G87" i="1"/>
  <c r="G85" i="1"/>
  <c r="G84" i="1"/>
  <c r="G83" i="1"/>
  <c r="G82" i="1"/>
  <c r="G81" i="1"/>
  <c r="G73" i="1"/>
  <c r="G69" i="1"/>
  <c r="G67" i="1"/>
  <c r="G66" i="1"/>
  <c r="G65" i="1"/>
  <c r="G64" i="1"/>
  <c r="G63" i="1"/>
  <c r="G62" i="1"/>
  <c r="G61" i="1"/>
  <c r="G59" i="1"/>
  <c r="G58" i="1"/>
  <c r="G56" i="1"/>
  <c r="G49" i="1"/>
  <c r="G47" i="1"/>
  <c r="G46" i="1"/>
  <c r="G45" i="1"/>
  <c r="G44" i="1"/>
  <c r="G43" i="1"/>
  <c r="G42" i="1"/>
  <c r="G41" i="1"/>
  <c r="G40" i="1"/>
  <c r="G39" i="1"/>
  <c r="G38" i="1"/>
  <c r="G37" i="1"/>
  <c r="G36" i="1"/>
  <c r="G35" i="1"/>
  <c r="G34" i="1"/>
  <c r="G33" i="1"/>
  <c r="G32" i="1"/>
  <c r="D27" i="2" l="1"/>
  <c r="O16" i="2" s="1"/>
  <c r="D26" i="2"/>
  <c r="O15" i="2" s="1"/>
  <c r="D28" i="2"/>
  <c r="O17" i="2" s="1"/>
  <c r="D29" i="2"/>
  <c r="O18" i="2" s="1"/>
  <c r="D30" i="2"/>
  <c r="O19" i="2" s="1"/>
  <c r="D25" i="2"/>
  <c r="O14" i="2" s="1"/>
  <c r="D24" i="2"/>
  <c r="O13" i="2" s="1"/>
  <c r="F7" i="2"/>
  <c r="D6" i="2" s="1"/>
  <c r="F19" i="2"/>
  <c r="F14" i="2"/>
  <c r="G7" i="2" l="1"/>
  <c r="O6" i="2"/>
  <c r="V17" i="2" s="1"/>
  <c r="F24" i="2"/>
  <c r="O12" i="2" s="1"/>
  <c r="D13" i="2"/>
  <c r="O8" i="2" s="1"/>
  <c r="G14" i="2"/>
  <c r="D18" i="2"/>
  <c r="O9" i="2" s="1"/>
  <c r="G19" i="2"/>
  <c r="D12" i="2" l="1"/>
  <c r="O7" i="2" s="1"/>
  <c r="R7" i="2" s="1"/>
  <c r="V18" i="2" s="1"/>
  <c r="R21" i="2" s="1"/>
  <c r="R28" i="2" s="1"/>
  <c r="G24" i="2"/>
</calcChain>
</file>

<file path=xl/sharedStrings.xml><?xml version="1.0" encoding="utf-8"?>
<sst xmlns="http://schemas.openxmlformats.org/spreadsheetml/2006/main" count="526" uniqueCount="476">
  <si>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</si>
  <si>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</si>
  <si>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</si>
  <si>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</si>
  <si>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</si>
  <si>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</si>
  <si>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</si>
  <si>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</si>
  <si>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</si>
  <si>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</si>
  <si>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</si>
  <si>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</si>
  <si>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БҮТЦИЙН ЭРСДЭЛ</t>
  </si>
  <si>
    <t>10-аас дээш жил</t>
  </si>
  <si>
    <t>Үйл ажиллагаа эрхэлсэн жил</t>
  </si>
  <si>
    <t>БИЗНЕСИЙН ЭРСДЭЛ</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</si>
  <si>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</si>
  <si>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</si>
  <si>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</si>
  <si>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</si>
  <si>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</si>
  <si>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</si>
  <si>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</si>
  <si>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</si>
  <si>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r>
      <t>Хөтөлбөрийн бүхий л үе шатанд оролцон ажилладаг</t>
    </r>
    <r>
      <rPr>
        <sz val="12"/>
        <color theme="1"/>
        <rFont val="Times New Roman"/>
        <family val="1"/>
      </rPr>
      <t>.</t>
    </r>
  </si>
  <si>
    <t>Бүхий л асуудлаар дотоод аудиттай хамтран ажилладаг.</t>
  </si>
  <si>
    <r>
      <rPr>
        <sz val="7"/>
        <color theme="1"/>
        <rFont val="Times New Roman"/>
        <family val="1"/>
      </rPr>
      <t xml:space="preserve"> </t>
    </r>
    <r>
      <rPr>
        <sz val="12"/>
        <color theme="1"/>
        <rFont val="Times New Roman"/>
        <family val="1"/>
      </rPr>
      <t>Ёс зүйн дүрэмтэй, тусган ажилладаг.</t>
    </r>
  </si>
  <si>
    <t>Системтэй, сэжигтэй гүйлгээг илрүүлдэг.</t>
  </si>
  <si>
    <t>Хэрэглэгчдийн мэдээллийн сан нь мэдээллийн системд нэгддэг.</t>
  </si>
  <si>
    <t>Тогтмол /сар бүр/ танилцдаг.</t>
  </si>
  <si>
    <t>Байхгүй</t>
  </si>
  <si>
    <t>Байдаггүй</t>
  </si>
  <si>
    <t>Бүртгүүлсэн</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</si>
  <si>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</si>
  <si>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</si>
  <si>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</si>
  <si>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</si>
  <si>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</si>
  <si>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r>
      <rPr>
        <sz val="7"/>
        <color theme="1"/>
        <rFont val="Times New Roman"/>
        <family val="1"/>
      </rPr>
      <t xml:space="preserve"> </t>
    </r>
    <r>
      <rPr>
        <sz val="12"/>
        <color theme="1"/>
        <rFont val="Times New Roman"/>
        <family val="1"/>
      </rPr>
      <t>Ёс зүйн дүрэмтэй, тусгахаар бэлтгэсэн.</t>
    </r>
  </si>
  <si>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</si>
  <si>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</si>
  <si>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</si>
  <si>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Өмнө нь байсан</t>
  </si>
  <si>
    <t>Байдаг</t>
  </si>
  <si>
    <t>Бүртгүүлээгүй</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</si>
  <si>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</si>
  <si>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</si>
  <si>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</si>
  <si>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r>
      <rPr>
        <sz val="12"/>
        <color theme="1"/>
        <rFont val="Times New Roman"/>
        <family val="1"/>
      </rPr>
      <t>Хяналт тавих шатанд л ТУЗ оролцон ажилладаг</t>
    </r>
    <r>
      <rPr>
        <sz val="12"/>
        <color theme="1"/>
        <rFont val="Times New Roman"/>
        <family val="1"/>
      </rPr>
      <t>.</t>
    </r>
  </si>
  <si>
    <r>
      <rPr>
        <sz val="12"/>
        <color theme="1"/>
        <rFont val="Times New Roman"/>
        <family val="1"/>
      </rPr>
      <t>Нэгжтэй, ТУЗ-тэй энэ талаар хамтран ажиллах шаардлагагүй</t>
    </r>
    <r>
      <rPr>
        <sz val="12"/>
        <color theme="1"/>
        <rFont val="Times New Roman"/>
        <family val="1"/>
      </rPr>
      <t>.</t>
    </r>
  </si>
  <si>
    <r>
      <rPr>
        <sz val="7"/>
        <color theme="1"/>
        <rFont val="Times New Roman"/>
        <family val="1"/>
      </rPr>
      <t xml:space="preserve"> </t>
    </r>
    <r>
      <rPr>
        <sz val="12"/>
        <color theme="1"/>
        <rFont val="Times New Roman"/>
        <family val="1"/>
      </rPr>
      <t>Ёс зүйн дүрэмтэй, тусгаагүй.</t>
    </r>
  </si>
  <si>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</si>
  <si>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</si>
  <si>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</si>
  <si>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Мэдэхгүй</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</si>
  <si>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</si>
  <si>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</si>
  <si>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</si>
  <si>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</si>
  <si>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r>
      <rPr>
        <sz val="12"/>
        <color theme="1"/>
        <rFont val="Times New Roman"/>
        <family val="1"/>
      </rPr>
      <t>Дотоод аудит хяналт тавьдаг, ТУЗ хамтран ажилладаггүй</t>
    </r>
    <r>
      <rPr>
        <sz val="12"/>
        <color theme="1"/>
        <rFont val="Times New Roman"/>
        <family val="1"/>
      </rPr>
      <t>.</t>
    </r>
  </si>
  <si>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</si>
  <si>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</si>
  <si>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</si>
  <si>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</si>
  <si>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Байгаа</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</si>
  <si>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</si>
  <si>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</si>
  <si>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</si>
  <si>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r>
      <rPr>
        <sz val="12"/>
        <color theme="1"/>
        <rFont val="Times New Roman"/>
        <family val="1"/>
      </rPr>
      <t>ТУЗ-с арга хэмжээ авч ажилладаггүй</t>
    </r>
    <r>
      <rPr>
        <sz val="12"/>
        <color theme="1"/>
        <rFont val="Times New Roman"/>
        <family val="1"/>
      </rPr>
      <t>.</t>
    </r>
  </si>
  <si>
    <t>Хамтран ажилладаггүй.</t>
  </si>
  <si>
    <t>Ёс зүйн дүрэм боловсруулаагүй.</t>
  </si>
  <si>
    <r>
      <t>Системгүй, сэжигтэй гүйлгээг илрүүлэх үзүүлэлтгүй</t>
    </r>
    <r>
      <rPr>
        <sz val="12"/>
        <color theme="1"/>
        <rFont val="Times New Roman"/>
        <family val="1"/>
      </rPr>
      <t>.</t>
    </r>
  </si>
  <si>
    <t>Хэрэглэгчийн мэдээллийг авдаггүй учир мэдээллийн сан үүсгээгүй.</t>
  </si>
  <si>
    <r>
      <rPr>
        <sz val="12"/>
        <color theme="1"/>
        <rFont val="Times New Roman"/>
        <family val="1"/>
      </rPr>
      <t>Огт танилцдаггүй</t>
    </r>
    <r>
      <rPr>
        <sz val="12"/>
        <color theme="1"/>
        <rFont val="Times New Roman"/>
        <family val="1"/>
      </rPr>
      <t>.</t>
    </r>
  </si>
  <si>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</si>
  <si>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</si>
  <si>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</si>
  <si>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</si>
  <si>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</si>
  <si>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</si>
  <si>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</si>
  <si>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</si>
  <si>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</si>
  <si>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</si>
  <si>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</si>
  <si>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</si>
  <si>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</si>
  <si>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</si>
  <si>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</si>
  <si>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</si>
  <si>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</si>
  <si>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</si>
  <si>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</si>
  <si>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Хэрэглэгчийг таних</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</si>
  <si>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</si>
  <si>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</si>
  <si>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</si>
  <si>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</si>
  <si>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</si>
  <si>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</si>
  <si>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</si>
  <si>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</si>
  <si>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</si>
  <si>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</si>
  <si>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</si>
  <si>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</si>
  <si>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</si>
  <si>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</si>
  <si>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</si>
  <si>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</si>
  <si>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</si>
  <si>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</si>
  <si>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</si>
  <si>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</si>
  <si>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</si>
  <si>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</si>
  <si>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</si>
  <si>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</si>
  <si>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</si>
  <si>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</si>
  <si>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(3-5) этгээдийг тусгасан</t>
  </si>
  <si>
    <t>Зарим заалтыг нь тусгасан.</t>
  </si>
  <si>
    <t>(2-3) шаардлагыг тусгасан</t>
  </si>
  <si>
    <r>
      <rPr>
        <sz val="11"/>
        <color theme="1"/>
        <rFont val="Times New Roman"/>
        <family val="1"/>
      </rPr>
      <t xml:space="preserve">(1) </t>
    </r>
    <r>
      <rPr>
        <sz val="11"/>
        <color theme="1"/>
        <rFont val="Calibri"/>
        <family val="2"/>
        <scheme val="minor"/>
      </rPr>
      <t>мэдээллийг нь авдаг</t>
    </r>
  </si>
  <si>
    <t xml:space="preserve">(3-2) шаардлагыг тусгасан </t>
  </si>
  <si>
    <t xml:space="preserve">Мөнгөний гарал үүсэл нь тодорхойгүй өндөр дүнтэй гүйлгээ хийхээр ирсэн </t>
  </si>
  <si>
    <r>
      <t xml:space="preserve">(2-3) мэдээллийг авдаг </t>
    </r>
    <r>
      <rPr>
        <sz val="11"/>
        <color theme="1"/>
        <rFont val="Calibri"/>
        <family val="2"/>
        <scheme val="minor"/>
      </rPr>
      <t>.</t>
    </r>
  </si>
  <si>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</si>
  <si>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</si>
  <si>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</si>
  <si>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(1-2) этгээдийг тусгасан</t>
  </si>
  <si>
    <t>Бүх салбар болон төв оффисдоо ижилхэн хэрэгжүүлдэг.</t>
  </si>
  <si>
    <t>Нийцүүлж бэлдээгүй.</t>
  </si>
  <si>
    <r>
      <rPr>
        <sz val="7"/>
        <color theme="1"/>
        <rFont val="Times New Roman"/>
        <family val="1"/>
      </rPr>
      <t xml:space="preserve"> </t>
    </r>
    <r>
      <rPr>
        <sz val="11"/>
        <color theme="1"/>
        <rFont val="Calibri"/>
        <family val="2"/>
        <scheme val="minor"/>
      </rPr>
      <t xml:space="preserve">1 шаардлагыг тусгасан </t>
    </r>
  </si>
  <si>
    <t>Эдгээрийс өөр мэдээлэл авдаг</t>
  </si>
  <si>
    <t>(1) л шаардлагыг тусгасан</t>
  </si>
  <si>
    <t xml:space="preserve">Өөрсдийн үзэмжээр эрсдэл өндөртэй гэж үзсэн харилцагч </t>
  </si>
  <si>
    <r>
      <rPr>
        <sz val="11"/>
        <color theme="1"/>
        <rFont val="Calibri"/>
        <family val="2"/>
        <scheme val="minor"/>
      </rPr>
      <t xml:space="preserve">1 мэдээллийг л авдаг </t>
    </r>
    <r>
      <rPr>
        <sz val="11"/>
        <color theme="1"/>
        <rFont val="Calibri"/>
        <family val="2"/>
        <scheme val="minor"/>
      </rPr>
      <t>.</t>
    </r>
  </si>
  <si>
    <t xml:space="preserve">Дээрх дүрэм, журмыг салбаруудаараа адил хэрэгжүүлдэг үү? </t>
  </si>
  <si>
    <t>Шаардлагуудыг оруулаагүй, нэгжээс хяналт тавин ажилладаг</t>
  </si>
  <si>
    <t>Байхгүй.</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</si>
  <si>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</si>
  <si>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</si>
  <si>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</si>
  <si>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</si>
  <si>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</si>
  <si>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</si>
  <si>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</si>
  <si>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r>
      <t>Харилцагч бүрт адил үйлчилдэг. Эрсдэлээр нь ангилдаггүй</t>
    </r>
    <r>
      <rPr>
        <sz val="11"/>
        <color theme="1"/>
        <rFont val="Calibri"/>
        <family val="2"/>
        <scheme val="minor"/>
      </rPr>
      <t>.</t>
    </r>
  </si>
  <si>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</si>
  <si>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</si>
  <si>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</si>
  <si>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</si>
  <si>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</si>
  <si>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</si>
  <si>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</si>
  <si>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</si>
  <si>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</si>
  <si>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</si>
  <si>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</si>
  <si>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</si>
  <si>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</si>
  <si>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</si>
  <si>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</si>
  <si>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</si>
  <si>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</si>
  <si>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</si>
  <si>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</si>
  <si>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</si>
  <si>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</si>
  <si>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</si>
  <si>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</si>
  <si>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</si>
  <si>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</si>
  <si>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</si>
  <si>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</si>
  <si>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</si>
  <si>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</si>
  <si>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</si>
  <si>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</si>
  <si>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</si>
  <si>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</si>
  <si>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</si>
  <si>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</si>
  <si>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</si>
  <si>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</si>
  <si>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</si>
  <si>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</si>
  <si>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</si>
  <si>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</si>
  <si>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</si>
  <si>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</si>
  <si>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</si>
  <si>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</si>
  <si>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</si>
  <si>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</si>
  <si>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r>
      <rPr>
        <sz val="11"/>
        <color theme="1"/>
        <rFont val="Calibri"/>
        <family val="2"/>
        <scheme val="minor"/>
      </rPr>
      <t>Нарийвчлан тооцдоггүй ч эрсдэлийг үнэлдэг</t>
    </r>
    <r>
      <rPr>
        <sz val="11"/>
        <color theme="1"/>
        <rFont val="Calibri"/>
        <family val="2"/>
        <scheme val="minor"/>
      </rPr>
      <t>.</t>
    </r>
  </si>
  <si>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</si>
  <si>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</si>
  <si>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</si>
  <si>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r>
      <rPr>
        <sz val="11"/>
        <color theme="1"/>
        <rFont val="Calibri"/>
        <family val="2"/>
        <scheme val="minor"/>
      </rPr>
      <t>Байхгүй</t>
    </r>
    <r>
      <rPr>
        <sz val="11"/>
        <color theme="1"/>
        <rFont val="Calibri"/>
        <family val="2"/>
        <scheme val="minor"/>
      </rPr>
      <t>.</t>
    </r>
  </si>
  <si>
    <t>Зөвхөн хэрэглэгчдийг нас, хүйс, боловсрол зэргээр ангилдаг.</t>
  </si>
  <si>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</si>
  <si>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t>Эрсдэлийг тооцдоггүй ч бодлого, дүрэм, журам байдаг.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</si>
  <si>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</si>
  <si>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t>IV. Дотоод хяналт ба дотоод, гадаад аудит</t>
  </si>
  <si>
    <r>
      <rPr>
        <sz val="11"/>
        <color theme="1"/>
        <rFont val="Calibri"/>
        <family val="2"/>
        <scheme val="minor"/>
      </rPr>
      <t>Тийм ангилал байхгүй</t>
    </r>
    <r>
      <rPr>
        <sz val="11"/>
        <color theme="1"/>
        <rFont val="Calibri"/>
        <family val="2"/>
        <scheme val="minor"/>
      </rPr>
      <t>.</t>
    </r>
  </si>
  <si>
    <r>
      <rPr>
        <sz val="12"/>
        <color theme="1"/>
        <rFont val="Times New Roman"/>
        <family val="1"/>
      </rPr>
      <t>Үгүй</t>
    </r>
    <r>
      <rPr>
        <sz val="12"/>
        <color theme="1"/>
        <rFont val="Times New Roman"/>
        <family val="1"/>
      </rPr>
      <t>.</t>
    </r>
  </si>
  <si>
    <t>Тийм зүйл байхгүй.</t>
  </si>
  <si>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</si>
  <si>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Дотоод аудитын хэлтэс, нэгж байгаа, хяналт тавьдаг.</t>
  </si>
  <si>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</si>
  <si>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</si>
  <si>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</si>
  <si>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</si>
  <si>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</si>
  <si>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</si>
  <si>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</si>
  <si>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</si>
  <si>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</si>
  <si>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</si>
  <si>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</si>
  <si>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</si>
  <si>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</si>
  <si>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</si>
  <si>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</si>
  <si>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</si>
  <si>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</si>
  <si>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</si>
  <si>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Жилд 1 удаа</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</si>
  <si>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</si>
  <si>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</si>
  <si>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</si>
  <si>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</si>
  <si>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r>
      <rPr>
        <sz val="12"/>
        <color theme="1"/>
        <rFont val="Times New Roman"/>
        <family val="1"/>
      </rPr>
      <t>Дотоод аудитын хэлтэс, нэгж байхгүй</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</si>
  <si>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</si>
  <si>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</si>
  <si>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байхгүй. Эсвэл МУТС-тэй холбоотой асуудал багтаагүй.</t>
  </si>
  <si>
    <t>Үгүй.</t>
  </si>
  <si>
    <t>Тайлагнах нь тодорхой, тогтмол тайлагнадаг.</t>
  </si>
  <si>
    <t>Тайлагнах нь тодорхой хэдий ч тогтсон хугацаа байхгүй.</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</si>
  <si>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</si>
  <si>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</si>
  <si>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</si>
  <si>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</si>
  <si>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t>2 үүргийг зөв тодорхойлон, эдгээр үүргийн дагуу хэрэгжүүлдэг үйл ажиллагааг зохих түвшинд дурдсан</t>
    </r>
    <r>
      <rPr>
        <sz val="8"/>
        <color theme="1"/>
        <rFont val="Times New Roman"/>
        <family val="1"/>
      </rPr>
      <t>.</t>
    </r>
  </si>
  <si>
    <t>Тайланг зөвхөн шаардсан үед гаргадаг.</t>
  </si>
  <si>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</si>
  <si>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t>Аль нэг чиг үүргийг зөв тодорхойлсон.</t>
  </si>
  <si>
    <t>Тайлан гаргадаггүй.</t>
  </si>
  <si>
    <r>
      <rPr>
        <sz val="8"/>
        <color theme="1"/>
        <rFont val="Times New Roman"/>
        <family val="1"/>
      </rPr>
      <t>Тайлангийн үр дүнг бичээгүй буюу тайлан гаргадаггүй</t>
    </r>
    <r>
      <rPr>
        <sz val="8"/>
        <color theme="1"/>
        <rFont val="Times New Roman"/>
        <family val="1"/>
      </rPr>
      <t>.</t>
    </r>
  </si>
  <si>
    <r>
      <t>Эдгээр үүргүүдийг тодорхойлж чадаагүй</t>
    </r>
    <r>
      <rPr>
        <sz val="8"/>
        <color theme="1"/>
        <rFont val="Times New Roman"/>
        <family val="1"/>
      </rPr>
      <t>.</t>
    </r>
  </si>
  <si>
    <t>VI. Сургалт, хүний нөөц</t>
  </si>
  <si>
    <t xml:space="preserve">Ажилтнуудад зориулсан МУТС сургалтын хөтөлбөр байдаг уу?  </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</si>
  <si>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</si>
  <si>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</si>
  <si>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</si>
  <si>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ТУЗ, удирдлагуудад зориулан тогтмол сургалт явуулдаг, сургалтын мэдээллийг өгсөн.</t>
  </si>
  <si>
    <r>
      <rPr>
        <sz val="12"/>
        <color theme="1"/>
        <rFont val="Times New Roman"/>
        <family val="1"/>
      </rPr>
      <t>МУТСТ-тэй холбоотой сургалтын төсвийг хангалттай  гаргадаг</t>
    </r>
    <r>
      <rPr>
        <sz val="12"/>
        <color theme="1"/>
        <rFont val="Times New Roman"/>
        <family val="1"/>
      </rPr>
      <t>.</t>
    </r>
  </si>
  <si>
    <t>Сургалт хэр хугацааны давтамжтай явагддаг вэ? Хамгийн сүүлд хэзээ сургалт зохион байгуулсан бэ?</t>
  </si>
  <si>
    <r>
      <rPr>
        <sz val="12"/>
        <color theme="1"/>
        <rFont val="Times New Roman"/>
        <family val="1"/>
      </rPr>
      <t>Сургалтын хөтөлбөртөө МУТС-тэй чиглэлээр сургалтыг оруулсан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</si>
  <si>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</si>
  <si>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</si>
  <si>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</si>
  <si>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</si>
  <si>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</si>
  <si>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</si>
  <si>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</si>
  <si>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</si>
  <si>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</si>
  <si>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</si>
  <si>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</si>
  <si>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</si>
  <si>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</si>
  <si>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</si>
  <si>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</si>
  <si>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r>
      <rPr>
        <sz val="12"/>
        <color theme="1"/>
        <rFont val="Times New Roman"/>
        <family val="1"/>
      </rPr>
      <t>Сургалтыг зохион байгуулах тухай бүр санхүүжилтийг шийддэг</t>
    </r>
    <r>
      <rPr>
        <sz val="12"/>
        <color theme="1"/>
        <rFont val="Times New Roman"/>
        <family val="1"/>
      </rPr>
      <t>.</t>
    </r>
  </si>
  <si>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</si>
  <si>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</si>
  <si>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</si>
  <si>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</si>
  <si>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Сургалтад төсөв хуваарилаагүй, санхүүжилтийг шийдэж чаддаггүй.</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</si>
  <si>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</si>
  <si>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</si>
  <si>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</si>
  <si>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</si>
  <si>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</si>
  <si>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</si>
  <si>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</si>
  <si>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</si>
  <si>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</si>
  <si>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</si>
  <si>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</si>
  <si>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</si>
  <si>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</si>
  <si>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</si>
  <si>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</si>
  <si>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</si>
  <si>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</si>
  <si>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</si>
  <si>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</si>
  <si>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</si>
  <si>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</si>
  <si>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</si>
  <si>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r>
      <t>Баримт бичгийг бүртгэж, ажилтан бүр тусдаа хадгалдаг</t>
    </r>
    <r>
      <rPr>
        <sz val="12"/>
        <color theme="1"/>
        <rFont val="Times New Roman"/>
        <family val="1"/>
      </rPr>
      <t>.</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</si>
  <si>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</si>
  <si>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</si>
  <si>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Хүсэлтийг шийдвэрлэхэд ажлын 3 өдөр шаарддаг</t>
    </r>
    <r>
      <rPr>
        <sz val="12"/>
        <color theme="1"/>
        <rFont val="Times New Roman"/>
        <family val="1"/>
      </rPr>
      <t xml:space="preserve">. </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</si>
  <si>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</si>
  <si>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</si>
  <si>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r>
      <t>Зөвхөн өндөр дүнтэй гүйлгээ их явагддаг салбар, охин компанид хянах, тайлагнах системтэй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</si>
  <si>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</si>
  <si>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</si>
  <si>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</si>
  <si>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</si>
  <si>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</si>
  <si>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</si>
  <si>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</si>
  <si>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t>Ажлын байрандаа ажилтан бүрийн ширээнд хадгалагддаг.</t>
  </si>
  <si>
    <r>
      <rPr>
        <sz val="12"/>
        <color theme="1"/>
        <rFont val="Times New Roman"/>
        <family val="1"/>
      </rPr>
      <t>Хүсэлтийг шийдвэрлэхэд ажлын 5 өдөр шаарддаг</t>
    </r>
    <r>
      <rPr>
        <sz val="12"/>
        <color theme="1"/>
        <rFont val="Times New Roman"/>
        <family val="1"/>
      </rPr>
      <t>.</t>
    </r>
  </si>
  <si>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</si>
  <si>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</si>
  <si>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r>
      <t>Зөвхөн төв оффист сэжигтэй гүйлгээг хянах, тайлагнах систем ажиллуулдаг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</si>
  <si>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</si>
  <si>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</si>
  <si>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</si>
  <si>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</si>
  <si>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t>Ажилтан бүрээс асуудаг ч хяналтыг цаг тухай бүрд нь тавьж чаддаггүй.</t>
  </si>
  <si>
    <r>
      <rPr>
        <sz val="12"/>
        <color theme="1"/>
        <rFont val="Times New Roman"/>
        <family val="1"/>
      </rPr>
      <t>Дүрэм, журамдаа тусгахаар ажиллаж байгаа</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</si>
  <si>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</si>
  <si>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t>Ажлын байрнаас өөр газар эмх цэгцгүй хадгалдаг.</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</si>
  <si>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</si>
  <si>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</si>
  <si>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</si>
  <si>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</si>
  <si>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</si>
  <si>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</si>
  <si>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t>Харилцагчдыг хянан шалгах, тайлагнах механизм байдаггүй.</t>
  </si>
  <si>
    <r>
      <rPr>
        <sz val="12"/>
        <color theme="1"/>
        <rFont val="Times New Roman"/>
        <family val="1"/>
      </rPr>
      <t>Харилцагчдын дансны мэдээлэл, гүйлгээг хянадаггүй</t>
    </r>
    <r>
      <rPr>
        <sz val="12"/>
        <color theme="1"/>
        <rFont val="Times New Roman"/>
        <family val="1"/>
      </rPr>
      <t>.</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</si>
  <si>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</si>
  <si>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ч хяналт тавьдаггүй. Ямар ч үүрэг оноогоогүй.</t>
  </si>
  <si>
    <t>Ямар ч шийтгэл ногдуулдаггүй.</t>
  </si>
  <si>
    <r>
      <rPr>
        <sz val="12"/>
        <color theme="1"/>
        <rFont val="Times New Roman"/>
        <family val="1"/>
      </rPr>
      <t>Баримт бичгийг хадгалж, бүртгэдэггүй</t>
    </r>
    <r>
      <rPr>
        <sz val="12"/>
        <color theme="1"/>
        <rFont val="Times New Roman"/>
        <family val="1"/>
      </rPr>
      <t>.</t>
    </r>
  </si>
  <si>
    <t>Баримт бичгийг хадгалдаггүй.</t>
  </si>
  <si>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</si>
  <si>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</si>
  <si>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</si>
  <si>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</si>
  <si>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</si>
  <si>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</si>
  <si>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</si>
  <si>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</si>
  <si>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</si>
  <si>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АСУУЛГА</t>
  </si>
  <si>
    <t xml:space="preserve">Тийм </t>
  </si>
  <si>
    <t>I. Бүтцийн эрсдэл</t>
  </si>
  <si>
    <t>Мэдээлэх үүрэгтэй этгээдийн төрөл</t>
  </si>
  <si>
    <t>Гүйцэтгэх захирал нь</t>
  </si>
  <si>
    <t>Ажилчдын тоо</t>
  </si>
  <si>
    <t>Салбартай эсэх</t>
  </si>
  <si>
    <t>II. Харилцагчийн эрсдэл</t>
  </si>
  <si>
    <t>Улс төрд нөлөө бүхий иргэд үйлчлүүлсэн/үйлчлүүлдэг үү?</t>
  </si>
  <si>
    <t xml:space="preserve">Төрийн бус байгууллага танай байгууллагаас үйлчилгээ авч байсан уу? </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</si>
  <si>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</si>
  <si>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</si>
  <si>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</si>
  <si>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</si>
  <si>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</si>
  <si>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Дүн</t>
  </si>
  <si>
    <t>Жин</t>
  </si>
  <si>
    <t>Үнэлгээ</t>
  </si>
  <si>
    <t>Risk Scale</t>
  </si>
  <si>
    <t>Scale</t>
  </si>
  <si>
    <t>From</t>
  </si>
  <si>
    <t>To</t>
  </si>
  <si>
    <t>Very low</t>
  </si>
  <si>
    <t>Low</t>
  </si>
  <si>
    <t>Medium</t>
  </si>
  <si>
    <t>ХЭРЭГЛЭГЧИЙН ЭРСДЭЛ</t>
  </si>
  <si>
    <t>High</t>
  </si>
  <si>
    <t>Very high</t>
  </si>
  <si>
    <t>Дүн I</t>
  </si>
  <si>
    <t>Жин II</t>
  </si>
  <si>
    <t>Жин III</t>
  </si>
  <si>
    <t>ГҮЙЛГЭЭНИЙ ЭРСДЭЛ</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</si>
  <si>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</si>
  <si>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</si>
  <si>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</si>
  <si>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</si>
  <si>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</si>
  <si>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</si>
  <si>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</si>
  <si>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</si>
  <si>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НИЙТ ОНОО</t>
  </si>
  <si>
    <t>ЭРСДЭЛИЙН ТҮВШИН</t>
  </si>
  <si>
    <t>Хувь хүний үйл ажиллагаа</t>
  </si>
  <si>
    <t>Хуулийн этгээд</t>
  </si>
  <si>
    <t>Монгол Улсын иргэншилтэй</t>
  </si>
  <si>
    <t>Монгол Улсын иргэншилгүй</t>
  </si>
  <si>
    <t>5-аас их</t>
  </si>
  <si>
    <t>3-5 хооронд</t>
  </si>
  <si>
    <t>1-3 хооронд</t>
  </si>
  <si>
    <t>1 жил хүртлэх</t>
  </si>
  <si>
    <t>1-5 жил хүртлэх</t>
  </si>
  <si>
    <t>Тийм, Монголд</t>
  </si>
  <si>
    <t>Тийм, Гадаадад</t>
  </si>
  <si>
    <t>(1),(2) эсвэл (1),(3) эсвэл (3),(2)</t>
  </si>
  <si>
    <t xml:space="preserve">Үгүй </t>
  </si>
  <si>
    <t>Харилцагч танай байгууллагаас үйлчилгээ авахдаа хэн нэгнийг төлөөлж үйлчилгээ авч байсан уу?</t>
  </si>
  <si>
    <t>Харилцагчдийн төрөл</t>
  </si>
  <si>
    <t>ҮНЭТ МЕТАЛЛ, ҮНЭТ ЧУЛУУ ТЭДГЭЭРЭЭР ХИЙСЭН ЭДЛЭЛИЙН АРИЛЖААА ЭРХЛЭГЧИЙН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</si>
  <si>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</si>
  <si>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</si>
  <si>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</si>
  <si>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</si>
  <si>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</si>
  <si>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</si>
  <si>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</si>
  <si>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</si>
  <si>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</si>
  <si>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</si>
  <si>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</si>
  <si>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</si>
  <si>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</si>
  <si>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Бэлэн мөнгөөр гүйлгээ хийдэг үү?</t>
  </si>
  <si>
    <t>1 удаагийн бэлэн мөнгөөр хамгийн өндөр хийгдсэн гүйлгээний дүнг оруулна уу?</t>
  </si>
  <si>
    <t>5а</t>
  </si>
  <si>
    <t>Тогтмол ашигладаг албан имэйл хаяг</t>
  </si>
  <si>
    <t>Сургалт зохион байгуулдаггүй болно.</t>
  </si>
  <si>
    <r>
      <t xml:space="preserve">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</si>
  <si>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 болно.</t>
  </si>
  <si>
    <t>Архиваас шүүн харах шаардлага гардаг. /хугацаа их шаардана/</t>
  </si>
  <si>
    <t>Өөрсдийн аргачлалын дагуу тогтмол/жилд 6 удаа/ хийдэг.</t>
  </si>
  <si>
    <t>Зарлалын самбарт наачихдаг.</t>
  </si>
  <si>
    <t>Зөвхөн удирдлагад танилцуулдаг.</t>
  </si>
  <si>
    <t>Хааяа.</t>
  </si>
  <si>
    <t>Танай байгууллагын ТУЗ, удирдлагууд, албан хаагчдын боловсрол, ажлын туршлагыг 1-5 онооны хооронд дүгнэнэ үү? /1=сайн/</t>
  </si>
  <si>
    <t>VII.Тайлагнал ба тэмдэглэл</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</si>
  <si>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</si>
  <si>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</si>
  <si>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</si>
  <si>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</si>
  <si>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</si>
  <si>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</si>
  <si>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 xml:space="preserve">Тайланг үнэн зөв гаргасан: </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</si>
  <si>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</si>
  <si>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t>Танай байгууллагаас ашгийн бус байгууллага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</si>
  <si>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үйлчилгээ авсан/авдаг вэ? 
/Ж.ш зээлийн үйлчилгээ, мөнгөн гуйвуулгын үйлчилгээ, даатгалын үйлчилгээ, үнэт цаас худалдан авах гэх мэт/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</si>
  <si>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</si>
  <si>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</si>
  <si>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</si>
  <si>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</si>
  <si>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</si>
  <si>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Үйл ажиллагаа эрхлээгүй/харилцагч байхгүй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</si>
  <si>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</si>
  <si>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</si>
  <si>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 xml:space="preserve">Комплаенс ажилтантай хэдий ч МУТСТ чиглэлээр гүйцэтгэх үүргийг нарийн тодорхойлоогүй </t>
  </si>
  <si>
    <t xml:space="preserve">Комплаенс ажилтныг томилоогүй </t>
  </si>
  <si>
    <t>Тухайн байгууллага комплаенс ажилтантай, МУТСТ чиглэлээр ажилладаг .</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</si>
  <si>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</si>
  <si>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</si>
  <si>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</si>
  <si>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</si>
  <si>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</si>
  <si>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</si>
  <si>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Комплаенс ажилтангүй хэдий ч МУТСТ чиглэлээр ажиллах комплаенс ажилтны чиг үүргийг хариуцсан ажилтан байгаа</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</si>
  <si>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</si>
  <si>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Комплаенс ажилтны чиг үүргийг тодорхойлсон, төлөвлөгөөг боловсруулан ажилладаг.</t>
  </si>
  <si>
    <t>Комплаенс ажилтны чиг үүргийг тодорхойлсон,  төлөвлөгөөгүй хэдий ч тодорхой хугацааг комплаенс ажилтны үүрэгт зарцуулдаг.</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</si>
  <si>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</si>
  <si>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Комплаенс ажилтны хариуцдаг бусад чиг үүргийг тодорхойлоогүй, МУТСТ чиг үүргийн хүрээнд идэвхтэй үйл ажиллагаа явуулдаггүй.</t>
  </si>
  <si>
    <t>V. Комплаенс</t>
  </si>
  <si>
    <t>ОООО/СС/ӨӨ</t>
  </si>
  <si>
    <t>Харилцагчдийн төрлийг тодорхойлно уу? Үүнд:                                        
(1) МУТС эрсдэл өндөртэй улсын иргэн                                                     
(2) МУТС эрсдэл багатай улсын иргэн                                                      
(3) Монгол Улсын иргэн
(4) Тайлант хугацаанд үйл ажиллагаа эрхлээгүй</t>
  </si>
  <si>
    <r>
      <t>2023 онд хэдэн ашгийн бус байгууллага танай байгууллагаар үйлчлүүлсэн бэ?</t>
    </r>
    <r>
      <rPr>
        <sz val="11"/>
        <color rgb="FFFF0000"/>
        <rFont val="Times New Roman"/>
        <family val="1"/>
      </rPr>
      <t xml:space="preserve"> /тоон утга оруулна уу/</t>
    </r>
  </si>
  <si>
    <r>
      <t>2023 онд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</si>
</sst>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sz val="11"/>
      <color theme="1"/>
      <name val="Calibri"/>
      <family val="2"/>
      <scheme val="minor"/>
    </font>
    <font>
      <sz val="11"/>
      <color theme="1"/>
      <name val="Times New Roman"/>
      <family val="1"/>
    </font>
    <font>
      <sz val="11"/>
      <color theme="1" tint="4.9989318521683403E-2"/>
      <name val="Times New Roman"/>
      <family val="1"/>
    </font>
    <font>
      <sz val="11"/>
      <color theme="0"/>
      <name val="Times New Roman"/>
      <family val="1"/>
    </font>
    <font>
      <sz val="8"/>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1"/>
      <color rgb="FF000000"/>
      <name val="Times New Roman"/>
      <family val="1"/>
    </font>
    <font>
      <sz val="10"/>
      <color theme="1"/>
      <name val="Times New Roman"/>
      <family val="1"/>
    </font>
    <font>
      <sz val="7"/>
      <color theme="1"/>
      <name val="Times New Roman"/>
      <family val="1"/>
    </font>
    <font>
      <sz val="11"/>
      <color theme="1"/>
      <name val="Wingdings"/>
      <charset val="2"/>
    </font>
    <font>
      <sz val="11"/>
      <name val="Times New Roman"/>
      <family val="1"/>
    </font>
    <font>
      <sz val="8"/>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i/>
      <sz val="11"/>
      <name val="Times New Roman"/>
      <family val="1"/>
    </font>
    <font>
      <sz val="12"/>
      <color theme="0"/>
      <name val="Times New Roman"/>
      <family val="1"/>
    </font>
    <font>
      <b/>
      <sz val="11"/>
      <color rgb="FFFF0000"/>
      <name val="Times New Roman"/>
      <family val="1"/>
    </font>
    <font>
      <b/>
      <sz val="12"/>
      <color theme="0"/>
      <name val="Times New Roman"/>
      <family val="1"/>
    </font>
    <font>
      <b/>
      <i/>
      <sz val="11"/>
      <color rgb="FFFF0000"/>
      <name val="Times New Roman"/>
      <family val="1"/>
    </font>
    <font>
      <sz val="12"/>
      <color rgb="FFFF0000"/>
      <name val="Times New Roman"/>
      <family val="1"/>
    </font>
    <font>
      <sz val="11"/>
      <color theme="2" tint="-9.9978637043366805E-2"/>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189">
    <xf numFmtId="0" fontId="0" fillId="0" borderId="0" xfId="0"/>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5" fillId="2" borderId="0" xfId="0" applyFont="1" applyFill="1"/>
    <xf numFmtId="0" fontId="3" fillId="2" borderId="0" xfId="0" applyFont="1" applyFill="1"/>
    <xf numFmtId="0" fontId="2" fillId="2" borderId="0" xfId="0" applyFont="1" applyFill="1" applyAlignment="1">
      <alignment vertical="top" wrapText="1"/>
    </xf>
    <xf numFmtId="0" fontId="6" fillId="2" borderId="0" xfId="0" applyFont="1" applyFill="1" applyAlignment="1">
      <alignment horizontal="center" vertical="center" wrapText="1"/>
    </xf>
    <xf numFmtId="0" fontId="10"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0" xfId="0" applyFont="1" applyFill="1" applyAlignment="1">
      <alignment horizontal="center" vertical="center"/>
    </xf>
    <xf numFmtId="0" fontId="2" fillId="0" borderId="1" xfId="0" applyFont="1" applyBorder="1" applyAlignment="1">
      <alignment horizontal="center" vertical="center"/>
    </xf>
    <xf numFmtId="0" fontId="14" fillId="2" borderId="0" xfId="0" applyFont="1" applyFill="1"/>
    <xf numFmtId="0" fontId="11" fillId="2" borderId="0" xfId="0" applyFont="1" applyFill="1" applyAlignment="1">
      <alignment vertical="center" wrapText="1"/>
    </xf>
    <xf numFmtId="0" fontId="7" fillId="2" borderId="0" xfId="0" applyFont="1" applyFill="1" applyAlignment="1">
      <alignment horizontal="justify" vertical="center"/>
    </xf>
    <xf numFmtId="0" fontId="2" fillId="2" borderId="5" xfId="0" applyFont="1" applyFill="1" applyBorder="1" applyAlignment="1">
      <alignment horizontal="center" vertical="center"/>
    </xf>
    <xf numFmtId="0" fontId="2" fillId="2" borderId="0" xfId="0" applyFont="1" applyFill="1" applyAlignment="1">
      <alignment horizontal="justify" vertical="center"/>
    </xf>
    <xf numFmtId="0" fontId="0" fillId="2" borderId="0" xfId="0" applyFill="1"/>
    <xf numFmtId="0" fontId="2" fillId="2" borderId="0" xfId="0" applyFont="1" applyFill="1" applyAlignment="1">
      <alignment horizontal="left" vertical="center"/>
    </xf>
    <xf numFmtId="0" fontId="0" fillId="2" borderId="0" xfId="0" applyFill="1" applyAlignment="1">
      <alignment horizontal="justify" vertical="center"/>
    </xf>
    <xf numFmtId="0" fontId="12" fillId="2" borderId="1" xfId="0" applyFont="1" applyFill="1" applyBorder="1" applyAlignment="1">
      <alignment horizontal="center" vertical="center"/>
    </xf>
    <xf numFmtId="0" fontId="16" fillId="2" borderId="0" xfId="0" applyFont="1" applyFill="1" applyAlignment="1">
      <alignment horizontal="justify" vertical="center"/>
    </xf>
    <xf numFmtId="0" fontId="0" fillId="2" borderId="0" xfId="0" applyFill="1" applyAlignment="1">
      <alignment horizontal="left" vertical="center"/>
    </xf>
    <xf numFmtId="0" fontId="0" fillId="2" borderId="0" xfId="0" applyFill="1" applyAlignment="1">
      <alignment horizontal="center" vertical="center"/>
    </xf>
    <xf numFmtId="0" fontId="7" fillId="2" borderId="0" xfId="0" applyFont="1" applyFill="1" applyAlignment="1">
      <alignment horizontal="left" vertical="center"/>
    </xf>
    <xf numFmtId="0" fontId="5" fillId="2" borderId="0" xfId="0" applyFont="1" applyFill="1" applyAlignment="1">
      <alignment horizontal="justify" vertical="center"/>
    </xf>
    <xf numFmtId="0" fontId="17" fillId="2" borderId="0" xfId="0" applyFont="1" applyFill="1"/>
    <xf numFmtId="0" fontId="17" fillId="2" borderId="0" xfId="0" applyFont="1" applyFill="1" applyAlignment="1">
      <alignment horizontal="center" vertical="center"/>
    </xf>
    <xf numFmtId="0" fontId="18" fillId="2" borderId="0" xfId="0" applyFont="1" applyFill="1"/>
    <xf numFmtId="0" fontId="2"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39" fontId="2" fillId="0" borderId="1" xfId="1" applyNumberFormat="1" applyFont="1" applyFill="1" applyBorder="1" applyAlignment="1">
      <alignment horizontal="center" vertical="center" wrapText="1"/>
    </xf>
    <xf numFmtId="0" fontId="4" fillId="2" borderId="0" xfId="0" applyFont="1" applyFill="1"/>
    <xf numFmtId="0" fontId="2" fillId="2" borderId="1" xfId="0" applyFont="1" applyFill="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9" fillId="3" borderId="5" xfId="0" applyFont="1" applyFill="1" applyBorder="1" applyAlignment="1">
      <alignment horizontal="center" vertical="center"/>
    </xf>
    <xf numFmtId="9" fontId="19"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 xfId="0" applyFont="1" applyFill="1" applyBorder="1" applyAlignment="1">
      <alignment horizontal="center" vertical="center"/>
    </xf>
    <xf numFmtId="43" fontId="21" fillId="6" borderId="1" xfId="1" applyFont="1" applyFill="1" applyBorder="1" applyAlignment="1">
      <alignment horizontal="center" vertical="center" wrapText="1"/>
    </xf>
    <xf numFmtId="0" fontId="19" fillId="3" borderId="1" xfId="0" applyFont="1" applyFill="1" applyBorder="1" applyAlignment="1">
      <alignment horizontal="center" vertical="center"/>
    </xf>
    <xf numFmtId="9" fontId="19" fillId="3" borderId="1" xfId="0" applyNumberFormat="1" applyFont="1" applyFill="1" applyBorder="1" applyAlignment="1">
      <alignment horizontal="center" vertical="center"/>
    </xf>
    <xf numFmtId="0" fontId="19" fillId="10" borderId="1" xfId="0" applyFont="1" applyFill="1" applyBorder="1" applyAlignment="1">
      <alignment horizontal="center" vertical="center"/>
    </xf>
    <xf numFmtId="9" fontId="19" fillId="10" borderId="1" xfId="0" applyNumberFormat="1" applyFont="1" applyFill="1" applyBorder="1" applyAlignment="1">
      <alignment horizontal="center" vertical="center"/>
    </xf>
    <xf numFmtId="0" fontId="19" fillId="0" borderId="1" xfId="0" applyFont="1" applyBorder="1" applyAlignment="1">
      <alignment horizontal="center" vertical="center"/>
    </xf>
    <xf numFmtId="0" fontId="19"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9"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25" fillId="2" borderId="0" xfId="0" applyFont="1" applyFill="1" applyAlignment="1">
      <alignment horizontal="center" vertical="center"/>
    </xf>
    <xf numFmtId="0" fontId="12" fillId="2" borderId="0" xfId="0" applyFont="1" applyFill="1"/>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4" fillId="2" borderId="0" xfId="0" applyFont="1" applyFill="1" applyAlignment="1">
      <alignment horizontal="center" vertical="center"/>
    </xf>
    <xf numFmtId="0" fontId="26" fillId="2" borderId="0" xfId="0" applyFont="1" applyFill="1" applyAlignment="1">
      <alignment horizontal="center" vertical="center" wrapText="1"/>
    </xf>
    <xf numFmtId="0" fontId="2" fillId="13" borderId="0" xfId="0" applyFont="1" applyFill="1"/>
    <xf numFmtId="0" fontId="28" fillId="2" borderId="0" xfId="0" applyFont="1" applyFill="1" applyAlignment="1">
      <alignment vertical="center" wrapText="1"/>
    </xf>
    <xf numFmtId="0" fontId="4" fillId="2" borderId="0" xfId="0" applyFont="1" applyFill="1" applyAlignment="1">
      <alignment horizontal="justify" vertical="center"/>
    </xf>
    <xf numFmtId="0" fontId="26" fillId="2" borderId="0" xfId="0" applyFont="1" applyFill="1" applyAlignment="1">
      <alignment horizontal="center" vertical="center"/>
    </xf>
    <xf numFmtId="0" fontId="26" fillId="2" borderId="0" xfId="0" applyFont="1" applyFill="1" applyAlignment="1">
      <alignment horizontal="justify" vertical="center"/>
    </xf>
    <xf numFmtId="0" fontId="30" fillId="2" borderId="0" xfId="0" applyFont="1" applyFill="1" applyAlignment="1">
      <alignment horizontal="center" vertical="center" wrapText="1"/>
    </xf>
    <xf numFmtId="0" fontId="4" fillId="2" borderId="0" xfId="0" applyFont="1" applyFill="1" applyAlignment="1">
      <alignment vertical="center"/>
    </xf>
    <xf numFmtId="0" fontId="12" fillId="2" borderId="0" xfId="0" applyFont="1" applyFill="1" applyAlignment="1">
      <alignment vertical="center"/>
    </xf>
    <xf numFmtId="0" fontId="2" fillId="13" borderId="0" xfId="0" applyFont="1" applyFill="1" applyAlignment="1">
      <alignment horizontal="left" vertical="center" wrapText="1"/>
    </xf>
    <xf numFmtId="0" fontId="27" fillId="13" borderId="0" xfId="0" applyFont="1" applyFill="1" applyAlignment="1">
      <alignment horizontal="left" vertical="center"/>
    </xf>
    <xf numFmtId="0" fontId="27" fillId="13" borderId="0" xfId="0" applyFont="1" applyFill="1" applyAlignment="1">
      <alignment horizontal="center" vertical="center"/>
    </xf>
    <xf numFmtId="0" fontId="2" fillId="13" borderId="0" xfId="0" applyFont="1" applyFill="1" applyAlignment="1">
      <alignment horizontal="left" vertical="center"/>
    </xf>
    <xf numFmtId="0" fontId="2" fillId="2" borderId="1"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2"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8" fillId="3" borderId="2"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9" fillId="3" borderId="1" xfId="0" applyFont="1" applyFill="1" applyBorder="1" applyAlignment="1">
      <alignment horizontal="center" vertical="center"/>
    </xf>
    <xf numFmtId="0" fontId="2" fillId="2" borderId="5"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9" fillId="3" borderId="2" xfId="0" applyFont="1" applyFill="1" applyBorder="1" applyAlignment="1">
      <alignment horizontal="center"/>
    </xf>
    <xf numFmtId="0" fontId="9" fillId="3" borderId="6" xfId="0" applyFont="1" applyFill="1" applyBorder="1" applyAlignment="1">
      <alignment horizontal="center"/>
    </xf>
    <xf numFmtId="0" fontId="9" fillId="3" borderId="3" xfId="0" applyFont="1" applyFill="1" applyBorder="1" applyAlignment="1">
      <alignment horizontal="center"/>
    </xf>
    <xf numFmtId="0" fontId="9" fillId="3" borderId="6" xfId="0" applyFont="1" applyFill="1" applyBorder="1" applyAlignment="1">
      <alignment horizontal="center" vertical="center"/>
    </xf>
    <xf numFmtId="0" fontId="9" fillId="3" borderId="3" xfId="0" applyFont="1" applyFill="1" applyBorder="1" applyAlignment="1">
      <alignment horizontal="center"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39" fontId="2" fillId="0" borderId="2" xfId="0" applyNumberFormat="1" applyFont="1" applyBorder="1" applyAlignment="1">
      <alignment horizontal="center" vertical="center" wrapText="1"/>
    </xf>
    <xf numFmtId="39" fontId="2" fillId="0" borderId="3" xfId="0" applyNumberFormat="1" applyFont="1" applyBorder="1" applyAlignment="1">
      <alignment horizontal="center" vertical="center" wrapText="1"/>
    </xf>
    <xf numFmtId="0" fontId="2" fillId="3" borderId="2" xfId="0" applyFont="1" applyFill="1" applyBorder="1" applyAlignment="1">
      <alignment horizontal="center" wrapText="1"/>
    </xf>
    <xf numFmtId="0" fontId="2" fillId="3" borderId="6" xfId="0" applyFont="1" applyFill="1" applyBorder="1" applyAlignment="1">
      <alignment horizontal="center" wrapText="1"/>
    </xf>
    <xf numFmtId="0" fontId="2" fillId="3" borderId="3" xfId="0" applyFont="1" applyFill="1" applyBorder="1" applyAlignment="1">
      <alignment horizontal="center" wrapText="1"/>
    </xf>
    <xf numFmtId="0" fontId="6" fillId="2" borderId="0" xfId="0" applyFont="1" applyFill="1" applyAlignment="1">
      <alignment horizontal="center" vertical="center" wrapText="1"/>
    </xf>
    <xf numFmtId="0" fontId="8" fillId="3"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14" fillId="7" borderId="2" xfId="0" applyFont="1" applyFill="1" applyBorder="1" applyAlignment="1">
      <alignment horizontal="left" vertical="center" wrapText="1"/>
    </xf>
    <xf numFmtId="0" fontId="14"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9"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9" fillId="0" borderId="2" xfId="0" applyFont="1" applyBorder="1" applyAlignment="1">
      <alignment horizontal="left" vertical="center"/>
    </xf>
    <xf numFmtId="0" fontId="19" fillId="0" borderId="6" xfId="0" applyFont="1" applyBorder="1" applyAlignment="1">
      <alignment horizontal="left" vertical="center"/>
    </xf>
    <xf numFmtId="0" fontId="19" fillId="0" borderId="3" xfId="0" applyFont="1" applyBorder="1" applyAlignment="1">
      <alignment horizontal="left" vertical="center"/>
    </xf>
    <xf numFmtId="0" fontId="9" fillId="10" borderId="1" xfId="0" applyFont="1" applyFill="1" applyBorder="1" applyAlignment="1">
      <alignment horizontal="left"/>
    </xf>
    <xf numFmtId="0" fontId="19" fillId="0" borderId="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9" fillId="5" borderId="1" xfId="0" applyFont="1" applyFill="1" applyBorder="1" applyAlignment="1">
      <alignment horizontal="center" vertical="center"/>
    </xf>
    <xf numFmtId="9" fontId="19" fillId="9" borderId="1" xfId="0" applyNumberFormat="1" applyFont="1" applyFill="1" applyBorder="1" applyAlignment="1">
      <alignment horizontal="center" vertical="center"/>
    </xf>
    <xf numFmtId="0" fontId="19" fillId="9" borderId="1" xfId="0" applyFont="1" applyFill="1" applyBorder="1" applyAlignment="1">
      <alignment horizontal="center" vertical="center"/>
    </xf>
    <xf numFmtId="0" fontId="19" fillId="0" borderId="1" xfId="0" applyFont="1" applyBorder="1" applyAlignment="1">
      <alignment horizontal="left"/>
    </xf>
    <xf numFmtId="0" fontId="24" fillId="0" borderId="1" xfId="0" applyFont="1" applyBorder="1" applyAlignment="1">
      <alignment horizontal="right" vertical="center"/>
    </xf>
    <xf numFmtId="0" fontId="24" fillId="0" borderId="1" xfId="0" applyFont="1" applyBorder="1" applyAlignment="1">
      <alignment horizontal="right" vertical="center" wrapText="1"/>
    </xf>
    <xf numFmtId="0" fontId="9" fillId="10" borderId="1" xfId="0" applyFont="1" applyFill="1" applyBorder="1" applyAlignment="1">
      <alignment horizontal="left" vertical="center"/>
    </xf>
    <xf numFmtId="0" fontId="2" fillId="0" borderId="1" xfId="0" applyFont="1" applyBorder="1" applyAlignment="1">
      <alignment horizontal="center"/>
    </xf>
    <xf numFmtId="0" fontId="14" fillId="7" borderId="1" xfId="0" applyFont="1" applyFill="1" applyBorder="1" applyAlignment="1">
      <alignment horizontal="left" vertical="center"/>
    </xf>
    <xf numFmtId="0" fontId="19" fillId="12" borderId="1" xfId="0" applyFont="1" applyFill="1" applyBorder="1" applyAlignment="1">
      <alignment horizontal="center" vertical="center"/>
    </xf>
    <xf numFmtId="0" fontId="14" fillId="0" borderId="1" xfId="0" applyFont="1" applyBorder="1" applyAlignment="1">
      <alignment horizontal="left" vertical="center" wrapText="1"/>
    </xf>
    <xf numFmtId="0" fontId="22" fillId="0" borderId="9" xfId="0" applyFont="1" applyBorder="1" applyAlignment="1">
      <alignment horizontal="center"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7" xfId="0" applyFont="1" applyBorder="1" applyAlignment="1">
      <alignment horizontal="center" vertical="center"/>
    </xf>
    <xf numFmtId="0" fontId="22" fillId="0" borderId="4" xfId="0" applyFont="1" applyBorder="1" applyAlignment="1">
      <alignment horizontal="center" vertical="center"/>
    </xf>
    <xf numFmtId="0" fontId="22"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4" fillId="7" borderId="1" xfId="0" applyFont="1" applyFill="1" applyBorder="1" applyAlignment="1">
      <alignment horizontal="left" vertical="center" wrapText="1"/>
    </xf>
    <xf numFmtId="0" fontId="31" fillId="2" borderId="0" xfId="0" applyFont="1" applyFill="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ownloads/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E17" sqref="E17"/>
    </sheetView>
  </sheetViews>
  <sheetFormatPr defaultColWidth="9.140625" defaultRowHeight="15" x14ac:dyDescent="0.25"/>
  <cols>
    <col min="1" max="1" width="5.85546875" style="29" customWidth="1"/>
    <col min="2" max="256" width="9.140625" style="29"/>
    <col min="257" max="257" width="5.85546875" style="29" customWidth="1"/>
    <col min="258" max="512" width="9.140625" style="29"/>
    <col min="513" max="513" width="5.85546875" style="29" customWidth="1"/>
    <col min="514" max="768" width="9.140625" style="29"/>
    <col min="769" max="769" width="5.85546875" style="29" customWidth="1"/>
    <col min="770" max="1024" width="9.140625" style="29"/>
    <col min="1025" max="1025" width="5.85546875" style="29" customWidth="1"/>
    <col min="1026" max="1280" width="9.140625" style="29"/>
    <col min="1281" max="1281" width="5.85546875" style="29" customWidth="1"/>
    <col min="1282" max="1536" width="9.140625" style="29"/>
    <col min="1537" max="1537" width="5.85546875" style="29" customWidth="1"/>
    <col min="1538" max="1792" width="9.140625" style="29"/>
    <col min="1793" max="1793" width="5.85546875" style="29" customWidth="1"/>
    <col min="1794" max="2048" width="9.140625" style="29"/>
    <col min="2049" max="2049" width="5.85546875" style="29" customWidth="1"/>
    <col min="2050" max="2304" width="9.140625" style="29"/>
    <col min="2305" max="2305" width="5.85546875" style="29" customWidth="1"/>
    <col min="2306" max="2560" width="9.140625" style="29"/>
    <col min="2561" max="2561" width="5.85546875" style="29" customWidth="1"/>
    <col min="2562" max="2816" width="9.140625" style="29"/>
    <col min="2817" max="2817" width="5.85546875" style="29" customWidth="1"/>
    <col min="2818" max="3072" width="9.140625" style="29"/>
    <col min="3073" max="3073" width="5.85546875" style="29" customWidth="1"/>
    <col min="3074" max="3328" width="9.140625" style="29"/>
    <col min="3329" max="3329" width="5.85546875" style="29" customWidth="1"/>
    <col min="3330" max="3584" width="9.140625" style="29"/>
    <col min="3585" max="3585" width="5.85546875" style="29" customWidth="1"/>
    <col min="3586" max="3840" width="9.140625" style="29"/>
    <col min="3841" max="3841" width="5.85546875" style="29" customWidth="1"/>
    <col min="3842" max="4096" width="9.140625" style="29"/>
    <col min="4097" max="4097" width="5.85546875" style="29" customWidth="1"/>
    <col min="4098" max="4352" width="9.140625" style="29"/>
    <col min="4353" max="4353" width="5.85546875" style="29" customWidth="1"/>
    <col min="4354" max="4608" width="9.140625" style="29"/>
    <col min="4609" max="4609" width="5.85546875" style="29" customWidth="1"/>
    <col min="4610" max="4864" width="9.140625" style="29"/>
    <col min="4865" max="4865" width="5.85546875" style="29" customWidth="1"/>
    <col min="4866" max="5120" width="9.140625" style="29"/>
    <col min="5121" max="5121" width="5.85546875" style="29" customWidth="1"/>
    <col min="5122" max="5376" width="9.140625" style="29"/>
    <col min="5377" max="5377" width="5.85546875" style="29" customWidth="1"/>
    <col min="5378" max="5632" width="9.140625" style="29"/>
    <col min="5633" max="5633" width="5.85546875" style="29" customWidth="1"/>
    <col min="5634" max="5888" width="9.140625" style="29"/>
    <col min="5889" max="5889" width="5.85546875" style="29" customWidth="1"/>
    <col min="5890" max="6144" width="9.140625" style="29"/>
    <col min="6145" max="6145" width="5.85546875" style="29" customWidth="1"/>
    <col min="6146" max="6400" width="9.140625" style="29"/>
    <col min="6401" max="6401" width="5.85546875" style="29" customWidth="1"/>
    <col min="6402" max="6656" width="9.140625" style="29"/>
    <col min="6657" max="6657" width="5.85546875" style="29" customWidth="1"/>
    <col min="6658" max="6912" width="9.140625" style="29"/>
    <col min="6913" max="6913" width="5.85546875" style="29" customWidth="1"/>
    <col min="6914" max="7168" width="9.140625" style="29"/>
    <col min="7169" max="7169" width="5.85546875" style="29" customWidth="1"/>
    <col min="7170" max="7424" width="9.140625" style="29"/>
    <col min="7425" max="7425" width="5.85546875" style="29" customWidth="1"/>
    <col min="7426" max="7680" width="9.140625" style="29"/>
    <col min="7681" max="7681" width="5.85546875" style="29" customWidth="1"/>
    <col min="7682" max="7936" width="9.140625" style="29"/>
    <col min="7937" max="7937" width="5.85546875" style="29" customWidth="1"/>
    <col min="7938" max="8192" width="9.140625" style="29"/>
    <col min="8193" max="8193" width="5.85546875" style="29" customWidth="1"/>
    <col min="8194" max="8448" width="9.140625" style="29"/>
    <col min="8449" max="8449" width="5.85546875" style="29" customWidth="1"/>
    <col min="8450" max="8704" width="9.140625" style="29"/>
    <col min="8705" max="8705" width="5.85546875" style="29" customWidth="1"/>
    <col min="8706" max="8960" width="9.140625" style="29"/>
    <col min="8961" max="8961" width="5.85546875" style="29" customWidth="1"/>
    <col min="8962" max="9216" width="9.140625" style="29"/>
    <col min="9217" max="9217" width="5.85546875" style="29" customWidth="1"/>
    <col min="9218" max="9472" width="9.140625" style="29"/>
    <col min="9473" max="9473" width="5.85546875" style="29" customWidth="1"/>
    <col min="9474" max="9728" width="9.140625" style="29"/>
    <col min="9729" max="9729" width="5.85546875" style="29" customWidth="1"/>
    <col min="9730" max="9984" width="9.140625" style="29"/>
    <col min="9985" max="9985" width="5.85546875" style="29" customWidth="1"/>
    <col min="9986" max="10240" width="9.140625" style="29"/>
    <col min="10241" max="10241" width="5.85546875" style="29" customWidth="1"/>
    <col min="10242" max="10496" width="9.140625" style="29"/>
    <col min="10497" max="10497" width="5.85546875" style="29" customWidth="1"/>
    <col min="10498" max="10752" width="9.140625" style="29"/>
    <col min="10753" max="10753" width="5.85546875" style="29" customWidth="1"/>
    <col min="10754" max="11008" width="9.140625" style="29"/>
    <col min="11009" max="11009" width="5.85546875" style="29" customWidth="1"/>
    <col min="11010" max="11264" width="9.140625" style="29"/>
    <col min="11265" max="11265" width="5.85546875" style="29" customWidth="1"/>
    <col min="11266" max="11520" width="9.140625" style="29"/>
    <col min="11521" max="11521" width="5.85546875" style="29" customWidth="1"/>
    <col min="11522" max="11776" width="9.140625" style="29"/>
    <col min="11777" max="11777" width="5.85546875" style="29" customWidth="1"/>
    <col min="11778" max="12032" width="9.140625" style="29"/>
    <col min="12033" max="12033" width="5.85546875" style="29" customWidth="1"/>
    <col min="12034" max="12288" width="9.140625" style="29"/>
    <col min="12289" max="12289" width="5.85546875" style="29" customWidth="1"/>
    <col min="12290" max="12544" width="9.140625" style="29"/>
    <col min="12545" max="12545" width="5.85546875" style="29" customWidth="1"/>
    <col min="12546" max="12800" width="9.140625" style="29"/>
    <col min="12801" max="12801" width="5.85546875" style="29" customWidth="1"/>
    <col min="12802" max="13056" width="9.140625" style="29"/>
    <col min="13057" max="13057" width="5.85546875" style="29" customWidth="1"/>
    <col min="13058" max="13312" width="9.140625" style="29"/>
    <col min="13313" max="13313" width="5.85546875" style="29" customWidth="1"/>
    <col min="13314" max="13568" width="9.140625" style="29"/>
    <col min="13569" max="13569" width="5.85546875" style="29" customWidth="1"/>
    <col min="13570" max="13824" width="9.140625" style="29"/>
    <col min="13825" max="13825" width="5.85546875" style="29" customWidth="1"/>
    <col min="13826" max="14080" width="9.140625" style="29"/>
    <col min="14081" max="14081" width="5.85546875" style="29" customWidth="1"/>
    <col min="14082" max="14336" width="9.140625" style="29"/>
    <col min="14337" max="14337" width="5.85546875" style="29" customWidth="1"/>
    <col min="14338" max="14592" width="9.140625" style="29"/>
    <col min="14593" max="14593" width="5.85546875" style="29" customWidth="1"/>
    <col min="14594" max="14848" width="9.140625" style="29"/>
    <col min="14849" max="14849" width="5.85546875" style="29" customWidth="1"/>
    <col min="14850" max="15104" width="9.140625" style="29"/>
    <col min="15105" max="15105" width="5.85546875" style="29" customWidth="1"/>
    <col min="15106" max="15360" width="9.140625" style="29"/>
    <col min="15361" max="15361" width="5.85546875" style="29" customWidth="1"/>
    <col min="15362" max="15616" width="9.140625" style="29"/>
    <col min="15617" max="15617" width="5.85546875" style="29" customWidth="1"/>
    <col min="15618" max="15872" width="9.140625" style="29"/>
    <col min="15873" max="15873" width="5.85546875" style="29" customWidth="1"/>
    <col min="15874" max="16128" width="9.140625" style="29"/>
    <col min="16129" max="16129" width="5.85546875" style="29" customWidth="1"/>
    <col min="16130" max="16384" width="9.140625" style="29"/>
  </cols>
  <sheetData>
    <row r="1" spans="1:12" x14ac:dyDescent="0.25">
      <c r="A1" s="70"/>
      <c r="B1" s="80" t="s">
        <v>411</v>
      </c>
      <c r="C1" s="80"/>
      <c r="D1" s="80"/>
      <c r="E1" s="80"/>
      <c r="F1" s="80"/>
      <c r="G1" s="80"/>
      <c r="H1" s="80"/>
      <c r="I1" s="80"/>
      <c r="J1" s="80"/>
      <c r="K1" s="80"/>
      <c r="L1" s="80"/>
    </row>
    <row r="2" spans="1:12" x14ac:dyDescent="0.25">
      <c r="A2" s="70"/>
      <c r="B2" s="81" t="s">
        <v>412</v>
      </c>
      <c r="C2" s="81"/>
      <c r="D2" s="81"/>
      <c r="E2" s="81"/>
      <c r="F2" s="81"/>
      <c r="G2" s="81"/>
      <c r="H2" s="81"/>
      <c r="I2" s="81"/>
      <c r="J2" s="81"/>
      <c r="K2" s="81"/>
      <c r="L2" s="81"/>
    </row>
    <row r="3" spans="1:12" x14ac:dyDescent="0.25">
      <c r="A3" s="78" t="s">
        <v>413</v>
      </c>
      <c r="B3" s="78"/>
      <c r="C3" s="78"/>
      <c r="D3" s="78"/>
      <c r="E3" s="78"/>
      <c r="F3" s="78"/>
      <c r="G3" s="78"/>
      <c r="H3" s="78"/>
      <c r="I3" s="78"/>
      <c r="J3" s="78"/>
      <c r="K3" s="78"/>
      <c r="L3" s="78"/>
    </row>
    <row r="4" spans="1:12" x14ac:dyDescent="0.25">
      <c r="A4" s="70"/>
      <c r="B4" s="78" t="s">
        <v>414</v>
      </c>
      <c r="C4" s="78"/>
      <c r="D4" s="78"/>
      <c r="E4" s="78"/>
      <c r="F4" s="78"/>
      <c r="G4" s="78"/>
      <c r="H4" s="78"/>
      <c r="I4" s="78"/>
      <c r="J4" s="78"/>
      <c r="K4" s="78"/>
      <c r="L4" s="78"/>
    </row>
    <row r="5" spans="1:12" x14ac:dyDescent="0.25">
      <c r="A5" s="70"/>
      <c r="B5" s="78" t="s">
        <v>415</v>
      </c>
      <c r="C5" s="78"/>
      <c r="D5" s="78"/>
      <c r="E5" s="78"/>
      <c r="F5" s="78"/>
      <c r="G5" s="78"/>
      <c r="H5" s="78"/>
      <c r="I5" s="78"/>
      <c r="J5" s="78"/>
      <c r="K5" s="78"/>
      <c r="L5" s="78"/>
    </row>
    <row r="6" spans="1:12" x14ac:dyDescent="0.25">
      <c r="A6" s="70"/>
      <c r="B6" s="78"/>
      <c r="C6" s="78"/>
      <c r="D6" s="78"/>
      <c r="E6" s="78"/>
      <c r="F6" s="78"/>
      <c r="G6" s="78"/>
      <c r="H6" s="78"/>
      <c r="I6" s="78"/>
      <c r="J6" s="78"/>
      <c r="K6" s="78"/>
      <c r="L6" s="78"/>
    </row>
    <row r="7" spans="1:12" x14ac:dyDescent="0.25">
      <c r="A7" s="79" t="s">
        <v>416</v>
      </c>
      <c r="B7" s="79"/>
      <c r="C7" s="79"/>
      <c r="D7" s="79"/>
      <c r="E7" s="79"/>
      <c r="F7" s="79"/>
      <c r="G7" s="79"/>
      <c r="H7" s="79"/>
      <c r="I7" s="79"/>
      <c r="J7" s="79"/>
      <c r="K7" s="79"/>
      <c r="L7" s="79"/>
    </row>
    <row r="8" spans="1:12" ht="48.75" customHeight="1" x14ac:dyDescent="0.25">
      <c r="A8" s="78" t="s">
        <v>417</v>
      </c>
      <c r="B8" s="78"/>
      <c r="C8" s="78"/>
      <c r="D8" s="78"/>
      <c r="E8" s="78"/>
      <c r="F8" s="78"/>
      <c r="G8" s="78"/>
      <c r="H8" s="78"/>
      <c r="I8" s="78"/>
      <c r="J8" s="78"/>
      <c r="K8" s="78"/>
      <c r="L8" s="78"/>
    </row>
    <row r="9" spans="1:12" ht="18.75" customHeight="1" x14ac:dyDescent="0.25">
      <c r="A9" s="78" t="s">
        <v>418</v>
      </c>
      <c r="B9" s="78"/>
      <c r="C9" s="78"/>
      <c r="D9" s="78"/>
      <c r="E9" s="78"/>
      <c r="F9" s="78"/>
      <c r="G9" s="78"/>
      <c r="H9" s="78"/>
      <c r="I9" s="78"/>
      <c r="J9" s="78"/>
      <c r="K9" s="78"/>
      <c r="L9" s="78"/>
    </row>
    <row r="10" spans="1:12" ht="33.75" customHeight="1" x14ac:dyDescent="0.25">
      <c r="A10" s="78" t="s">
        <v>419</v>
      </c>
      <c r="B10" s="78"/>
      <c r="C10" s="78"/>
      <c r="D10" s="78"/>
      <c r="E10" s="78"/>
      <c r="F10" s="78"/>
      <c r="G10" s="78"/>
      <c r="H10" s="78"/>
      <c r="I10" s="78"/>
      <c r="J10" s="78"/>
      <c r="K10" s="78"/>
      <c r="L10" s="78"/>
    </row>
    <row r="11" spans="1:12" ht="38.25" customHeight="1" x14ac:dyDescent="0.25">
      <c r="A11" s="78" t="s">
        <v>420</v>
      </c>
      <c r="B11" s="78"/>
      <c r="C11" s="78"/>
      <c r="D11" s="78"/>
      <c r="E11" s="78"/>
      <c r="F11" s="78"/>
      <c r="G11" s="78"/>
      <c r="H11" s="78"/>
      <c r="I11" s="78"/>
      <c r="J11" s="78"/>
      <c r="K11" s="78"/>
      <c r="L11" s="78"/>
    </row>
    <row r="12" spans="1:12" ht="43.5" customHeight="1" x14ac:dyDescent="0.25">
      <c r="A12" s="78" t="s">
        <v>421</v>
      </c>
      <c r="B12" s="78"/>
      <c r="C12" s="78"/>
      <c r="D12" s="78"/>
      <c r="E12" s="78"/>
      <c r="F12" s="78"/>
      <c r="G12" s="78"/>
      <c r="H12" s="78"/>
      <c r="I12" s="78"/>
      <c r="J12" s="78"/>
      <c r="K12" s="78"/>
      <c r="L12" s="78"/>
    </row>
    <row r="13" spans="1:12" ht="42" customHeight="1" x14ac:dyDescent="0.25">
      <c r="A13" s="78" t="s">
        <v>422</v>
      </c>
      <c r="B13" s="78"/>
      <c r="C13" s="78"/>
      <c r="D13" s="78"/>
      <c r="E13" s="78"/>
      <c r="F13" s="78"/>
      <c r="G13" s="78"/>
      <c r="H13" s="78"/>
      <c r="I13" s="78"/>
      <c r="J13" s="78"/>
      <c r="K13" s="78"/>
      <c r="L13" s="78"/>
    </row>
    <row r="14" spans="1:12" ht="40.5" customHeight="1" x14ac:dyDescent="0.25">
      <c r="A14" s="78" t="s">
        <v>423</v>
      </c>
      <c r="B14" s="78"/>
      <c r="C14" s="78"/>
      <c r="D14" s="78"/>
      <c r="E14" s="78"/>
      <c r="F14" s="78"/>
      <c r="G14" s="78"/>
      <c r="H14" s="78"/>
      <c r="I14" s="78"/>
      <c r="J14" s="78"/>
      <c r="K14" s="78"/>
      <c r="L14" s="78"/>
    </row>
  </sheetData>
  <mergeCells count="14">
    <mergeCell ref="B6:L6"/>
    <mergeCell ref="B1:L1"/>
    <mergeCell ref="B2:L2"/>
    <mergeCell ref="A3:L3"/>
    <mergeCell ref="B4:L4"/>
    <mergeCell ref="B5:L5"/>
    <mergeCell ref="A13:L13"/>
    <mergeCell ref="A14:L14"/>
    <mergeCell ref="A7:L7"/>
    <mergeCell ref="A8:L8"/>
    <mergeCell ref="A9:L9"/>
    <mergeCell ref="A10:L10"/>
    <mergeCell ref="A11:L11"/>
    <mergeCell ref="A12:L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111"/>
  <sheetViews>
    <sheetView tabSelected="1" zoomScaleNormal="100" workbookViewId="0">
      <selection activeCell="G1" sqref="G1"/>
    </sheetView>
  </sheetViews>
  <sheetFormatPr defaultColWidth="0" defaultRowHeight="15" x14ac:dyDescent="0.25"/>
  <cols>
    <col min="1" max="1" width="4.42578125" style="1" customWidth="1"/>
    <col min="2" max="2" width="4" style="1" customWidth="1"/>
    <col min="3" max="3" width="30.85546875" style="1" customWidth="1"/>
    <col min="4" max="4" width="37.5703125" style="1" customWidth="1"/>
    <col min="5" max="5" width="28.28515625" style="2" customWidth="1"/>
    <col min="6" max="6" width="19.42578125" style="2" customWidth="1"/>
    <col min="7" max="7" width="13.140625" style="26" customWidth="1"/>
    <col min="8" max="8" width="18.28515625" style="68" hidden="1" customWidth="1"/>
    <col min="9" max="9" width="8.42578125" style="68" hidden="1" customWidth="1"/>
    <col min="10" max="10" width="6.85546875" style="33" hidden="1" customWidth="1"/>
    <col min="11" max="11" width="5.28515625" style="33" hidden="1" customWidth="1"/>
    <col min="12" max="12" width="7.140625" style="33" hidden="1" customWidth="1"/>
    <col min="13" max="13" width="5.85546875" style="3" hidden="1" customWidth="1"/>
    <col min="14" max="14" width="5.7109375" style="1" hidden="1" customWidth="1"/>
    <col min="15" max="15" width="6.7109375" style="1" hidden="1" customWidth="1"/>
    <col min="16" max="16" width="7.28515625" style="1" hidden="1" customWidth="1"/>
    <col min="17" max="17" width="7.140625" style="1" hidden="1" customWidth="1"/>
    <col min="18" max="18" width="7.28515625" style="1" hidden="1" customWidth="1"/>
    <col min="19" max="19" width="6.140625" style="1" hidden="1" customWidth="1"/>
    <col min="20" max="20" width="4.85546875" style="1" hidden="1" customWidth="1"/>
    <col min="21" max="22" width="5.28515625" style="1" hidden="1" customWidth="1"/>
    <col min="23" max="23" width="5.42578125" style="1" hidden="1" customWidth="1"/>
    <col min="24" max="24" width="4.85546875" style="1" hidden="1" customWidth="1"/>
    <col min="25" max="25" width="6" style="1" hidden="1" customWidth="1"/>
    <col min="26" max="26" width="5.85546875" style="1" hidden="1" customWidth="1"/>
    <col min="27" max="27" width="5.7109375" style="1" hidden="1" customWidth="1"/>
    <col min="28" max="28" width="3.85546875" style="1" hidden="1" customWidth="1"/>
    <col min="29" max="29" width="6.7109375" style="1" hidden="1" customWidth="1"/>
    <col min="30" max="30" width="4.85546875" style="1" hidden="1" customWidth="1"/>
    <col min="31" max="31" width="3.7109375" style="1" hidden="1" customWidth="1"/>
    <col min="32" max="32" width="4.5703125" style="1" hidden="1" customWidth="1"/>
    <col min="33" max="33" width="3.7109375" style="1" hidden="1" customWidth="1"/>
    <col min="34" max="35" width="7.28515625" style="1" hidden="1" customWidth="1"/>
    <col min="36" max="38" width="5.7109375" style="1" hidden="1" customWidth="1"/>
    <col min="39" max="39" width="5.140625" style="1" hidden="1" customWidth="1"/>
    <col min="40" max="40" width="8.7109375" style="1" hidden="1" customWidth="1"/>
    <col min="41" max="41" width="6.140625" style="4" hidden="1" customWidth="1"/>
    <col min="42" max="42" width="8.85546875" style="4" hidden="1" customWidth="1"/>
    <col min="43" max="43" width="3.42578125" style="4" hidden="1" customWidth="1"/>
    <col min="44" max="44" width="4.42578125" style="4" hidden="1" customWidth="1"/>
    <col min="45" max="45" width="2.85546875" style="1" hidden="1" customWidth="1"/>
    <col min="46" max="46" width="3.140625" style="1" hidden="1" customWidth="1"/>
    <col min="47" max="47" width="4.28515625" style="1" hidden="1" customWidth="1"/>
    <col min="48" max="48" width="3.7109375" style="1" hidden="1" customWidth="1"/>
    <col min="49" max="49" width="4.5703125" style="1" hidden="1" customWidth="1"/>
    <col min="50" max="50" width="9.5703125" style="1" hidden="1" customWidth="1"/>
    <col min="51" max="51" width="7.42578125" style="1" hidden="1" customWidth="1"/>
    <col min="52" max="52" width="7.28515625" style="1" hidden="1" customWidth="1"/>
    <col min="53" max="53" width="6.42578125" style="1" hidden="1" customWidth="1"/>
    <col min="54" max="54" width="7.85546875" style="1" hidden="1" customWidth="1"/>
    <col min="55" max="55" width="3.85546875" style="1" hidden="1" customWidth="1"/>
    <col min="56" max="56" width="5.7109375" style="1" hidden="1" customWidth="1"/>
    <col min="57" max="57" width="4.28515625" style="1" hidden="1" customWidth="1"/>
    <col min="58" max="58" width="4" style="1" hidden="1" customWidth="1"/>
    <col min="59" max="60" width="4.28515625" style="1" hidden="1" customWidth="1"/>
    <col min="61" max="61" width="4.42578125" style="1" hidden="1" customWidth="1"/>
    <col min="62" max="62" width="4.28515625" style="1" hidden="1" customWidth="1"/>
    <col min="63" max="63" width="5.5703125" style="1" hidden="1" customWidth="1"/>
    <col min="64" max="64" width="4.28515625" style="1" hidden="1" customWidth="1"/>
    <col min="65" max="65" width="6.42578125" style="1" hidden="1" customWidth="1"/>
    <col min="66" max="66" width="12" style="1" hidden="1" customWidth="1"/>
    <col min="67" max="67" width="9.5703125" style="1" hidden="1" customWidth="1"/>
    <col min="68" max="68" width="12.28515625" style="5" hidden="1" customWidth="1"/>
    <col min="69" max="69" width="8.85546875" style="1" hidden="1" customWidth="1"/>
    <col min="70" max="70" width="24.5703125" style="1" hidden="1" customWidth="1"/>
    <col min="71" max="188" width="8.85546875" style="1" hidden="1" customWidth="1"/>
    <col min="189" max="189" width="8.85546875" style="1" customWidth="1"/>
    <col min="190" max="16384" width="8.85546875" style="1" hidden="1"/>
  </cols>
  <sheetData>
    <row r="1" spans="1:75" ht="72.75" customHeight="1" x14ac:dyDescent="0.25">
      <c r="A1" s="127" t="s">
        <v>410</v>
      </c>
      <c r="B1" s="127"/>
      <c r="C1" s="127"/>
      <c r="D1" s="127"/>
      <c r="E1" s="127"/>
      <c r="F1" s="127"/>
      <c r="G1" s="188">
        <f>Sheet2!R21</f>
        <v>2.96</v>
      </c>
      <c r="H1" s="76"/>
    </row>
    <row r="2" spans="1:75" ht="26.25" customHeight="1" x14ac:dyDescent="0.25">
      <c r="B2" s="128" t="s">
        <v>0</v>
      </c>
      <c r="C2" s="105"/>
      <c r="D2" s="105"/>
      <c r="E2" s="105"/>
      <c r="F2" s="7" t="s">
        <v>472</v>
      </c>
      <c r="G2" s="77" t="str">
        <f>IF(F2="ОООО/СС/ӨӨ","Огноо бөглөх","")</f>
        <v>Огноо бөглөх</v>
      </c>
      <c r="H2" s="76"/>
      <c r="BU2" s="1" t="s">
        <v>4</v>
      </c>
    </row>
    <row r="3" spans="1:75" ht="92.45" customHeight="1" x14ac:dyDescent="0.25">
      <c r="B3" s="8" t="s">
        <v>1</v>
      </c>
      <c r="C3" s="129" t="s">
        <v>353</v>
      </c>
      <c r="D3" s="129"/>
      <c r="E3" s="61" t="s">
        <v>3</v>
      </c>
      <c r="F3" s="7"/>
      <c r="H3" s="76"/>
      <c r="I3" s="69"/>
      <c r="J3" s="71"/>
      <c r="K3" s="71"/>
      <c r="L3" s="71"/>
      <c r="BU3" s="1" t="s">
        <v>6</v>
      </c>
    </row>
    <row r="4" spans="1:75" ht="20.45" customHeight="1" x14ac:dyDescent="0.25">
      <c r="B4" s="9">
        <v>1</v>
      </c>
      <c r="C4" s="85" t="s">
        <v>5</v>
      </c>
      <c r="D4" s="86"/>
      <c r="E4" s="62"/>
      <c r="F4" s="10" t="str">
        <f>+IF(E4&gt;0,"","Утга нөхөх")</f>
        <v>Утга нөхөх</v>
      </c>
      <c r="G4" s="33" t="s">
        <v>354</v>
      </c>
      <c r="H4" s="76"/>
      <c r="I4" s="69"/>
      <c r="J4" s="71"/>
      <c r="K4" s="71"/>
      <c r="L4" s="71"/>
    </row>
    <row r="5" spans="1:75" ht="20.45" customHeight="1" x14ac:dyDescent="0.25">
      <c r="B5" s="9">
        <v>2</v>
      </c>
      <c r="C5" s="85" t="s">
        <v>7</v>
      </c>
      <c r="D5" s="86"/>
      <c r="E5" s="62"/>
      <c r="F5" s="10" t="str">
        <f t="shared" ref="F5:F8" si="0">+IF(E5&gt;0,"","Утга нөхөх")</f>
        <v>Утга нөхөх</v>
      </c>
      <c r="G5" s="33" t="s">
        <v>6</v>
      </c>
      <c r="H5" s="76"/>
      <c r="I5" s="69"/>
      <c r="J5" s="71"/>
      <c r="K5" s="71"/>
      <c r="L5" s="71"/>
    </row>
    <row r="6" spans="1:75" ht="20.45" customHeight="1" x14ac:dyDescent="0.25">
      <c r="B6" s="9">
        <v>3</v>
      </c>
      <c r="C6" s="85" t="s">
        <v>8</v>
      </c>
      <c r="D6" s="87"/>
      <c r="E6" s="62"/>
      <c r="F6" s="10" t="str">
        <f t="shared" si="0"/>
        <v>Утга нөхөх</v>
      </c>
      <c r="H6" s="76"/>
      <c r="I6" s="69"/>
      <c r="J6" s="71"/>
      <c r="K6" s="71"/>
      <c r="L6" s="71"/>
    </row>
    <row r="7" spans="1:75" ht="20.45" customHeight="1" x14ac:dyDescent="0.25">
      <c r="B7" s="9">
        <v>4</v>
      </c>
      <c r="C7" s="85" t="s">
        <v>9</v>
      </c>
      <c r="D7" s="87"/>
      <c r="E7" s="62"/>
      <c r="F7" s="10" t="str">
        <f t="shared" si="0"/>
        <v>Утга нөхөх</v>
      </c>
      <c r="H7" s="76"/>
      <c r="I7" s="69"/>
      <c r="J7" s="71"/>
      <c r="K7" s="71"/>
      <c r="L7" s="71"/>
    </row>
    <row r="8" spans="1:75" ht="20.45" customHeight="1" x14ac:dyDescent="0.25">
      <c r="B8" s="9">
        <v>5</v>
      </c>
      <c r="C8" s="85" t="s">
        <v>10</v>
      </c>
      <c r="D8" s="87"/>
      <c r="E8" s="62"/>
      <c r="F8" s="10" t="str">
        <f t="shared" si="0"/>
        <v>Утга нөхөх</v>
      </c>
      <c r="H8" s="76" t="b">
        <f>IF(E8=G4,1, IF(E8=G5,3))</f>
        <v>0</v>
      </c>
      <c r="I8" s="76" t="b">
        <f>IF(E8=$BU$2,1, IF(E8=$BU$3,3))</f>
        <v>0</v>
      </c>
      <c r="J8" s="71"/>
      <c r="K8" s="71"/>
      <c r="L8" s="71"/>
    </row>
    <row r="9" spans="1:75" ht="33" customHeight="1" x14ac:dyDescent="0.25">
      <c r="B9" s="9" t="s">
        <v>426</v>
      </c>
      <c r="C9" s="85" t="s">
        <v>11</v>
      </c>
      <c r="D9" s="87"/>
      <c r="E9" s="62"/>
      <c r="F9" s="10" t="str">
        <f>+IF(AND(E8="Тийм",E9=0),"Утга нөхөх","")</f>
        <v/>
      </c>
      <c r="H9" s="76"/>
      <c r="I9" s="76"/>
      <c r="J9" s="71"/>
      <c r="K9" s="71"/>
      <c r="L9" s="71"/>
    </row>
    <row r="10" spans="1:75" ht="30" customHeight="1" x14ac:dyDescent="0.25">
      <c r="B10" s="9">
        <v>6</v>
      </c>
      <c r="C10" s="85" t="s">
        <v>427</v>
      </c>
      <c r="D10" s="87"/>
      <c r="E10" s="62"/>
      <c r="F10" s="10" t="str">
        <f>+IF(E10&gt;0,"","Утга нөхөх")</f>
        <v>Утга нөхөх</v>
      </c>
      <c r="H10" s="76"/>
      <c r="I10" s="69"/>
      <c r="J10" s="71"/>
      <c r="K10" s="71"/>
      <c r="L10" s="71"/>
      <c r="M10" s="27"/>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8"/>
      <c r="AP10" s="28"/>
      <c r="AQ10" s="28"/>
      <c r="AR10" s="28"/>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row>
    <row r="11" spans="1:75" ht="20.45" customHeight="1" x14ac:dyDescent="0.25">
      <c r="B11" s="90" t="s">
        <v>355</v>
      </c>
      <c r="C11" s="91"/>
      <c r="D11" s="91"/>
      <c r="E11" s="92"/>
      <c r="F11" s="10"/>
      <c r="H11" s="76"/>
      <c r="I11" s="69"/>
      <c r="J11" s="71"/>
      <c r="K11" s="71"/>
      <c r="L11" s="71"/>
      <c r="M11" s="27"/>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8"/>
      <c r="AP11" s="28"/>
      <c r="AQ11" s="28"/>
      <c r="AR11" s="28"/>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R11" s="26"/>
      <c r="BS11" s="26"/>
      <c r="BT11" s="26"/>
      <c r="BU11" s="26"/>
    </row>
    <row r="12" spans="1:75" ht="20.45" customHeight="1" x14ac:dyDescent="0.25">
      <c r="B12" s="9">
        <v>1</v>
      </c>
      <c r="C12" s="93" t="s">
        <v>356</v>
      </c>
      <c r="D12" s="94"/>
      <c r="E12" s="34"/>
      <c r="F12" s="10" t="str">
        <f>+IF(E12&gt;0,"","Утга нөхөх")</f>
        <v>Утга нөхөх</v>
      </c>
      <c r="H12" s="76">
        <f>IF(E12=I4,1, IF(E12=I5,3))</f>
        <v>1</v>
      </c>
      <c r="I12" s="75">
        <f>IF(E12=$BR$12,1, IF(E12=$BR$13,3,4))</f>
        <v>4</v>
      </c>
      <c r="J12" s="71"/>
      <c r="K12" s="71"/>
      <c r="L12" s="71"/>
      <c r="M12" s="27"/>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8"/>
      <c r="AP12" s="28"/>
      <c r="AQ12" s="28"/>
      <c r="AR12" s="28"/>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t="s">
        <v>395</v>
      </c>
      <c r="BS12" s="26" t="s">
        <v>397</v>
      </c>
      <c r="BT12" s="26" t="s">
        <v>399</v>
      </c>
      <c r="BU12" s="26"/>
      <c r="BV12" s="1" t="s">
        <v>402</v>
      </c>
      <c r="BW12" s="1" t="s">
        <v>6</v>
      </c>
    </row>
    <row r="13" spans="1:75" ht="20.45" customHeight="1" x14ac:dyDescent="0.25">
      <c r="A13" s="29"/>
      <c r="B13" s="11">
        <v>2</v>
      </c>
      <c r="C13" s="88" t="s">
        <v>357</v>
      </c>
      <c r="D13" s="89"/>
      <c r="E13" s="32"/>
      <c r="F13" s="10" t="str">
        <f>+IF(E13&gt;0,"","Утга нөхөх")</f>
        <v>Утга нөхөх</v>
      </c>
      <c r="H13" s="76">
        <f>IF(E13=L4,1, IF(E13=L5,3))</f>
        <v>1</v>
      </c>
      <c r="I13" s="75">
        <f>IF(E13=$BS$12,1, IF(E13=$BS$13,3,4))</f>
        <v>4</v>
      </c>
      <c r="J13" s="71"/>
      <c r="K13" s="71"/>
      <c r="L13" s="71"/>
      <c r="M13" s="27"/>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8"/>
      <c r="AP13" s="28"/>
      <c r="AQ13" s="28"/>
      <c r="AR13" s="28"/>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t="s">
        <v>396</v>
      </c>
      <c r="BS13" s="26" t="s">
        <v>398</v>
      </c>
      <c r="BT13" s="26" t="s">
        <v>400</v>
      </c>
      <c r="BU13" s="26"/>
      <c r="BV13" s="1" t="s">
        <v>403</v>
      </c>
      <c r="BW13" s="1" t="s">
        <v>404</v>
      </c>
    </row>
    <row r="14" spans="1:75" ht="20.45" customHeight="1" x14ac:dyDescent="0.25">
      <c r="A14" s="29"/>
      <c r="B14" s="11">
        <v>3</v>
      </c>
      <c r="C14" s="88" t="s">
        <v>358</v>
      </c>
      <c r="D14" s="89"/>
      <c r="E14" s="31"/>
      <c r="F14" s="10" t="str">
        <f>+IF(E14&gt;0,"","Утга нөхөх")</f>
        <v>Утга нөхөх</v>
      </c>
      <c r="H14" s="76">
        <f>IF(E14=$J$15,1, IF(E14=$J$14,3, IF(E14=$J$13,5)))</f>
        <v>1</v>
      </c>
      <c r="I14" s="75">
        <f>IF(E14=$BT$12,1, IF(E14=$BT$13,3, IF(E14=$BT$14,5,4)))</f>
        <v>4</v>
      </c>
      <c r="J14" s="71"/>
      <c r="K14" s="71"/>
      <c r="L14" s="71"/>
      <c r="M14" s="27"/>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8"/>
      <c r="AP14" s="28"/>
      <c r="AQ14" s="28"/>
      <c r="AR14" s="28"/>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t="s">
        <v>401</v>
      </c>
      <c r="BU14" s="26"/>
      <c r="BV14" s="1" t="s">
        <v>399</v>
      </c>
      <c r="BW14" s="1" t="s">
        <v>405</v>
      </c>
    </row>
    <row r="15" spans="1:75" ht="20.45" customHeight="1" x14ac:dyDescent="0.25">
      <c r="A15" s="29"/>
      <c r="B15" s="11">
        <v>4</v>
      </c>
      <c r="C15" s="95" t="s">
        <v>14</v>
      </c>
      <c r="D15" s="95"/>
      <c r="E15" s="31"/>
      <c r="F15" s="10" t="str">
        <f>+IF(E15&gt;0,"","Утга нөхөх")</f>
        <v>Утга нөхөх</v>
      </c>
      <c r="H15" s="76">
        <f>IF(E15=$K$15,1, IF(E15=$K$14,3, IF(E15=$K$13,5)))</f>
        <v>1</v>
      </c>
      <c r="I15" s="75">
        <f>IF(E15=$BV$12,5, IF(E15=$BV$13,3, IF(E15=$BV$14,1,4)))</f>
        <v>4</v>
      </c>
      <c r="J15" s="71"/>
      <c r="K15" s="71"/>
      <c r="L15" s="71"/>
      <c r="M15" s="27"/>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8"/>
      <c r="AP15" s="28"/>
      <c r="AQ15" s="28"/>
      <c r="AR15" s="28"/>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row>
    <row r="16" spans="1:75" ht="20.45" customHeight="1" x14ac:dyDescent="0.25">
      <c r="A16" s="29"/>
      <c r="B16" s="11">
        <v>5</v>
      </c>
      <c r="C16" s="96" t="s">
        <v>359</v>
      </c>
      <c r="D16" s="97"/>
      <c r="E16" s="11"/>
      <c r="F16" s="10" t="str">
        <f>+IF(E16&gt;0,"","Утга нөхөх")</f>
        <v>Утга нөхөх</v>
      </c>
      <c r="H16" s="76">
        <f>IF(E16=$M$4,1, IF(E16=$M$5,2, IF(E16=$M$6,3)))</f>
        <v>1</v>
      </c>
      <c r="I16" s="75" t="b">
        <f>IF(E16=$BW$12,1, IF(E16=$BW$13,2, IF(E16=$BW$14,3)))</f>
        <v>0</v>
      </c>
      <c r="J16" s="71"/>
      <c r="K16" s="71"/>
      <c r="L16" s="71"/>
      <c r="M16" s="27"/>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8"/>
      <c r="AP16" s="28"/>
      <c r="AQ16" s="28"/>
      <c r="AR16" s="28"/>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row>
    <row r="17" spans="1:81" ht="19.149999999999999" customHeight="1" x14ac:dyDescent="0.25">
      <c r="A17" s="29"/>
      <c r="B17" s="90" t="s">
        <v>360</v>
      </c>
      <c r="C17" s="98"/>
      <c r="D17" s="98"/>
      <c r="E17" s="99"/>
      <c r="F17" s="10"/>
      <c r="H17" s="76"/>
      <c r="I17" s="75"/>
      <c r="J17" s="71"/>
      <c r="K17" s="71"/>
      <c r="L17" s="71"/>
      <c r="M17" s="27"/>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8"/>
      <c r="AP17" s="28"/>
      <c r="AQ17" s="28"/>
      <c r="AR17" s="28"/>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row>
    <row r="18" spans="1:81" ht="77.25" customHeight="1" x14ac:dyDescent="0.25">
      <c r="A18" s="29"/>
      <c r="B18" s="11">
        <v>1</v>
      </c>
      <c r="C18" s="88" t="s">
        <v>473</v>
      </c>
      <c r="D18" s="89"/>
      <c r="E18" s="31"/>
      <c r="F18" s="10" t="str">
        <f t="shared" ref="F18:F26" si="1">+IF(E18&gt;0,"","Утга нөхөх")</f>
        <v>Утга нөхөх</v>
      </c>
      <c r="H18" s="77">
        <f>IF(E18=N19,3,IF(E18=N20,1,IF(E18=N18,4.9,IF(E18=N21,5))))</f>
        <v>3</v>
      </c>
      <c r="I18" s="75">
        <f>IF(E18=$BX$18,4.9,IF(E18=$BX$19,2,IF(E18=$BX$20,1,IF(E18=$BX$21,1,IF(E18=$BX$22,5,4)))))</f>
        <v>4</v>
      </c>
      <c r="J18" s="71"/>
      <c r="K18" s="71"/>
      <c r="L18" s="71"/>
      <c r="M18" s="27"/>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8"/>
      <c r="AP18" s="28"/>
      <c r="AQ18" s="28"/>
      <c r="AR18" s="28"/>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X18" s="1">
        <v>1</v>
      </c>
      <c r="BY18" s="1" t="s">
        <v>354</v>
      </c>
      <c r="BZ18" s="1" t="s">
        <v>354</v>
      </c>
      <c r="CA18" s="1" t="s">
        <v>4</v>
      </c>
      <c r="CB18" s="1" t="s">
        <v>354</v>
      </c>
      <c r="CC18" s="1" t="s">
        <v>354</v>
      </c>
    </row>
    <row r="19" spans="1:81" ht="29.25" customHeight="1" x14ac:dyDescent="0.25">
      <c r="A19" s="29"/>
      <c r="B19" s="11">
        <v>2</v>
      </c>
      <c r="C19" s="88" t="s">
        <v>361</v>
      </c>
      <c r="D19" s="89"/>
      <c r="E19" s="31"/>
      <c r="F19" s="10" t="str">
        <f t="shared" si="1"/>
        <v>Утга нөхөх</v>
      </c>
      <c r="H19" s="77">
        <f>IF(E19=O18,5,IF(E19=O19,1))</f>
        <v>5</v>
      </c>
      <c r="I19" s="75">
        <f>IF(E19=$BY$18,5,IF(E19=$BY$19,1,IF(E19=$BY$20,4.9,IF(E19=$BY$21,1,4))))</f>
        <v>4</v>
      </c>
      <c r="J19" s="71"/>
      <c r="K19" s="71"/>
      <c r="L19" s="71"/>
      <c r="M19" s="27"/>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8"/>
      <c r="AP19" s="28"/>
      <c r="AQ19" s="28"/>
      <c r="AR19" s="28"/>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X19" s="1">
        <v>2</v>
      </c>
      <c r="BY19" s="1" t="s">
        <v>6</v>
      </c>
      <c r="BZ19" s="1" t="s">
        <v>407</v>
      </c>
      <c r="CA19" s="1" t="s">
        <v>6</v>
      </c>
      <c r="CB19" s="1" t="s">
        <v>6</v>
      </c>
      <c r="CC19" s="1" t="s">
        <v>6</v>
      </c>
    </row>
    <row r="20" spans="1:81" ht="34.5" customHeight="1" x14ac:dyDescent="0.25">
      <c r="A20" s="29"/>
      <c r="B20" s="11">
        <v>3</v>
      </c>
      <c r="C20" s="88" t="s">
        <v>362</v>
      </c>
      <c r="D20" s="89"/>
      <c r="E20" s="31"/>
      <c r="F20" s="10" t="str">
        <f t="shared" si="1"/>
        <v>Утга нөхөх</v>
      </c>
      <c r="H20" s="77">
        <f>IF(E20=P18,5,IF(E20=P19,1))</f>
        <v>5</v>
      </c>
      <c r="I20" s="75">
        <f>IF(E20=$BZ$18,5, IF(E20=$BZ$19,1, IF(E20=$BZ$20, 4.9, IF(E20=$BZ$21,1,4))))</f>
        <v>4</v>
      </c>
      <c r="J20" s="71"/>
      <c r="K20" s="71"/>
      <c r="L20" s="71"/>
      <c r="M20" s="27"/>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8"/>
      <c r="AP20" s="28"/>
      <c r="AQ20" s="28"/>
      <c r="AR20" s="28"/>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X20" s="1">
        <v>3</v>
      </c>
      <c r="BY20" s="1" t="s">
        <v>54</v>
      </c>
      <c r="BZ20" s="1" t="s">
        <v>54</v>
      </c>
      <c r="CA20" s="1" t="s">
        <v>54</v>
      </c>
      <c r="CB20" s="1" t="s">
        <v>54</v>
      </c>
      <c r="CC20" s="1" t="s">
        <v>54</v>
      </c>
    </row>
    <row r="21" spans="1:81" ht="33.75" customHeight="1" x14ac:dyDescent="0.25">
      <c r="A21" s="29"/>
      <c r="B21" s="11">
        <v>4</v>
      </c>
      <c r="C21" s="88" t="s">
        <v>408</v>
      </c>
      <c r="D21" s="89"/>
      <c r="E21" s="31"/>
      <c r="F21" s="10" t="str">
        <f t="shared" si="1"/>
        <v>Утга нөхөх</v>
      </c>
      <c r="H21" s="77">
        <f>IF(E21=Q18,5,IF(E21=Q19,1))</f>
        <v>5</v>
      </c>
      <c r="I21" s="75">
        <f>IF(E21=$CA$18,5, IF(E21=$CA$19,1, IF(E21=$CA$20, 4.9, IF(E21=$CA$21,1,4))))</f>
        <v>4</v>
      </c>
      <c r="J21" s="71"/>
      <c r="K21" s="71"/>
      <c r="L21" s="71"/>
      <c r="BX21" s="1">
        <v>4</v>
      </c>
      <c r="BY21" s="1" t="s">
        <v>453</v>
      </c>
      <c r="BZ21" s="1" t="s">
        <v>453</v>
      </c>
      <c r="CA21" s="1" t="s">
        <v>453</v>
      </c>
      <c r="CB21" s="1" t="s">
        <v>453</v>
      </c>
      <c r="CC21" s="1" t="s">
        <v>453</v>
      </c>
    </row>
    <row r="22" spans="1:81" ht="19.149999999999999" customHeight="1" x14ac:dyDescent="0.25">
      <c r="A22" s="29"/>
      <c r="B22" s="90" t="s">
        <v>363</v>
      </c>
      <c r="C22" s="98"/>
      <c r="D22" s="98"/>
      <c r="E22" s="99"/>
      <c r="F22" s="10"/>
      <c r="H22" s="77"/>
      <c r="I22" s="75"/>
      <c r="J22" s="71"/>
      <c r="K22" s="71"/>
      <c r="L22" s="71"/>
      <c r="BX22" s="1" t="s">
        <v>406</v>
      </c>
    </row>
    <row r="23" spans="1:81" ht="26.25" customHeight="1" x14ac:dyDescent="0.25">
      <c r="A23" s="29"/>
      <c r="B23" s="11">
        <v>1</v>
      </c>
      <c r="C23" s="85" t="s">
        <v>424</v>
      </c>
      <c r="D23" s="87"/>
      <c r="E23" s="31" t="s">
        <v>6</v>
      </c>
      <c r="F23" s="10" t="str">
        <f t="shared" si="1"/>
        <v/>
      </c>
      <c r="H23" s="77" t="b">
        <f>IF(E23=R23,5, IF(E23=R24,1))</f>
        <v>0</v>
      </c>
      <c r="I23" s="75">
        <f>IF(E23=$CB$18,5, IF(E23=$CB$19,1, IF(E23=$CB$20, 4.9)))</f>
        <v>1</v>
      </c>
    </row>
    <row r="24" spans="1:81" ht="42" customHeight="1" x14ac:dyDescent="0.25">
      <c r="A24" s="29"/>
      <c r="B24" s="11">
        <v>2</v>
      </c>
      <c r="C24" s="85" t="s">
        <v>425</v>
      </c>
      <c r="D24" s="87"/>
      <c r="E24" s="31"/>
      <c r="F24" s="10" t="str">
        <f t="shared" si="1"/>
        <v>Утга нөхөх</v>
      </c>
      <c r="H24" s="77" t="b">
        <f>IF(AND(E24&gt;=1, E24&lt;=5000000),1, IF(AND(E24&gt;=5000001,E24&lt;=10000000),3, IF(AND(E24&gt;10000001),5)))</f>
        <v>0</v>
      </c>
      <c r="I24" s="10">
        <f>IF(AND(E24&gt;=0,E24&lt;=5000000),1,IF(AND(E24&gt;=5000001,E24&lt;=10000000),3,IF(E24&gt;=10000001,5)))</f>
        <v>1</v>
      </c>
    </row>
    <row r="25" spans="1:81" ht="14.45" customHeight="1" x14ac:dyDescent="0.25">
      <c r="A25" s="29"/>
      <c r="B25" s="90" t="s">
        <v>366</v>
      </c>
      <c r="C25" s="98"/>
      <c r="D25" s="98"/>
      <c r="E25" s="99"/>
      <c r="F25" s="10" t="str">
        <f t="shared" si="1"/>
        <v>Утга нөхөх</v>
      </c>
      <c r="H25" s="77"/>
      <c r="I25" s="10"/>
    </row>
    <row r="26" spans="1:81" ht="32.450000000000003" customHeight="1" x14ac:dyDescent="0.25">
      <c r="A26" s="29"/>
      <c r="B26" s="11">
        <v>1</v>
      </c>
      <c r="C26" s="88" t="s">
        <v>367</v>
      </c>
      <c r="D26" s="89"/>
      <c r="E26" s="31"/>
      <c r="F26" s="10" t="str">
        <f t="shared" si="1"/>
        <v>Утга нөхөх</v>
      </c>
      <c r="H26" s="77">
        <f>IF(E26=S25,5, IF(E26=S26,1))</f>
        <v>5</v>
      </c>
      <c r="I26" s="10" t="b">
        <f>IF(E26=CC18,5, IF(E26=CC19,1, IF(E26=CC20,4.9)))</f>
        <v>0</v>
      </c>
      <c r="BJ26" s="1">
        <v>1</v>
      </c>
      <c r="BK26" s="12" t="s">
        <v>13</v>
      </c>
    </row>
    <row r="27" spans="1:81" ht="16.149999999999999" customHeight="1" x14ac:dyDescent="0.25">
      <c r="C27" s="13"/>
      <c r="D27" s="13"/>
      <c r="E27" s="6"/>
      <c r="F27" s="6"/>
      <c r="H27" s="10"/>
      <c r="I27" s="10"/>
    </row>
    <row r="28" spans="1:81" ht="15.6" customHeight="1" x14ac:dyDescent="0.25">
      <c r="C28" s="6"/>
      <c r="D28" s="6"/>
      <c r="E28" s="6"/>
      <c r="F28" s="6"/>
    </row>
    <row r="29" spans="1:81" x14ac:dyDescent="0.25">
      <c r="B29" s="100" t="s">
        <v>16</v>
      </c>
      <c r="C29" s="101"/>
      <c r="D29" s="101"/>
      <c r="E29" s="101"/>
      <c r="F29" s="101"/>
    </row>
    <row r="30" spans="1:81" ht="14.45" customHeight="1" x14ac:dyDescent="0.25">
      <c r="B30" s="102" t="s">
        <v>17</v>
      </c>
      <c r="C30" s="102"/>
      <c r="D30" s="102"/>
      <c r="E30" s="103" t="s">
        <v>18</v>
      </c>
      <c r="F30" s="104"/>
      <c r="G30" s="27"/>
    </row>
    <row r="31" spans="1:81" ht="14.45" customHeight="1" x14ac:dyDescent="0.25">
      <c r="B31" s="105" t="s">
        <v>19</v>
      </c>
      <c r="C31" s="105"/>
      <c r="D31" s="105"/>
      <c r="E31" s="105"/>
      <c r="F31" s="105"/>
      <c r="G31" s="59"/>
      <c r="H31" s="68" t="s">
        <v>20</v>
      </c>
    </row>
    <row r="32" spans="1:81" ht="36" customHeight="1" x14ac:dyDescent="0.25">
      <c r="B32" s="9">
        <v>1</v>
      </c>
      <c r="C32" s="82" t="s">
        <v>21</v>
      </c>
      <c r="D32" s="82"/>
      <c r="E32" s="82"/>
      <c r="F32" s="82"/>
      <c r="G32" s="10" t="str">
        <f>+IF(E32&gt;0,"","Утга нөхөх")</f>
        <v>Утга нөхөх</v>
      </c>
      <c r="H32" s="68" t="s">
        <v>22</v>
      </c>
      <c r="I32" s="68">
        <f>IF(E32=$H$31,1,IF(E32=$H$32,2,IF(E32=$H$33,3,IF(E32=$H$34,4,IF(E32=$H$35,5,4)))))</f>
        <v>4</v>
      </c>
      <c r="W32" s="14" t="s">
        <v>23</v>
      </c>
      <c r="X32" s="14" t="s">
        <v>24</v>
      </c>
      <c r="Y32" s="14" t="s">
        <v>25</v>
      </c>
      <c r="Z32" s="14" t="s">
        <v>26</v>
      </c>
      <c r="AA32" s="14" t="s">
        <v>27</v>
      </c>
      <c r="AB32" s="14" t="s">
        <v>28</v>
      </c>
      <c r="AC32" s="14" t="s">
        <v>29</v>
      </c>
      <c r="BL32" s="1">
        <v>1</v>
      </c>
      <c r="BM32" s="1" t="s">
        <v>30</v>
      </c>
      <c r="BN32" s="1" t="s">
        <v>31</v>
      </c>
      <c r="BO32" s="1" t="s">
        <v>32</v>
      </c>
    </row>
    <row r="33" spans="2:67" ht="27.75" customHeight="1" x14ac:dyDescent="0.25">
      <c r="B33" s="15">
        <v>2</v>
      </c>
      <c r="C33" s="106" t="s">
        <v>33</v>
      </c>
      <c r="D33" s="106"/>
      <c r="E33" s="82"/>
      <c r="F33" s="82"/>
      <c r="G33" s="10" t="str">
        <f>+IF(E33&gt;0,"","Утга нөхөх")</f>
        <v>Утга нөхөх</v>
      </c>
      <c r="H33" s="68" t="s">
        <v>34</v>
      </c>
      <c r="I33" s="68">
        <f>IF(E33=$H$36,1,IF(E33=$H$37,2,IF(E33=$H$38,3,IF(E33=$H$39,4,IF(E33=$H$40,5,4)))))</f>
        <v>4</v>
      </c>
      <c r="J33" s="72"/>
      <c r="W33" s="14" t="s">
        <v>35</v>
      </c>
      <c r="X33" s="14" t="s">
        <v>36</v>
      </c>
      <c r="Y33" s="14" t="s">
        <v>37</v>
      </c>
      <c r="Z33" s="14" t="s">
        <v>38</v>
      </c>
      <c r="AA33" s="14" t="s">
        <v>39</v>
      </c>
      <c r="AB33" s="14" t="s">
        <v>40</v>
      </c>
      <c r="AC33" s="14" t="s">
        <v>41</v>
      </c>
      <c r="BL33" s="1">
        <v>2</v>
      </c>
      <c r="BM33" s="1" t="s">
        <v>42</v>
      </c>
      <c r="BN33" s="1" t="s">
        <v>43</v>
      </c>
      <c r="BO33" s="1" t="s">
        <v>44</v>
      </c>
    </row>
    <row r="34" spans="2:67" ht="30.75" customHeight="1" x14ac:dyDescent="0.25">
      <c r="B34" s="9">
        <v>3</v>
      </c>
      <c r="C34" s="82" t="s">
        <v>45</v>
      </c>
      <c r="D34" s="82"/>
      <c r="E34" s="85"/>
      <c r="F34" s="87"/>
      <c r="G34" s="10" t="str">
        <f>+IF(E34&gt;0,"","Утга нөхөх")</f>
        <v>Утга нөхөх</v>
      </c>
      <c r="H34" s="68" t="s">
        <v>46</v>
      </c>
      <c r="I34" s="68">
        <f>IF(E34=$H$41,1,IF(E34=$H$42,2,IF(E34=$H$43,3,IF(E34=$H$44,4,IF(E34=$H$45,5,4)))))</f>
        <v>4</v>
      </c>
      <c r="J34" s="72"/>
      <c r="W34" s="14" t="s">
        <v>47</v>
      </c>
      <c r="X34" s="14" t="s">
        <v>48</v>
      </c>
      <c r="Y34" s="14" t="s">
        <v>49</v>
      </c>
      <c r="Z34" s="14" t="s">
        <v>50</v>
      </c>
      <c r="AA34" s="14" t="s">
        <v>51</v>
      </c>
      <c r="AB34" s="14" t="s">
        <v>52</v>
      </c>
      <c r="AC34" s="14" t="s">
        <v>53</v>
      </c>
      <c r="BL34" s="1">
        <v>3</v>
      </c>
      <c r="BM34" s="1" t="s">
        <v>54</v>
      </c>
    </row>
    <row r="35" spans="2:67" ht="72" customHeight="1" x14ac:dyDescent="0.25">
      <c r="B35" s="9">
        <v>4</v>
      </c>
      <c r="C35" s="82" t="s">
        <v>55</v>
      </c>
      <c r="D35" s="82"/>
      <c r="E35" s="82"/>
      <c r="F35" s="82"/>
      <c r="G35" s="10" t="str">
        <f t="shared" ref="G35:G45" si="2">+IF(E35&gt;0,"","Утга нөхөх")</f>
        <v>Утга нөхөх</v>
      </c>
      <c r="H35" s="68" t="s">
        <v>56</v>
      </c>
      <c r="I35" s="68">
        <f>IF(E35=$H$50,1,IF(E35=$H$51,2,IF(E35=$H$52,3,IF(E35=$H$53,4,IF(E35=$H$54,5,4)))))</f>
        <v>4</v>
      </c>
      <c r="J35" s="72"/>
      <c r="W35" s="14" t="s">
        <v>57</v>
      </c>
      <c r="X35" s="14" t="s">
        <v>58</v>
      </c>
      <c r="Y35" s="14" t="s">
        <v>59</v>
      </c>
      <c r="Z35" s="14" t="s">
        <v>60</v>
      </c>
      <c r="AA35" s="14" t="s">
        <v>61</v>
      </c>
      <c r="AB35" s="14" t="s">
        <v>62</v>
      </c>
      <c r="AC35" s="14" t="s">
        <v>63</v>
      </c>
      <c r="BL35" s="1">
        <v>4</v>
      </c>
      <c r="BM35" s="1" t="s">
        <v>64</v>
      </c>
    </row>
    <row r="36" spans="2:67" ht="35.25" customHeight="1" x14ac:dyDescent="0.25">
      <c r="B36" s="9">
        <v>5</v>
      </c>
      <c r="C36" s="82" t="s">
        <v>65</v>
      </c>
      <c r="D36" s="82"/>
      <c r="E36" s="82"/>
      <c r="F36" s="82"/>
      <c r="G36" s="10" t="str">
        <f t="shared" si="2"/>
        <v>Утга нөхөх</v>
      </c>
      <c r="H36" s="68" t="s">
        <v>66</v>
      </c>
      <c r="I36" s="68">
        <f>IF(E36=$H$55,1,IF(E36=$H$56,2,IF(E36=$H$57,3,IF(E36=$H$58,4,IF(E36=$H$59,5,4)))))</f>
        <v>4</v>
      </c>
      <c r="J36" s="72"/>
      <c r="W36" s="14" t="s">
        <v>67</v>
      </c>
      <c r="X36" s="14" t="s">
        <v>68</v>
      </c>
      <c r="Y36" s="14" t="s">
        <v>69</v>
      </c>
      <c r="Z36" s="14" t="s">
        <v>70</v>
      </c>
      <c r="AA36" s="14" t="s">
        <v>71</v>
      </c>
      <c r="AB36" s="14" t="s">
        <v>72</v>
      </c>
      <c r="AC36" s="14" t="s">
        <v>73</v>
      </c>
      <c r="BL36" s="1">
        <v>5</v>
      </c>
    </row>
    <row r="37" spans="2:67" ht="32.450000000000003" customHeight="1" x14ac:dyDescent="0.25">
      <c r="B37" s="9">
        <v>6</v>
      </c>
      <c r="C37" s="82" t="s">
        <v>74</v>
      </c>
      <c r="D37" s="82"/>
      <c r="E37" s="82"/>
      <c r="F37" s="82"/>
      <c r="G37" s="10" t="str">
        <f t="shared" si="2"/>
        <v>Утга нөхөх</v>
      </c>
      <c r="H37" s="68" t="s">
        <v>75</v>
      </c>
      <c r="I37" s="68">
        <f>IF(E37=$W$32,1,IF(E37=$W$33,2,IF(E37=$W$34,3,IF(E37=$W$35,4,IF(E37=$W$36,5,4)))))</f>
        <v>4</v>
      </c>
      <c r="J37" s="72"/>
      <c r="T37" s="17"/>
    </row>
    <row r="38" spans="2:67" ht="45.6" customHeight="1" x14ac:dyDescent="0.25">
      <c r="B38" s="9">
        <v>7</v>
      </c>
      <c r="C38" s="82" t="s">
        <v>76</v>
      </c>
      <c r="D38" s="82"/>
      <c r="E38" s="82"/>
      <c r="F38" s="82"/>
      <c r="G38" s="10" t="str">
        <f t="shared" si="2"/>
        <v>Утга нөхөх</v>
      </c>
      <c r="H38" s="68" t="s">
        <v>77</v>
      </c>
      <c r="I38" s="68">
        <f>IF(E38=$X$32,1,IF(E38=$X$33,2,IF(E38=$X$34,3,IF(E38=$X$35,4,IF(E38=$X$36,5,4)))))</f>
        <v>4</v>
      </c>
      <c r="J38" s="72"/>
    </row>
    <row r="39" spans="2:67" ht="34.9" customHeight="1" x14ac:dyDescent="0.25">
      <c r="B39" s="9">
        <v>8</v>
      </c>
      <c r="C39" s="82" t="s">
        <v>78</v>
      </c>
      <c r="D39" s="82"/>
      <c r="E39" s="82"/>
      <c r="F39" s="82"/>
      <c r="G39" s="10" t="str">
        <f t="shared" si="2"/>
        <v>Утга нөхөх</v>
      </c>
      <c r="H39" s="68" t="s">
        <v>79</v>
      </c>
      <c r="I39" s="68">
        <f>IF(E39=$Y$32,1,IF(E39=$Y$33,2,IF(E39=$Y$34,3,IF(E39=$Y$35,4,IF(E39=$Y36,5,4)))))</f>
        <v>4</v>
      </c>
      <c r="J39" s="72"/>
    </row>
    <row r="40" spans="2:67" ht="30.6" customHeight="1" x14ac:dyDescent="0.25">
      <c r="B40" s="9">
        <v>9</v>
      </c>
      <c r="C40" s="82" t="s">
        <v>80</v>
      </c>
      <c r="D40" s="82"/>
      <c r="E40" s="82"/>
      <c r="F40" s="82"/>
      <c r="G40" s="10" t="str">
        <f t="shared" si="2"/>
        <v>Утга нөхөх</v>
      </c>
      <c r="H40" s="68" t="s">
        <v>81</v>
      </c>
      <c r="I40" s="68">
        <f>IF(E40=$Z$32,1,IF(E40=$Z$33,2,IF(E40=$Z$34,3,IF(E40=$Z$35,4,IF(E40=$Z$36,5,4)))))</f>
        <v>4</v>
      </c>
      <c r="J40" s="72"/>
    </row>
    <row r="41" spans="2:67" ht="74.45" customHeight="1" x14ac:dyDescent="0.25">
      <c r="B41" s="9">
        <v>10</v>
      </c>
      <c r="C41" s="82" t="s">
        <v>82</v>
      </c>
      <c r="D41" s="82"/>
      <c r="E41" s="82"/>
      <c r="F41" s="82"/>
      <c r="G41" s="10" t="str">
        <f t="shared" si="2"/>
        <v>Утга нөхөх</v>
      </c>
      <c r="H41" s="68" t="s">
        <v>83</v>
      </c>
      <c r="I41" s="68">
        <f>IF(E41=$AA$32,1,IF(E41=$AA$33,2,IF(E41=$AA$34,3,IF(E41=$AA$35,4,IF(E41=$AA$36,5,4)))))</f>
        <v>4</v>
      </c>
      <c r="J41" s="72"/>
    </row>
    <row r="42" spans="2:67" ht="33.6" customHeight="1" x14ac:dyDescent="0.25">
      <c r="B42" s="9">
        <v>11</v>
      </c>
      <c r="C42" s="82" t="s">
        <v>84</v>
      </c>
      <c r="D42" s="82"/>
      <c r="E42" s="82"/>
      <c r="F42" s="82"/>
      <c r="G42" s="10" t="str">
        <f t="shared" si="2"/>
        <v>Утга нөхөх</v>
      </c>
      <c r="H42" s="68" t="s">
        <v>85</v>
      </c>
      <c r="I42" s="68">
        <f>IF(E42=$AB$32,1,IF(E42=$AB$33,2,IF(E42=$AB$34,3,IF(E42=$AB$35,4,IF(E42=$AB$36,5,4)))))</f>
        <v>4</v>
      </c>
      <c r="J42" s="72"/>
    </row>
    <row r="43" spans="2:67" ht="34.9" customHeight="1" x14ac:dyDescent="0.25">
      <c r="B43" s="9">
        <v>12</v>
      </c>
      <c r="C43" s="82" t="s">
        <v>86</v>
      </c>
      <c r="D43" s="82"/>
      <c r="E43" s="82"/>
      <c r="F43" s="82"/>
      <c r="G43" s="10" t="str">
        <f t="shared" si="2"/>
        <v>Утга нөхөх</v>
      </c>
      <c r="H43" s="68" t="s">
        <v>87</v>
      </c>
      <c r="I43" s="68">
        <f>IF(E43=$AC$32,1,IF(E43=$AC$33,2,IF(E43=$AC$34,3,IF(E43=$AC$35,4,IF(E43=$AC$36,5,4)))))</f>
        <v>4</v>
      </c>
      <c r="J43" s="72"/>
    </row>
    <row r="44" spans="2:67" ht="45" customHeight="1" x14ac:dyDescent="0.25">
      <c r="B44" s="9">
        <v>13</v>
      </c>
      <c r="C44" s="85" t="s">
        <v>436</v>
      </c>
      <c r="D44" s="87"/>
      <c r="E44" s="107"/>
      <c r="F44" s="108"/>
      <c r="G44" s="10" t="str">
        <f t="shared" si="2"/>
        <v>Утга нөхөх</v>
      </c>
      <c r="H44" s="68" t="s">
        <v>88</v>
      </c>
      <c r="I44" s="68">
        <f>IF(E44=$BL$32,1,IF(E44=$BL$33,2,IF(E44=$BL$34,3,IF(E44=$BL$35,4,IF(E44=$BL$36,5,4)))))</f>
        <v>4</v>
      </c>
      <c r="J44" s="72"/>
    </row>
    <row r="45" spans="2:67" ht="51" customHeight="1" x14ac:dyDescent="0.25">
      <c r="B45" s="9">
        <v>14</v>
      </c>
      <c r="C45" s="85" t="s">
        <v>89</v>
      </c>
      <c r="D45" s="87"/>
      <c r="E45" s="107"/>
      <c r="F45" s="108"/>
      <c r="G45" s="10" t="str">
        <f t="shared" si="2"/>
        <v>Утга нөхөх</v>
      </c>
      <c r="H45" s="68" t="s">
        <v>90</v>
      </c>
      <c r="I45" s="68">
        <f>IF(E45=$BM$32,1,IF(E45=$BM$33,2,IF(E45=$BM$34,3,IF(E45=$BM$35,5,4))))</f>
        <v>4</v>
      </c>
      <c r="J45" s="72"/>
    </row>
    <row r="46" spans="2:67" ht="34.9" customHeight="1" x14ac:dyDescent="0.25">
      <c r="B46" s="9">
        <v>15</v>
      </c>
      <c r="C46" s="85" t="s">
        <v>91</v>
      </c>
      <c r="D46" s="87"/>
      <c r="E46" s="107"/>
      <c r="F46" s="108"/>
      <c r="G46" s="10" t="str">
        <f>+IF(E46&gt;0,"","Утга нөхөх")</f>
        <v>Утга нөхөх</v>
      </c>
      <c r="I46" s="68">
        <f>IF(E46=$BN$32,1,IF(E46=$BN$33,5,4))</f>
        <v>4</v>
      </c>
      <c r="J46" s="72"/>
    </row>
    <row r="47" spans="2:67" ht="34.9" customHeight="1" x14ac:dyDescent="0.25">
      <c r="B47" s="9">
        <v>16</v>
      </c>
      <c r="C47" s="85" t="s">
        <v>92</v>
      </c>
      <c r="D47" s="87"/>
      <c r="E47" s="107"/>
      <c r="F47" s="108"/>
      <c r="G47" s="10" t="str">
        <f>+IF(E47&gt;0,"","Утга нөхөх")</f>
        <v>Утга нөхөх</v>
      </c>
      <c r="I47" s="68">
        <f>IF(E47=$BO$32,1,IF(E47=$BO$33,5,4))</f>
        <v>4</v>
      </c>
      <c r="J47" s="72"/>
    </row>
    <row r="48" spans="2:67" ht="17.45" customHeight="1" x14ac:dyDescent="0.25">
      <c r="B48" s="105" t="s">
        <v>93</v>
      </c>
      <c r="C48" s="109"/>
      <c r="D48" s="109"/>
      <c r="E48" s="109"/>
      <c r="F48" s="109"/>
      <c r="G48" s="10"/>
    </row>
    <row r="49" spans="2:34" ht="61.5" customHeight="1" x14ac:dyDescent="0.25">
      <c r="B49" s="9">
        <v>1</v>
      </c>
      <c r="C49" s="82" t="s">
        <v>94</v>
      </c>
      <c r="D49" s="82"/>
      <c r="E49" s="82"/>
      <c r="F49" s="82"/>
      <c r="G49" s="10" t="str">
        <f>+IF(E49&gt;0,"","Утга нөхөх")</f>
        <v>Утга нөхөх</v>
      </c>
      <c r="I49" s="68">
        <f>IF(E49=$J$49,1,IF(E49=$J$50,2,IF(E49=$J$51,3,IF(E49=$J$52,4,IF(E49=$J$53,5,4)))))</f>
        <v>4</v>
      </c>
      <c r="J49" s="72" t="s">
        <v>95</v>
      </c>
      <c r="L49" s="72" t="s">
        <v>96</v>
      </c>
      <c r="M49" s="18" t="s">
        <v>97</v>
      </c>
      <c r="O49" s="19" t="s">
        <v>98</v>
      </c>
      <c r="P49" s="19" t="s">
        <v>99</v>
      </c>
      <c r="Q49" s="19" t="s">
        <v>100</v>
      </c>
      <c r="R49" s="19" t="s">
        <v>101</v>
      </c>
      <c r="S49" s="19" t="s">
        <v>102</v>
      </c>
      <c r="T49" s="19" t="s">
        <v>103</v>
      </c>
    </row>
    <row r="50" spans="2:34" ht="39" customHeight="1" x14ac:dyDescent="0.25">
      <c r="B50" s="20">
        <v>2</v>
      </c>
      <c r="C50" s="82" t="s">
        <v>104</v>
      </c>
      <c r="D50" s="82"/>
      <c r="E50" s="82"/>
      <c r="F50" s="82"/>
      <c r="G50" s="10"/>
      <c r="H50" s="68" t="s">
        <v>105</v>
      </c>
      <c r="I50" s="68" t="b">
        <f>IF(E50=$K$50,1,IF(E50=$K$51,2,IF(E50=$K$52,3,IF(E50=$K$53,4,IF(E50=$K$54,5)))))</f>
        <v>0</v>
      </c>
      <c r="J50" s="72" t="s">
        <v>106</v>
      </c>
      <c r="K50" s="74" t="s">
        <v>107</v>
      </c>
      <c r="L50" s="72" t="s">
        <v>108</v>
      </c>
      <c r="M50" s="18" t="s">
        <v>109</v>
      </c>
      <c r="O50" s="19" t="s">
        <v>110</v>
      </c>
      <c r="P50" s="19" t="s">
        <v>111</v>
      </c>
      <c r="Q50" s="19" t="s">
        <v>112</v>
      </c>
      <c r="R50" s="19" t="s">
        <v>113</v>
      </c>
      <c r="S50" s="19" t="s">
        <v>114</v>
      </c>
      <c r="T50" s="19" t="s">
        <v>115</v>
      </c>
    </row>
    <row r="51" spans="2:34" ht="41.45" customHeight="1" x14ac:dyDescent="0.25">
      <c r="B51" s="20">
        <v>3</v>
      </c>
      <c r="C51" s="82" t="s">
        <v>116</v>
      </c>
      <c r="D51" s="82"/>
      <c r="E51" s="82"/>
      <c r="F51" s="82"/>
      <c r="G51" s="10"/>
      <c r="H51" s="68" t="s">
        <v>117</v>
      </c>
      <c r="I51" s="68" t="b">
        <f>IF(E51=$L$49,1,IF(E51=$L$50,2,IF(E51=$L$51,3,IF(E51=$L$52,4,IF(E51=$L$53,5,IF(E51=$L$54,5))))))</f>
        <v>0</v>
      </c>
      <c r="J51" s="72" t="s">
        <v>118</v>
      </c>
      <c r="K51" s="74" t="s">
        <v>119</v>
      </c>
      <c r="L51" s="72" t="s">
        <v>433</v>
      </c>
      <c r="M51" s="18" t="s">
        <v>120</v>
      </c>
      <c r="O51" s="19" t="s">
        <v>121</v>
      </c>
      <c r="P51" s="19" t="s">
        <v>122</v>
      </c>
      <c r="Q51" s="21" t="s">
        <v>123</v>
      </c>
      <c r="R51" s="19" t="s">
        <v>124</v>
      </c>
      <c r="S51" s="19" t="s">
        <v>125</v>
      </c>
      <c r="T51" s="19" t="s">
        <v>126</v>
      </c>
    </row>
    <row r="52" spans="2:34" ht="180" customHeight="1" x14ac:dyDescent="0.25">
      <c r="B52" s="20">
        <v>4</v>
      </c>
      <c r="C52" s="82" t="s">
        <v>448</v>
      </c>
      <c r="D52" s="82"/>
      <c r="E52" s="82"/>
      <c r="F52" s="82"/>
      <c r="G52" s="10"/>
      <c r="H52" s="68" t="s">
        <v>127</v>
      </c>
      <c r="I52" s="68" t="b">
        <f>IF(E52=$M$49,1,IF(E52=$M$50,2,IF(E52=$M$51,3,IF(E52=$M$52,4,IF(E52=$M$53,5)))))</f>
        <v>0</v>
      </c>
      <c r="J52" s="72" t="s">
        <v>128</v>
      </c>
      <c r="K52" s="74" t="s">
        <v>129</v>
      </c>
      <c r="L52" s="72" t="s">
        <v>434</v>
      </c>
      <c r="M52" s="22" t="s">
        <v>130</v>
      </c>
      <c r="N52" s="19" t="s">
        <v>131</v>
      </c>
      <c r="O52" s="19" t="s">
        <v>132</v>
      </c>
      <c r="P52" s="21" t="s">
        <v>133</v>
      </c>
      <c r="Q52" s="19" t="s">
        <v>134</v>
      </c>
      <c r="R52" s="19" t="s">
        <v>135</v>
      </c>
      <c r="S52" s="19" t="s">
        <v>136</v>
      </c>
      <c r="T52" s="19" t="s">
        <v>137</v>
      </c>
    </row>
    <row r="53" spans="2:34" ht="44.45" customHeight="1" x14ac:dyDescent="0.25">
      <c r="B53" s="20">
        <v>5</v>
      </c>
      <c r="C53" s="82" t="s">
        <v>138</v>
      </c>
      <c r="D53" s="82"/>
      <c r="E53" s="82"/>
      <c r="F53" s="82"/>
      <c r="G53" s="10"/>
      <c r="H53" s="68" t="s">
        <v>139</v>
      </c>
      <c r="I53" s="68" t="b">
        <f>IF(E53=$N$52,1,IF(E53=$N$53,2,IF(E53=$N$54,3,IF(E53=$N$55,4,IF(E53=$N$56,5)))))</f>
        <v>0</v>
      </c>
      <c r="J53" s="33" t="s">
        <v>140</v>
      </c>
      <c r="K53" s="74" t="s">
        <v>435</v>
      </c>
      <c r="L53" s="72" t="s">
        <v>141</v>
      </c>
      <c r="M53" s="22" t="s">
        <v>142</v>
      </c>
      <c r="N53" s="19" t="s">
        <v>143</v>
      </c>
      <c r="O53" s="19" t="s">
        <v>144</v>
      </c>
      <c r="P53" s="19" t="s">
        <v>145</v>
      </c>
      <c r="Q53" s="19" t="s">
        <v>146</v>
      </c>
      <c r="R53" s="19" t="s">
        <v>147</v>
      </c>
      <c r="S53" s="17" t="s">
        <v>148</v>
      </c>
      <c r="T53" s="14" t="s">
        <v>149</v>
      </c>
    </row>
    <row r="54" spans="2:34" ht="39.6" customHeight="1" x14ac:dyDescent="0.25">
      <c r="B54" s="20">
        <v>6</v>
      </c>
      <c r="C54" s="82" t="s">
        <v>150</v>
      </c>
      <c r="D54" s="82"/>
      <c r="E54" s="82"/>
      <c r="F54" s="82"/>
      <c r="G54" s="10"/>
      <c r="H54" s="68" t="s">
        <v>151</v>
      </c>
      <c r="I54" s="68" t="b">
        <f>IF(E54=$O$49,1,IF(E54=$O$50,2,IF(E54=$O$51,3,IF(E54=$O$52,4,IF(E54=$O$53,5)))))</f>
        <v>0</v>
      </c>
      <c r="K54" s="74" t="s">
        <v>152</v>
      </c>
      <c r="L54" s="33" t="s">
        <v>153</v>
      </c>
      <c r="M54" s="23"/>
      <c r="N54" s="19" t="s">
        <v>154</v>
      </c>
      <c r="O54" s="17"/>
      <c r="P54" s="17"/>
      <c r="Q54" s="17"/>
      <c r="S54" s="17"/>
    </row>
    <row r="55" spans="2:34" ht="176.25" customHeight="1" x14ac:dyDescent="0.25">
      <c r="B55" s="20">
        <v>7</v>
      </c>
      <c r="C55" s="82" t="s">
        <v>449</v>
      </c>
      <c r="D55" s="82"/>
      <c r="E55" s="82"/>
      <c r="F55" s="82"/>
      <c r="G55" s="10"/>
      <c r="H55" s="73" t="s">
        <v>155</v>
      </c>
      <c r="I55" s="68" t="b">
        <f>IF(E55=$P$49,1,IF(E55=$P$50,2,IF(E55=$P$51,3,IF(E55=$P$52,4,IF(E55=$P$53,5)))))</f>
        <v>0</v>
      </c>
      <c r="M55" s="23"/>
      <c r="N55" s="19" t="s">
        <v>156</v>
      </c>
    </row>
    <row r="56" spans="2:34" ht="117.75" customHeight="1" x14ac:dyDescent="0.25">
      <c r="B56" s="9">
        <v>8</v>
      </c>
      <c r="C56" s="82" t="s">
        <v>450</v>
      </c>
      <c r="D56" s="82"/>
      <c r="E56" s="82"/>
      <c r="F56" s="82"/>
      <c r="G56" s="10" t="str">
        <f t="shared" ref="G56:G98" si="3">+IF(E56&gt;0,"","Утга нөхөх")</f>
        <v>Утга нөхөх</v>
      </c>
      <c r="H56" s="73" t="s">
        <v>157</v>
      </c>
      <c r="I56" s="68">
        <f>IF(E56=$Q$49,1,IF(E56=$Q$50,2,IF(E56=$Q$51,3,IF(E56=$Q$52,4,IF(E56=$Q$53,5,4)))))</f>
        <v>4</v>
      </c>
      <c r="M56" s="23"/>
      <c r="N56" s="19" t="s">
        <v>158</v>
      </c>
      <c r="O56" s="17"/>
      <c r="P56" s="17"/>
      <c r="Q56" s="17"/>
    </row>
    <row r="57" spans="2:34" ht="146.25" customHeight="1" x14ac:dyDescent="0.25">
      <c r="B57" s="20">
        <v>9</v>
      </c>
      <c r="C57" s="82" t="s">
        <v>451</v>
      </c>
      <c r="D57" s="82"/>
      <c r="E57" s="82"/>
      <c r="F57" s="82"/>
      <c r="G57" s="10"/>
      <c r="H57" s="73" t="s">
        <v>159</v>
      </c>
      <c r="I57" s="68" t="b">
        <f>IF(E57=$R$49,1,IF(E57=$R$50,2,IF(E57=$R$51,3,IF(E57=$R$52,4,IF(E57=$R$53,5)))))</f>
        <v>0</v>
      </c>
      <c r="M57" s="23"/>
      <c r="N57" s="17"/>
    </row>
    <row r="58" spans="2:34" ht="31.15" customHeight="1" x14ac:dyDescent="0.25">
      <c r="B58" s="9">
        <v>10</v>
      </c>
      <c r="C58" s="82" t="s">
        <v>160</v>
      </c>
      <c r="D58" s="82"/>
      <c r="E58" s="82"/>
      <c r="F58" s="82"/>
      <c r="G58" s="10" t="str">
        <f t="shared" si="3"/>
        <v>Утга нөхөх</v>
      </c>
      <c r="H58" s="73" t="s">
        <v>161</v>
      </c>
      <c r="I58" s="68">
        <f>IF(E58=$S$49,1,IF(E58=$S$50,2,IF(E58=$S$51,3,IF(E58=$S$52,4,IF(E58=$S$53,5,4)))))</f>
        <v>4</v>
      </c>
      <c r="M58" s="23"/>
    </row>
    <row r="59" spans="2:34" ht="149.25" customHeight="1" x14ac:dyDescent="0.25">
      <c r="B59" s="9">
        <v>11</v>
      </c>
      <c r="C59" s="82" t="s">
        <v>452</v>
      </c>
      <c r="D59" s="82"/>
      <c r="E59" s="82"/>
      <c r="F59" s="82"/>
      <c r="G59" s="10" t="str">
        <f t="shared" si="3"/>
        <v>Утга нөхөх</v>
      </c>
      <c r="H59" s="73" t="s">
        <v>162</v>
      </c>
      <c r="I59" s="68">
        <f>IF(E59=$T$49,1,IF(E59=$T$50,2,IF(E59=$T$51,3,IF(E59=$T$52,4,IF(E59=$T$53,5,4)))))</f>
        <v>4</v>
      </c>
      <c r="M59" s="23"/>
      <c r="N59" s="17"/>
    </row>
    <row r="60" spans="2:34" x14ac:dyDescent="0.25">
      <c r="B60" s="101" t="s">
        <v>163</v>
      </c>
      <c r="C60" s="101"/>
      <c r="D60" s="101"/>
      <c r="E60" s="101"/>
      <c r="F60" s="101"/>
      <c r="G60" s="10"/>
      <c r="M60" s="23"/>
    </row>
    <row r="61" spans="2:34" ht="48" customHeight="1" x14ac:dyDescent="0.25">
      <c r="B61" s="9">
        <v>1</v>
      </c>
      <c r="C61" s="82" t="s">
        <v>164</v>
      </c>
      <c r="D61" s="82"/>
      <c r="E61" s="82"/>
      <c r="F61" s="82"/>
      <c r="G61" s="10" t="str">
        <f t="shared" si="3"/>
        <v>Утга нөхөх</v>
      </c>
      <c r="H61" s="73" t="s">
        <v>165</v>
      </c>
      <c r="I61" s="68">
        <f>IF(E61=$U$61,1,IF(E61=$U$62,2,IF(E61=$U$63,3,IF(E61=$U$64,4,IF(E61=$U$65,5,4)))))</f>
        <v>4</v>
      </c>
      <c r="U61" s="19" t="s">
        <v>166</v>
      </c>
      <c r="V61" s="16" t="s">
        <v>167</v>
      </c>
    </row>
    <row r="62" spans="2:34" ht="48" customHeight="1" x14ac:dyDescent="0.25">
      <c r="B62" s="9">
        <v>2</v>
      </c>
      <c r="C62" s="82" t="s">
        <v>168</v>
      </c>
      <c r="D62" s="82"/>
      <c r="E62" s="82"/>
      <c r="F62" s="82"/>
      <c r="G62" s="10" t="str">
        <f t="shared" si="3"/>
        <v>Утга нөхөх</v>
      </c>
      <c r="H62" s="73" t="s">
        <v>169</v>
      </c>
      <c r="I62" s="68">
        <f>IF(E62=$V$61,1,IF(E62=$V$62,2,IF(E62=$V$63,3,IF(E62=$V$64,4,IF(E62=$V$65,5,4)))))</f>
        <v>4</v>
      </c>
      <c r="U62" s="19" t="s">
        <v>170</v>
      </c>
      <c r="V62" s="16" t="s">
        <v>432</v>
      </c>
    </row>
    <row r="63" spans="2:34" ht="48.6" customHeight="1" x14ac:dyDescent="0.25">
      <c r="B63" s="9">
        <v>3</v>
      </c>
      <c r="C63" s="82" t="s">
        <v>171</v>
      </c>
      <c r="D63" s="82"/>
      <c r="E63" s="82"/>
      <c r="F63" s="82"/>
      <c r="G63" s="10" t="str">
        <f t="shared" si="3"/>
        <v>Утга нөхөх</v>
      </c>
      <c r="I63" s="68">
        <f>IF(E63=$AD$63,1,IF(E63=$AD$64,2,IF(E63=$AD$65,3,IF(E63=$AD$66,4,IF(E63=$AD$67,5,4)))))</f>
        <v>4</v>
      </c>
      <c r="U63" s="19" t="s">
        <v>172</v>
      </c>
      <c r="V63" s="16" t="s">
        <v>173</v>
      </c>
      <c r="AD63" s="19" t="s">
        <v>174</v>
      </c>
    </row>
    <row r="64" spans="2:34" ht="45.75" customHeight="1" x14ac:dyDescent="0.25">
      <c r="B64" s="9">
        <v>4</v>
      </c>
      <c r="C64" s="82" t="s">
        <v>175</v>
      </c>
      <c r="D64" s="82"/>
      <c r="E64" s="82"/>
      <c r="F64" s="82"/>
      <c r="G64" s="10" t="str">
        <f t="shared" si="3"/>
        <v>Утга нөхөх</v>
      </c>
      <c r="H64" s="73" t="s">
        <v>176</v>
      </c>
      <c r="I64" s="68">
        <f>IF(E64=$AE$64,1,IF(E64=$AE$65,2,IF(E64=$AE$66,3,IF(E64=$AE$67,4,IF(E64=$AE$68,5,4)))))</f>
        <v>4</v>
      </c>
      <c r="U64" s="19" t="s">
        <v>177</v>
      </c>
      <c r="V64" s="16" t="s">
        <v>178</v>
      </c>
      <c r="AD64" s="19" t="s">
        <v>179</v>
      </c>
      <c r="AE64" s="19" t="s">
        <v>180</v>
      </c>
      <c r="AF64" s="19" t="s">
        <v>181</v>
      </c>
      <c r="AG64" s="14" t="s">
        <v>182</v>
      </c>
      <c r="AH64" s="14" t="s">
        <v>183</v>
      </c>
    </row>
    <row r="65" spans="2:44" ht="63.75" customHeight="1" x14ac:dyDescent="0.25">
      <c r="B65" s="9">
        <v>5</v>
      </c>
      <c r="C65" s="82" t="s">
        <v>184</v>
      </c>
      <c r="D65" s="82"/>
      <c r="E65" s="82"/>
      <c r="F65" s="82"/>
      <c r="G65" s="10" t="str">
        <f t="shared" si="3"/>
        <v>Утга нөхөх</v>
      </c>
      <c r="H65" s="73" t="s">
        <v>185</v>
      </c>
      <c r="I65" s="68">
        <f>IF(E65=$AF$64,1,IF(E65=$AF$65,2,IF(E65=$AF$66,3,IF(E65=$AF$67,4,IF(E65=$AF$68,5,4)))))</f>
        <v>4</v>
      </c>
      <c r="U65" s="19" t="s">
        <v>186</v>
      </c>
      <c r="V65" s="16" t="s">
        <v>187</v>
      </c>
      <c r="AD65" s="19" t="s">
        <v>188</v>
      </c>
      <c r="AE65" s="19" t="s">
        <v>189</v>
      </c>
      <c r="AF65" s="19" t="s">
        <v>190</v>
      </c>
      <c r="AG65" s="14" t="s">
        <v>191</v>
      </c>
      <c r="AH65" s="14" t="s">
        <v>192</v>
      </c>
    </row>
    <row r="66" spans="2:44" ht="61.5" customHeight="1" x14ac:dyDescent="0.25">
      <c r="B66" s="9">
        <v>6</v>
      </c>
      <c r="C66" s="82" t="s">
        <v>193</v>
      </c>
      <c r="D66" s="82"/>
      <c r="E66" s="82"/>
      <c r="F66" s="82"/>
      <c r="G66" s="10" t="str">
        <f t="shared" si="3"/>
        <v>Утга нөхөх</v>
      </c>
      <c r="I66" s="68">
        <f>IF(E66=$AG$64,1,IF(E66=$AG$65,2,IF(E66=$AG$66,3,IF(E66=$AG$67,4,IF(E66=$AG$68,5,4)))))</f>
        <v>4</v>
      </c>
      <c r="U66" s="17"/>
      <c r="V66" s="17"/>
      <c r="AD66" s="19" t="s">
        <v>194</v>
      </c>
      <c r="AE66" s="19" t="s">
        <v>195</v>
      </c>
      <c r="AF66" s="19" t="s">
        <v>196</v>
      </c>
      <c r="AG66" s="14" t="s">
        <v>197</v>
      </c>
      <c r="AH66" s="14" t="s">
        <v>198</v>
      </c>
    </row>
    <row r="67" spans="2:44" ht="57.6" customHeight="1" x14ac:dyDescent="0.25">
      <c r="B67" s="9">
        <v>7</v>
      </c>
      <c r="C67" s="82" t="s">
        <v>199</v>
      </c>
      <c r="D67" s="82"/>
      <c r="E67" s="82"/>
      <c r="F67" s="82"/>
      <c r="G67" s="10" t="str">
        <f t="shared" si="3"/>
        <v>Утга нөхөх</v>
      </c>
      <c r="I67" s="68">
        <f>IF(E67=$AH$64,1,IF(E67=$AH$65,2,IF(E67=$AH$66,3,IF(E67=$AH$67,4,IF(E67=$AH$68,5,4)))))</f>
        <v>4</v>
      </c>
      <c r="AD67" s="19" t="s">
        <v>200</v>
      </c>
      <c r="AE67" s="19" t="s">
        <v>201</v>
      </c>
      <c r="AF67" s="14" t="s">
        <v>202</v>
      </c>
      <c r="AG67" s="14" t="s">
        <v>203</v>
      </c>
      <c r="AH67" s="14" t="s">
        <v>204</v>
      </c>
    </row>
    <row r="68" spans="2:44" ht="21" customHeight="1" x14ac:dyDescent="0.25">
      <c r="B68" s="110" t="s">
        <v>205</v>
      </c>
      <c r="C68" s="111"/>
      <c r="D68" s="111"/>
      <c r="E68" s="111"/>
      <c r="F68" s="112"/>
      <c r="G68" s="10"/>
      <c r="U68" s="17"/>
      <c r="V68" s="17"/>
      <c r="AD68" s="17"/>
      <c r="AE68" s="19" t="s">
        <v>206</v>
      </c>
      <c r="AF68" s="14" t="s">
        <v>207</v>
      </c>
      <c r="AG68" s="14" t="s">
        <v>208</v>
      </c>
      <c r="AH68" s="24" t="s">
        <v>209</v>
      </c>
    </row>
    <row r="69" spans="2:44" ht="71.25" customHeight="1" x14ac:dyDescent="0.25">
      <c r="B69" s="9">
        <v>1</v>
      </c>
      <c r="C69" s="82" t="s">
        <v>429</v>
      </c>
      <c r="D69" s="82"/>
      <c r="E69" s="82"/>
      <c r="F69" s="82"/>
      <c r="G69" s="10" t="str">
        <f t="shared" si="3"/>
        <v>Утга нөхөх</v>
      </c>
      <c r="I69" s="68">
        <f>IF(E69=$AI$69,1,IF(E69=$AI$70,2,IF(E69=$AI$71,3,IF(E69=$AI$72,4,IF(E69=$AI$73,5,4)))))</f>
        <v>4</v>
      </c>
      <c r="AE69" s="17"/>
      <c r="AI69" s="14" t="s">
        <v>210</v>
      </c>
      <c r="AJ69" s="14" t="s">
        <v>211</v>
      </c>
      <c r="AK69" s="14" t="s">
        <v>212</v>
      </c>
      <c r="AL69" s="14" t="s">
        <v>213</v>
      </c>
      <c r="AM69" s="14" t="s">
        <v>214</v>
      </c>
    </row>
    <row r="70" spans="2:44" ht="60.75" customHeight="1" x14ac:dyDescent="0.25">
      <c r="B70" s="9">
        <v>2</v>
      </c>
      <c r="C70" s="82" t="s">
        <v>215</v>
      </c>
      <c r="D70" s="82"/>
      <c r="E70" s="82"/>
      <c r="F70" s="82"/>
      <c r="G70" s="10"/>
      <c r="I70" s="68" t="b">
        <f>IF(E70=$AJ$69,1,IF(E70=$AJ$70,2,IF(E70=$AJ$71,3,IF(E70=$AJ$72,4,IF(E70=$AJ$73,5)))))</f>
        <v>0</v>
      </c>
      <c r="AD70" s="17"/>
      <c r="AI70" s="14" t="s">
        <v>216</v>
      </c>
      <c r="AJ70" s="14" t="s">
        <v>217</v>
      </c>
      <c r="AK70" s="14" t="s">
        <v>218</v>
      </c>
      <c r="AL70" s="14" t="s">
        <v>219</v>
      </c>
      <c r="AM70" s="14" t="s">
        <v>220</v>
      </c>
    </row>
    <row r="71" spans="2:44" ht="45.75" customHeight="1" x14ac:dyDescent="0.25">
      <c r="B71" s="9">
        <v>3</v>
      </c>
      <c r="C71" s="82" t="s">
        <v>221</v>
      </c>
      <c r="D71" s="82"/>
      <c r="E71" s="82"/>
      <c r="F71" s="82"/>
      <c r="G71" s="10"/>
      <c r="I71" s="68" t="b">
        <f>IF(E71=$AK$69,1,IF(E71=$AK$70,2,IF(E71=$AK$71,3,IF(E71=$AK$72,4,IF(E71=$AK$73,5)))))</f>
        <v>0</v>
      </c>
      <c r="AE71" s="17"/>
      <c r="AI71" s="14" t="s">
        <v>222</v>
      </c>
      <c r="AJ71" s="14" t="s">
        <v>223</v>
      </c>
      <c r="AK71" s="14" t="s">
        <v>224</v>
      </c>
      <c r="AL71" s="14" t="s">
        <v>225</v>
      </c>
      <c r="AM71" s="14" t="s">
        <v>226</v>
      </c>
    </row>
    <row r="72" spans="2:44" ht="57" customHeight="1" x14ac:dyDescent="0.25">
      <c r="B72" s="9">
        <v>4</v>
      </c>
      <c r="C72" s="82" t="s">
        <v>227</v>
      </c>
      <c r="D72" s="82"/>
      <c r="E72" s="82"/>
      <c r="F72" s="82"/>
      <c r="G72" s="10"/>
      <c r="I72" s="68" t="b">
        <f>IF(E72=$AL$69,1,IF(E72=$AL$70,2,IF(E72=$AL$71,3,IF(E72=$AL$72,4,IF(E72=$AL$73,5)))))</f>
        <v>0</v>
      </c>
      <c r="AI72" s="14" t="s">
        <v>228</v>
      </c>
      <c r="AJ72" s="14" t="s">
        <v>229</v>
      </c>
      <c r="AK72" s="14" t="s">
        <v>230</v>
      </c>
      <c r="AL72" s="14" t="s">
        <v>231</v>
      </c>
      <c r="AM72" s="14" t="s">
        <v>232</v>
      </c>
    </row>
    <row r="73" spans="2:44" ht="42" customHeight="1" x14ac:dyDescent="0.25">
      <c r="B73" s="9">
        <v>5</v>
      </c>
      <c r="C73" s="82" t="s">
        <v>233</v>
      </c>
      <c r="D73" s="82"/>
      <c r="E73" s="82"/>
      <c r="F73" s="82"/>
      <c r="G73" s="10" t="str">
        <f t="shared" si="3"/>
        <v>Утга нөхөх</v>
      </c>
      <c r="I73" s="68">
        <f>IF(E73=$AM$69,1,IF(E73=$AM$70,2,IF(E73=$AM$71,3,IF(E73=$AM$72,4,IF(E73=$AM$73,5,4)))))</f>
        <v>4</v>
      </c>
      <c r="AI73" s="14" t="s">
        <v>234</v>
      </c>
      <c r="AJ73" s="14" t="s">
        <v>235</v>
      </c>
      <c r="AK73" s="14" t="s">
        <v>236</v>
      </c>
      <c r="AL73" s="14" t="s">
        <v>237</v>
      </c>
      <c r="AM73" s="14" t="s">
        <v>238</v>
      </c>
    </row>
    <row r="74" spans="2:44" x14ac:dyDescent="0.25">
      <c r="B74" s="110" t="s">
        <v>471</v>
      </c>
      <c r="C74" s="117"/>
      <c r="D74" s="117"/>
      <c r="E74" s="117"/>
      <c r="F74" s="118"/>
      <c r="G74" s="10"/>
    </row>
    <row r="75" spans="2:44" ht="68.25" customHeight="1" x14ac:dyDescent="0.25">
      <c r="B75" s="9">
        <v>1</v>
      </c>
      <c r="C75" s="82" t="s">
        <v>459</v>
      </c>
      <c r="D75" s="82"/>
      <c r="E75" s="82"/>
      <c r="F75" s="82"/>
      <c r="G75" s="10" t="str">
        <f t="shared" si="3"/>
        <v>Утга нөхөх</v>
      </c>
      <c r="I75" s="68">
        <f>IF(E75=$AN$75,1,IF(E75=$AN$76,2,IF(E75=$AN$77,3,IF(E75=$AN$78,4,IF(E75=$AN$79,5,4)))))</f>
        <v>4</v>
      </c>
      <c r="AN75" s="14" t="s">
        <v>454</v>
      </c>
      <c r="AO75" s="25" t="s">
        <v>458</v>
      </c>
      <c r="AP75" s="25" t="s">
        <v>239</v>
      </c>
      <c r="AQ75" s="25" t="s">
        <v>460</v>
      </c>
      <c r="AR75" s="25" t="s">
        <v>461</v>
      </c>
    </row>
    <row r="76" spans="2:44" ht="75.75" customHeight="1" x14ac:dyDescent="0.25">
      <c r="B76" s="9">
        <v>2</v>
      </c>
      <c r="C76" s="82" t="s">
        <v>462</v>
      </c>
      <c r="D76" s="82"/>
      <c r="E76" s="82"/>
      <c r="F76" s="82"/>
      <c r="G76" s="10"/>
      <c r="I76" s="68" t="b">
        <f>IF(E76=$AO$75,1,IF(E76=$AO$76,2,IF(E76=$AO$77,3,IF(E76=$AO$78,4,IF(E76=$AO$79,5)))))</f>
        <v>0</v>
      </c>
      <c r="AN76" s="14" t="s">
        <v>455</v>
      </c>
      <c r="AO76" s="25" t="s">
        <v>467</v>
      </c>
      <c r="AP76" s="25" t="s">
        <v>240</v>
      </c>
      <c r="AQ76" s="25" t="s">
        <v>241</v>
      </c>
      <c r="AR76" s="25" t="s">
        <v>242</v>
      </c>
    </row>
    <row r="77" spans="2:44" ht="45" customHeight="1" x14ac:dyDescent="0.25">
      <c r="B77" s="9">
        <v>3</v>
      </c>
      <c r="C77" s="82" t="s">
        <v>463</v>
      </c>
      <c r="D77" s="82"/>
      <c r="E77" s="82"/>
      <c r="F77" s="82"/>
      <c r="G77" s="10"/>
      <c r="I77" s="68" t="b">
        <f>IF(E77=$AP$75,1,IF(E77=$AP$76,2,IF(E77=$AP$77,3,IF(E77=$AP$78,4,IF(E77=$AP$79,5)))))</f>
        <v>0</v>
      </c>
      <c r="AN77" s="14" t="s">
        <v>456</v>
      </c>
      <c r="AO77" s="25" t="s">
        <v>468</v>
      </c>
      <c r="AP77" s="25" t="s">
        <v>243</v>
      </c>
      <c r="AQ77" s="25" t="s">
        <v>244</v>
      </c>
      <c r="AR77" s="25" t="s">
        <v>245</v>
      </c>
    </row>
    <row r="78" spans="2:44" ht="43.5" customHeight="1" x14ac:dyDescent="0.25">
      <c r="B78" s="9">
        <v>4</v>
      </c>
      <c r="C78" s="82" t="s">
        <v>464</v>
      </c>
      <c r="D78" s="82"/>
      <c r="E78" s="82"/>
      <c r="F78" s="82"/>
      <c r="G78" s="10"/>
      <c r="I78" s="68" t="b">
        <f>IF(E78=$AQ$75,1,IF(E78=$AQ$76,2,IF(E78=$AQ$77,3,IF(E78=$AQ$78,4,IF(E78=$AQ$79,5)))))</f>
        <v>0</v>
      </c>
      <c r="AN78" s="14" t="s">
        <v>465</v>
      </c>
      <c r="AO78" s="25" t="s">
        <v>469</v>
      </c>
      <c r="AP78" s="25" t="s">
        <v>246</v>
      </c>
      <c r="AQ78" s="25" t="s">
        <v>247</v>
      </c>
      <c r="AR78" s="25" t="s">
        <v>248</v>
      </c>
    </row>
    <row r="79" spans="2:44" ht="95.25" customHeight="1" x14ac:dyDescent="0.25">
      <c r="B79" s="9">
        <v>5</v>
      </c>
      <c r="C79" s="82" t="s">
        <v>466</v>
      </c>
      <c r="D79" s="82"/>
      <c r="E79" s="113"/>
      <c r="F79" s="113"/>
      <c r="G79" s="10"/>
      <c r="I79" s="68" t="b">
        <f>IF(E79=$AR$75,1,IF(E79=$AR$76,2,IF(E79=$AR$77,3,IF(E79=$AR$78,4,IF(E79=$AR$79,5)))))</f>
        <v>0</v>
      </c>
      <c r="AN79" s="14" t="s">
        <v>457</v>
      </c>
      <c r="AO79" s="25" t="s">
        <v>470</v>
      </c>
      <c r="AP79" s="25" t="s">
        <v>249</v>
      </c>
      <c r="AQ79" s="25" t="s">
        <v>250</v>
      </c>
      <c r="AR79" s="25" t="s">
        <v>251</v>
      </c>
    </row>
    <row r="80" spans="2:44" x14ac:dyDescent="0.25">
      <c r="B80" s="114" t="s">
        <v>252</v>
      </c>
      <c r="C80" s="115"/>
      <c r="D80" s="115"/>
      <c r="E80" s="115"/>
      <c r="F80" s="116"/>
      <c r="G80" s="10"/>
    </row>
    <row r="81" spans="2:61" ht="30.75" customHeight="1" x14ac:dyDescent="0.25">
      <c r="B81" s="9">
        <v>1</v>
      </c>
      <c r="C81" s="82" t="s">
        <v>253</v>
      </c>
      <c r="D81" s="82"/>
      <c r="E81" s="82"/>
      <c r="F81" s="82"/>
      <c r="G81" s="10" t="str">
        <f t="shared" si="3"/>
        <v>Утга нөхөх</v>
      </c>
      <c r="I81" s="68">
        <f>IF(E81=$AS$81,1,IF(E81=$AS$82,2,IF(E81=$AS$83,3,IF(E81=$AS$84,4,IF(E81=$AS$85,5,4)))))</f>
        <v>4</v>
      </c>
      <c r="AS81" s="14" t="s">
        <v>254</v>
      </c>
      <c r="AT81" s="14" t="s">
        <v>255</v>
      </c>
      <c r="AU81" s="14" t="s">
        <v>256</v>
      </c>
      <c r="AV81" s="14" t="s">
        <v>257</v>
      </c>
      <c r="AW81" s="14" t="s">
        <v>258</v>
      </c>
    </row>
    <row r="82" spans="2:61" ht="39" customHeight="1" x14ac:dyDescent="0.25">
      <c r="B82" s="9">
        <v>2</v>
      </c>
      <c r="C82" s="82" t="s">
        <v>259</v>
      </c>
      <c r="D82" s="82"/>
      <c r="E82" s="82"/>
      <c r="F82" s="82"/>
      <c r="G82" s="10" t="str">
        <f t="shared" si="3"/>
        <v>Утга нөхөх</v>
      </c>
      <c r="I82" s="68">
        <f>IF(E82=$AT$81,1,IF(E82=$AT$82,2,IF(E82=$AT$83,3,IF(E82=$AT$84,4,IF(E82=$AT$85,5,4)))))</f>
        <v>4</v>
      </c>
      <c r="AS82" s="14" t="s">
        <v>260</v>
      </c>
      <c r="AT82" s="14" t="s">
        <v>261</v>
      </c>
      <c r="AU82" s="14" t="s">
        <v>262</v>
      </c>
      <c r="AV82" s="14" t="s">
        <v>263</v>
      </c>
      <c r="AW82" s="14" t="s">
        <v>264</v>
      </c>
    </row>
    <row r="83" spans="2:61" ht="58.5" customHeight="1" x14ac:dyDescent="0.25">
      <c r="B83" s="9">
        <v>3</v>
      </c>
      <c r="C83" s="82" t="s">
        <v>265</v>
      </c>
      <c r="D83" s="82"/>
      <c r="E83" s="82"/>
      <c r="F83" s="82"/>
      <c r="G83" s="10" t="str">
        <f t="shared" si="3"/>
        <v>Утга нөхөх</v>
      </c>
      <c r="I83" s="68">
        <f>IF(E83=$AU$81,1,IF(E83=$AU$82,2,IF(E83=$AU$83,3,IF(E83=$AU$84,4,IF(E83=$AU$85,5,4)))))</f>
        <v>4</v>
      </c>
      <c r="AS83" s="14" t="s">
        <v>266</v>
      </c>
      <c r="AT83" s="14" t="s">
        <v>267</v>
      </c>
      <c r="AU83" s="14" t="s">
        <v>268</v>
      </c>
      <c r="AV83" s="14" t="s">
        <v>269</v>
      </c>
      <c r="AW83" s="14" t="s">
        <v>270</v>
      </c>
    </row>
    <row r="84" spans="2:61" ht="56.25" customHeight="1" x14ac:dyDescent="0.25">
      <c r="B84" s="9">
        <v>4</v>
      </c>
      <c r="C84" s="82" t="s">
        <v>271</v>
      </c>
      <c r="D84" s="82"/>
      <c r="E84" s="82"/>
      <c r="F84" s="82"/>
      <c r="G84" s="10" t="str">
        <f t="shared" si="3"/>
        <v>Утга нөхөх</v>
      </c>
      <c r="I84" s="68">
        <f>IF(E84=$AV$81,1,IF(E84=$AV$82,2,IF(E84=$AV$83,3,IF(E84=$AV$84,4,IF(E84=$AV$85,5,4)))))</f>
        <v>4</v>
      </c>
      <c r="AS84" s="14" t="s">
        <v>272</v>
      </c>
      <c r="AT84" s="14" t="s">
        <v>273</v>
      </c>
      <c r="AU84" s="14" t="s">
        <v>274</v>
      </c>
      <c r="AV84" s="14" t="s">
        <v>275</v>
      </c>
      <c r="AW84" s="14" t="s">
        <v>276</v>
      </c>
    </row>
    <row r="85" spans="2:61" ht="48" customHeight="1" x14ac:dyDescent="0.25">
      <c r="B85" s="9">
        <v>5</v>
      </c>
      <c r="C85" s="82" t="s">
        <v>277</v>
      </c>
      <c r="D85" s="82"/>
      <c r="E85" s="82"/>
      <c r="F85" s="82"/>
      <c r="G85" s="10" t="str">
        <f t="shared" si="3"/>
        <v>Утга нөхөх</v>
      </c>
      <c r="I85" s="68">
        <f>IF(E85=$AW$81,1,IF(E85=$AW$82,2,IF(E85=$AW$83,3,IF(E85=$AW$84,4,IF(E85=$AW$85,5,4)))))</f>
        <v>4</v>
      </c>
      <c r="AS85" s="14" t="s">
        <v>278</v>
      </c>
      <c r="AT85" s="14" t="s">
        <v>279</v>
      </c>
      <c r="AU85" s="14" t="s">
        <v>428</v>
      </c>
      <c r="AV85" s="14" t="s">
        <v>280</v>
      </c>
      <c r="AW85" s="14" t="s">
        <v>281</v>
      </c>
    </row>
    <row r="86" spans="2:61" x14ac:dyDescent="0.25">
      <c r="B86" s="119" t="s">
        <v>437</v>
      </c>
      <c r="C86" s="120"/>
      <c r="D86" s="120"/>
      <c r="E86" s="120"/>
      <c r="F86" s="121"/>
      <c r="G86" s="60"/>
    </row>
    <row r="87" spans="2:61" ht="52.5" customHeight="1" x14ac:dyDescent="0.25">
      <c r="B87" s="9">
        <v>1</v>
      </c>
      <c r="C87" s="82" t="s">
        <v>283</v>
      </c>
      <c r="D87" s="82"/>
      <c r="E87" s="82"/>
      <c r="F87" s="82"/>
      <c r="G87" s="10" t="str">
        <f t="shared" si="3"/>
        <v>Утга нөхөх</v>
      </c>
      <c r="I87" s="68">
        <f>IF(E87=$AX$87,1,IF(E87=$AX$88,2,IF(E87=$AX$89,3,IF(E87=$AX$90,4,IF(E87=$AX$91,5,4)))))</f>
        <v>4</v>
      </c>
      <c r="AX87" s="16" t="s">
        <v>284</v>
      </c>
      <c r="AY87" s="16" t="s">
        <v>285</v>
      </c>
      <c r="AZ87" s="16" t="s">
        <v>286</v>
      </c>
      <c r="BA87" s="14" t="s">
        <v>287</v>
      </c>
      <c r="BB87" s="14" t="s">
        <v>288</v>
      </c>
      <c r="BC87" s="14" t="s">
        <v>289</v>
      </c>
      <c r="BD87" s="14" t="s">
        <v>290</v>
      </c>
      <c r="BE87" s="14" t="s">
        <v>291</v>
      </c>
      <c r="BF87" s="14" t="s">
        <v>430</v>
      </c>
      <c r="BG87" s="14" t="s">
        <v>292</v>
      </c>
      <c r="BH87" s="14" t="s">
        <v>293</v>
      </c>
      <c r="BI87" s="14" t="s">
        <v>294</v>
      </c>
    </row>
    <row r="88" spans="2:61" ht="45" customHeight="1" x14ac:dyDescent="0.25">
      <c r="B88" s="9">
        <v>2</v>
      </c>
      <c r="C88" s="82" t="s">
        <v>295</v>
      </c>
      <c r="D88" s="82"/>
      <c r="E88" s="82"/>
      <c r="F88" s="82"/>
      <c r="G88" s="10"/>
      <c r="I88" s="68" t="b">
        <f>IF(E88=$AY$87,1,IF(E88=$AY$88,2,IF(E88=$AY$89,3,IF(E88=$AY$90,4,IF(E88=$AY$91,5)))))</f>
        <v>0</v>
      </c>
      <c r="AX88" s="16" t="s">
        <v>296</v>
      </c>
      <c r="AY88" s="16" t="s">
        <v>297</v>
      </c>
      <c r="AZ88" s="16" t="s">
        <v>298</v>
      </c>
      <c r="BA88" s="14" t="s">
        <v>299</v>
      </c>
      <c r="BB88" s="14" t="s">
        <v>300</v>
      </c>
      <c r="BC88" s="14" t="s">
        <v>301</v>
      </c>
      <c r="BD88" s="14" t="s">
        <v>302</v>
      </c>
      <c r="BE88" s="14" t="s">
        <v>303</v>
      </c>
      <c r="BF88" s="14" t="s">
        <v>304</v>
      </c>
      <c r="BG88" s="14" t="s">
        <v>305</v>
      </c>
      <c r="BH88" s="14" t="s">
        <v>306</v>
      </c>
      <c r="BI88" s="14" t="s">
        <v>307</v>
      </c>
    </row>
    <row r="89" spans="2:61" ht="60.6" customHeight="1" x14ac:dyDescent="0.25">
      <c r="B89" s="9">
        <v>3</v>
      </c>
      <c r="C89" s="82" t="s">
        <v>308</v>
      </c>
      <c r="D89" s="82"/>
      <c r="E89" s="82"/>
      <c r="F89" s="82"/>
      <c r="G89" s="10" t="str">
        <f t="shared" si="3"/>
        <v>Утга нөхөх</v>
      </c>
      <c r="I89" s="68">
        <f>IF(E89=$AZ$87,1,IF(E89=$AZ$88,2,IF(E89=$AZ$89,3,IF(E89=$AZ$90,4,IF(E89=$AZ$91,5,4)))))</f>
        <v>4</v>
      </c>
      <c r="AX89" s="16" t="s">
        <v>309</v>
      </c>
      <c r="AY89" s="16" t="s">
        <v>310</v>
      </c>
      <c r="AZ89" s="16" t="s">
        <v>311</v>
      </c>
      <c r="BA89" s="14" t="s">
        <v>312</v>
      </c>
      <c r="BB89" s="14" t="s">
        <v>313</v>
      </c>
      <c r="BC89" s="14" t="s">
        <v>314</v>
      </c>
      <c r="BD89" s="14" t="s">
        <v>315</v>
      </c>
      <c r="BE89" s="14" t="s">
        <v>316</v>
      </c>
      <c r="BF89" s="14" t="s">
        <v>317</v>
      </c>
      <c r="BG89" s="14" t="s">
        <v>318</v>
      </c>
      <c r="BH89" s="14" t="s">
        <v>431</v>
      </c>
      <c r="BI89" s="14" t="s">
        <v>319</v>
      </c>
    </row>
    <row r="90" spans="2:61" ht="53.25" customHeight="1" x14ac:dyDescent="0.25">
      <c r="B90" s="9">
        <v>4</v>
      </c>
      <c r="C90" s="82" t="s">
        <v>320</v>
      </c>
      <c r="D90" s="82"/>
      <c r="E90" s="82"/>
      <c r="F90" s="82"/>
      <c r="G90" s="10" t="str">
        <f t="shared" si="3"/>
        <v>Утга нөхөх</v>
      </c>
      <c r="I90" s="68">
        <f>IF(E90=$BA$87,1,IF(E90=$BA$88,2,IF(E90=$BA$89,3,IF(E90=$BA$90,4,IF(E90=$BA$91,5,4)))))</f>
        <v>4</v>
      </c>
      <c r="AX90" s="16" t="s">
        <v>321</v>
      </c>
      <c r="AY90" s="16" t="s">
        <v>322</v>
      </c>
      <c r="AZ90" s="16" t="s">
        <v>323</v>
      </c>
      <c r="BA90" s="14" t="s">
        <v>324</v>
      </c>
      <c r="BB90" s="14" t="s">
        <v>325</v>
      </c>
      <c r="BC90" s="14" t="s">
        <v>326</v>
      </c>
      <c r="BD90" s="14" t="s">
        <v>327</v>
      </c>
      <c r="BE90" s="14" t="s">
        <v>328</v>
      </c>
      <c r="BF90" s="14" t="s">
        <v>329</v>
      </c>
      <c r="BG90" s="14" t="s">
        <v>330</v>
      </c>
      <c r="BH90" s="14" t="s">
        <v>331</v>
      </c>
      <c r="BI90" s="14" t="s">
        <v>332</v>
      </c>
    </row>
    <row r="91" spans="2:61" ht="62.45" customHeight="1" x14ac:dyDescent="0.25">
      <c r="B91" s="9">
        <v>5</v>
      </c>
      <c r="C91" s="82" t="s">
        <v>333</v>
      </c>
      <c r="D91" s="82"/>
      <c r="E91" s="82"/>
      <c r="F91" s="82"/>
      <c r="G91" s="10" t="str">
        <f t="shared" si="3"/>
        <v>Утга нөхөх</v>
      </c>
      <c r="I91" s="68">
        <f>IF(E91=$BB$87,1,IF(E91=$BB$88,2,IF(E91=$BB$89,3,IF(E91=$BB$90,4,IF(E91=$BB$91,5,4)))))</f>
        <v>4</v>
      </c>
      <c r="AX91" s="16" t="s">
        <v>334</v>
      </c>
      <c r="AY91" s="16" t="s">
        <v>335</v>
      </c>
      <c r="AZ91" s="16" t="s">
        <v>336</v>
      </c>
      <c r="BA91" s="14" t="s">
        <v>337</v>
      </c>
      <c r="BB91" s="14" t="s">
        <v>338</v>
      </c>
      <c r="BC91" s="14" t="s">
        <v>339</v>
      </c>
      <c r="BD91" s="14" t="s">
        <v>340</v>
      </c>
      <c r="BE91" s="14" t="s">
        <v>341</v>
      </c>
      <c r="BF91" s="14" t="s">
        <v>342</v>
      </c>
      <c r="BG91" s="14" t="s">
        <v>343</v>
      </c>
      <c r="BH91" s="14" t="s">
        <v>344</v>
      </c>
      <c r="BI91" s="14" t="s">
        <v>345</v>
      </c>
    </row>
    <row r="92" spans="2:61" ht="57" customHeight="1" x14ac:dyDescent="0.25">
      <c r="B92" s="9">
        <v>6</v>
      </c>
      <c r="C92" s="82" t="s">
        <v>346</v>
      </c>
      <c r="D92" s="82"/>
      <c r="E92" s="82"/>
      <c r="F92" s="82"/>
      <c r="G92" s="10" t="str">
        <f t="shared" si="3"/>
        <v>Утга нөхөх</v>
      </c>
      <c r="I92" s="68">
        <f>IF(E92=$BC$87,1,IF(E92=$BC$88,2,IF(E92=$BC$89,3,IF(E92=$BC$90,4,IF(E92=$BC$91,5,4)))))</f>
        <v>4</v>
      </c>
    </row>
    <row r="93" spans="2:61" ht="33" customHeight="1" x14ac:dyDescent="0.25">
      <c r="B93" s="9">
        <v>7</v>
      </c>
      <c r="C93" s="82" t="s">
        <v>347</v>
      </c>
      <c r="D93" s="82"/>
      <c r="E93" s="82"/>
      <c r="F93" s="82"/>
      <c r="G93" s="10" t="str">
        <f t="shared" si="3"/>
        <v>Утга нөхөх</v>
      </c>
      <c r="I93" s="68">
        <f>IF(E93=$BD$87,1,IF(E93=$BD$88,2,IF(E93=$BD$89,3,IF(E93=$BD$90,4,IF(E93=$BD$91,5,4)))))</f>
        <v>4</v>
      </c>
    </row>
    <row r="94" spans="2:61" ht="58.15" customHeight="1" x14ac:dyDescent="0.25">
      <c r="B94" s="9">
        <v>8</v>
      </c>
      <c r="C94" s="82" t="s">
        <v>348</v>
      </c>
      <c r="D94" s="82"/>
      <c r="E94" s="82"/>
      <c r="F94" s="82"/>
      <c r="G94" s="10" t="str">
        <f t="shared" si="3"/>
        <v>Утга нөхөх</v>
      </c>
      <c r="I94" s="68">
        <f>IF(E94=$BE$87,1,IF(E94=$BE$88,2,IF(E94=$BE$89,3,IF(E94=$BE$90,4,IF(E94=$BE$91,5,4)))))</f>
        <v>4</v>
      </c>
    </row>
    <row r="95" spans="2:61" ht="45" customHeight="1" x14ac:dyDescent="0.25">
      <c r="B95" s="9">
        <v>9</v>
      </c>
      <c r="C95" s="82" t="s">
        <v>349</v>
      </c>
      <c r="D95" s="82"/>
      <c r="E95" s="82"/>
      <c r="F95" s="82"/>
      <c r="G95" s="10" t="str">
        <f t="shared" si="3"/>
        <v>Утга нөхөх</v>
      </c>
      <c r="I95" s="68">
        <f>IF(E95=$BF$87,1,IF(E95=$BF$88,2,IF(E95=$BF$89,3,IF(E95=$BF$90,4,IF(E95=$BF$91,5,4)))))</f>
        <v>4</v>
      </c>
    </row>
    <row r="96" spans="2:61" ht="63" customHeight="1" x14ac:dyDescent="0.25">
      <c r="B96" s="9">
        <v>10</v>
      </c>
      <c r="C96" s="82" t="s">
        <v>350</v>
      </c>
      <c r="D96" s="82"/>
      <c r="E96" s="82"/>
      <c r="F96" s="82"/>
      <c r="G96" s="10" t="str">
        <f t="shared" si="3"/>
        <v>Утга нөхөх</v>
      </c>
      <c r="I96" s="68">
        <f>IF(E96=$BG$87,1,IF(E96=$BG$88,2,IF(E96=$BG$89,3,IF(E96=$BG$90,4,IF(E96=$BG$91,5,4)))))</f>
        <v>4</v>
      </c>
    </row>
    <row r="97" spans="2:9" ht="78.75" customHeight="1" x14ac:dyDescent="0.25">
      <c r="B97" s="9">
        <v>11</v>
      </c>
      <c r="C97" s="82" t="s">
        <v>351</v>
      </c>
      <c r="D97" s="82"/>
      <c r="E97" s="82"/>
      <c r="F97" s="82"/>
      <c r="G97" s="10" t="str">
        <f t="shared" si="3"/>
        <v>Утга нөхөх</v>
      </c>
      <c r="I97" s="68">
        <f>IF(E97=$BH$87,1,IF(E97=$BH$88,2,IF(E97=$BH$89,3,IF(E97=$BH$90,4,IF(E97=$BH$91,5,4)))))</f>
        <v>4</v>
      </c>
    </row>
    <row r="98" spans="2:9" ht="64.5" customHeight="1" x14ac:dyDescent="0.25">
      <c r="B98" s="9">
        <v>12</v>
      </c>
      <c r="C98" s="82" t="s">
        <v>352</v>
      </c>
      <c r="D98" s="82"/>
      <c r="E98" s="82"/>
      <c r="F98" s="82"/>
      <c r="G98" s="10" t="str">
        <f t="shared" si="3"/>
        <v>Утга нөхөх</v>
      </c>
      <c r="I98" s="68">
        <f>IF(E98=$BI$87,1,IF(E98=$BI$88,2,IF(E98=$BI$89,3,IF(E98=$BI$90,4,IF(E98=$BI$91,5,4)))))</f>
        <v>4</v>
      </c>
    </row>
    <row r="99" spans="2:9" x14ac:dyDescent="0.25">
      <c r="B99" s="114" t="s">
        <v>445</v>
      </c>
      <c r="C99" s="115"/>
      <c r="D99" s="115"/>
      <c r="E99" s="115"/>
      <c r="F99" s="116"/>
      <c r="G99" s="1"/>
    </row>
    <row r="100" spans="2:9" ht="74.25" customHeight="1" x14ac:dyDescent="0.25">
      <c r="B100" s="124" t="s">
        <v>438</v>
      </c>
      <c r="C100" s="125"/>
      <c r="D100" s="125"/>
      <c r="E100" s="125"/>
      <c r="F100" s="126"/>
      <c r="G100" s="1"/>
    </row>
    <row r="101" spans="2:9" ht="39.75" customHeight="1" x14ac:dyDescent="0.25">
      <c r="B101" s="9">
        <v>1</v>
      </c>
      <c r="C101" s="82" t="s">
        <v>439</v>
      </c>
      <c r="D101" s="82"/>
      <c r="E101" s="82"/>
      <c r="F101" s="82"/>
      <c r="G101" s="10" t="str">
        <f t="shared" ref="G101:G104" si="4">+IF(E101&gt;0,"","Утга нөхөх")</f>
        <v>Утга нөхөх</v>
      </c>
    </row>
    <row r="102" spans="2:9" ht="70.5" customHeight="1" x14ac:dyDescent="0.25">
      <c r="B102" s="9">
        <v>2</v>
      </c>
      <c r="C102" s="82" t="s">
        <v>440</v>
      </c>
      <c r="D102" s="82"/>
      <c r="E102" s="82"/>
      <c r="F102" s="82"/>
      <c r="G102" s="10" t="str">
        <f t="shared" si="4"/>
        <v>Утга нөхөх</v>
      </c>
    </row>
    <row r="103" spans="2:9" ht="42.75" customHeight="1" x14ac:dyDescent="0.25">
      <c r="B103" s="9">
        <v>3</v>
      </c>
      <c r="C103" s="85" t="s">
        <v>441</v>
      </c>
      <c r="D103" s="87"/>
      <c r="E103" s="107"/>
      <c r="F103" s="108"/>
      <c r="G103" s="10"/>
    </row>
    <row r="104" spans="2:9" ht="54" customHeight="1" x14ac:dyDescent="0.25">
      <c r="B104" s="9">
        <v>4</v>
      </c>
      <c r="C104" s="82" t="s">
        <v>446</v>
      </c>
      <c r="D104" s="82"/>
      <c r="E104" s="82"/>
      <c r="F104" s="82"/>
      <c r="G104" s="10" t="str">
        <f t="shared" si="4"/>
        <v>Утга нөхөх</v>
      </c>
    </row>
    <row r="105" spans="2:9" ht="68.25" customHeight="1" x14ac:dyDescent="0.25">
      <c r="B105" s="9">
        <v>5</v>
      </c>
      <c r="C105" s="82" t="s">
        <v>447</v>
      </c>
      <c r="D105" s="82"/>
      <c r="E105" s="82"/>
      <c r="F105" s="82"/>
      <c r="G105" s="10"/>
    </row>
    <row r="106" spans="2:9" ht="39" customHeight="1" x14ac:dyDescent="0.25">
      <c r="B106" s="9">
        <v>6</v>
      </c>
      <c r="C106" s="82" t="s">
        <v>474</v>
      </c>
      <c r="D106" s="82"/>
      <c r="E106" s="122"/>
      <c r="F106" s="123"/>
      <c r="G106" s="17"/>
    </row>
    <row r="107" spans="2:9" ht="27.75" customHeight="1" x14ac:dyDescent="0.25">
      <c r="B107" s="9">
        <v>7</v>
      </c>
      <c r="C107" s="82" t="s">
        <v>475</v>
      </c>
      <c r="D107" s="82"/>
      <c r="E107" s="122"/>
      <c r="F107" s="123"/>
      <c r="G107" s="17"/>
    </row>
    <row r="108" spans="2:9" ht="46.5" customHeight="1" x14ac:dyDescent="0.25">
      <c r="B108" s="9">
        <v>8</v>
      </c>
      <c r="C108" s="82" t="s">
        <v>442</v>
      </c>
      <c r="D108" s="82"/>
      <c r="E108" s="83"/>
      <c r="F108" s="84"/>
      <c r="G108"/>
    </row>
    <row r="109" spans="2:9" ht="42.75" customHeight="1" x14ac:dyDescent="0.25">
      <c r="B109" s="9">
        <v>9</v>
      </c>
      <c r="C109" s="82" t="s">
        <v>443</v>
      </c>
      <c r="D109" s="82"/>
      <c r="E109" s="83"/>
      <c r="F109" s="84"/>
      <c r="G109" s="10" t="str">
        <f t="shared" ref="G109" si="5">+IF(E109&gt;0,"","Утга нөхөх")</f>
        <v>Утга нөхөх</v>
      </c>
    </row>
    <row r="111" spans="2:9" x14ac:dyDescent="0.25">
      <c r="C111" s="1" t="s">
        <v>444</v>
      </c>
    </row>
  </sheetData>
  <sheetProtection algorithmName="SHA-512" hashValue="Qw02EZe7xnVMAAYDzMbySSR/KxASCuP9ML2Bbcx4CtNOgrCD6ZaONgrBVJapC4d2yiWsyCWtFL9wg8egM8lsyA==" saltValue="+SMD+EjOtUbKgwIB854Ymw==" spinCount="100000" sheet="1" objects="1" scenarios="1"/>
  <protectedRanges>
    <protectedRange sqref="B2:G111" name="Range1"/>
  </protectedRanges>
  <mergeCells count="178">
    <mergeCell ref="E107:F107"/>
    <mergeCell ref="A1:F1"/>
    <mergeCell ref="B2:E2"/>
    <mergeCell ref="C3:D3"/>
    <mergeCell ref="C4:D4"/>
    <mergeCell ref="C7:D7"/>
    <mergeCell ref="C8:D8"/>
    <mergeCell ref="C104:D104"/>
    <mergeCell ref="E104:F104"/>
    <mergeCell ref="C105:D105"/>
    <mergeCell ref="E105:F105"/>
    <mergeCell ref="C95:D95"/>
    <mergeCell ref="E95:F95"/>
    <mergeCell ref="C96:D96"/>
    <mergeCell ref="E96:F96"/>
    <mergeCell ref="C97:D97"/>
    <mergeCell ref="E97:F97"/>
    <mergeCell ref="C92:D92"/>
    <mergeCell ref="E92:F92"/>
    <mergeCell ref="C93:D93"/>
    <mergeCell ref="E93:F93"/>
    <mergeCell ref="C94:D94"/>
    <mergeCell ref="E94:F94"/>
    <mergeCell ref="C89:D89"/>
    <mergeCell ref="E89:F89"/>
    <mergeCell ref="C106:D106"/>
    <mergeCell ref="E106:F106"/>
    <mergeCell ref="C101:D101"/>
    <mergeCell ref="E101:F101"/>
    <mergeCell ref="C102:D102"/>
    <mergeCell ref="E102:F102"/>
    <mergeCell ref="C103:D103"/>
    <mergeCell ref="E103:F103"/>
    <mergeCell ref="C98:D98"/>
    <mergeCell ref="E98:F98"/>
    <mergeCell ref="B99:F99"/>
    <mergeCell ref="B100:F100"/>
    <mergeCell ref="C90:D90"/>
    <mergeCell ref="E90:F90"/>
    <mergeCell ref="C91:D91"/>
    <mergeCell ref="E91:F91"/>
    <mergeCell ref="C85:D85"/>
    <mergeCell ref="E85:F85"/>
    <mergeCell ref="B86:F86"/>
    <mergeCell ref="C87:D87"/>
    <mergeCell ref="E87:F87"/>
    <mergeCell ref="C88:D88"/>
    <mergeCell ref="E88:F88"/>
    <mergeCell ref="C82:D82"/>
    <mergeCell ref="E82:F82"/>
    <mergeCell ref="C83:D83"/>
    <mergeCell ref="E83:F83"/>
    <mergeCell ref="C84:D84"/>
    <mergeCell ref="E84:F84"/>
    <mergeCell ref="C78:D78"/>
    <mergeCell ref="E78:F78"/>
    <mergeCell ref="C79:D79"/>
    <mergeCell ref="E79:F79"/>
    <mergeCell ref="B80:F80"/>
    <mergeCell ref="C81:D81"/>
    <mergeCell ref="E81:F81"/>
    <mergeCell ref="B74:F74"/>
    <mergeCell ref="C75:D75"/>
    <mergeCell ref="E75:F75"/>
    <mergeCell ref="C76:D76"/>
    <mergeCell ref="E76:F76"/>
    <mergeCell ref="C77:D77"/>
    <mergeCell ref="E77:F77"/>
    <mergeCell ref="C71:D71"/>
    <mergeCell ref="E71:F71"/>
    <mergeCell ref="C72:D72"/>
    <mergeCell ref="E72:F72"/>
    <mergeCell ref="C73:D73"/>
    <mergeCell ref="E73:F73"/>
    <mergeCell ref="C67:D67"/>
    <mergeCell ref="E67:F67"/>
    <mergeCell ref="B68:F68"/>
    <mergeCell ref="C69:D69"/>
    <mergeCell ref="E69:F69"/>
    <mergeCell ref="C70:D70"/>
    <mergeCell ref="E70:F70"/>
    <mergeCell ref="C64:D64"/>
    <mergeCell ref="E64:F64"/>
    <mergeCell ref="C65:D65"/>
    <mergeCell ref="E65:F65"/>
    <mergeCell ref="C66:D66"/>
    <mergeCell ref="E66:F66"/>
    <mergeCell ref="B60:F60"/>
    <mergeCell ref="C61:D61"/>
    <mergeCell ref="E61:F61"/>
    <mergeCell ref="C62:D62"/>
    <mergeCell ref="E62:F62"/>
    <mergeCell ref="C63:D63"/>
    <mergeCell ref="E63:F63"/>
    <mergeCell ref="C57:D57"/>
    <mergeCell ref="E57:F57"/>
    <mergeCell ref="C58:D58"/>
    <mergeCell ref="E58:F58"/>
    <mergeCell ref="C59:D59"/>
    <mergeCell ref="E59:F59"/>
    <mergeCell ref="C54:D54"/>
    <mergeCell ref="E54:F54"/>
    <mergeCell ref="C55:D55"/>
    <mergeCell ref="E55:F55"/>
    <mergeCell ref="C56:D56"/>
    <mergeCell ref="E56:F56"/>
    <mergeCell ref="C51:D51"/>
    <mergeCell ref="E51:F51"/>
    <mergeCell ref="C52:D52"/>
    <mergeCell ref="E52:F52"/>
    <mergeCell ref="C53:D53"/>
    <mergeCell ref="E53:F53"/>
    <mergeCell ref="C47:D47"/>
    <mergeCell ref="E47:F47"/>
    <mergeCell ref="B48:F48"/>
    <mergeCell ref="C49:D49"/>
    <mergeCell ref="E49:F49"/>
    <mergeCell ref="C50:D50"/>
    <mergeCell ref="E50:F50"/>
    <mergeCell ref="C44:D44"/>
    <mergeCell ref="E44:F44"/>
    <mergeCell ref="C45:D45"/>
    <mergeCell ref="E45:F45"/>
    <mergeCell ref="C46:D46"/>
    <mergeCell ref="E46:F46"/>
    <mergeCell ref="C41:D41"/>
    <mergeCell ref="E41:F41"/>
    <mergeCell ref="C42:D42"/>
    <mergeCell ref="E42:F42"/>
    <mergeCell ref="C43:D43"/>
    <mergeCell ref="E43:F43"/>
    <mergeCell ref="C38:D38"/>
    <mergeCell ref="E38:F38"/>
    <mergeCell ref="C39:D39"/>
    <mergeCell ref="E39:F39"/>
    <mergeCell ref="C40:D40"/>
    <mergeCell ref="E40:F40"/>
    <mergeCell ref="C24:D24"/>
    <mergeCell ref="B25:E25"/>
    <mergeCell ref="B22:E22"/>
    <mergeCell ref="C23:D23"/>
    <mergeCell ref="C35:D35"/>
    <mergeCell ref="E35:F35"/>
    <mergeCell ref="C36:D36"/>
    <mergeCell ref="E36:F36"/>
    <mergeCell ref="C37:D37"/>
    <mergeCell ref="E37:F37"/>
    <mergeCell ref="B31:F31"/>
    <mergeCell ref="C32:D32"/>
    <mergeCell ref="E32:F32"/>
    <mergeCell ref="C33:D33"/>
    <mergeCell ref="E33:F33"/>
    <mergeCell ref="C34:D34"/>
    <mergeCell ref="E34:F34"/>
    <mergeCell ref="C107:D107"/>
    <mergeCell ref="C108:D108"/>
    <mergeCell ref="E108:F108"/>
    <mergeCell ref="C109:D109"/>
    <mergeCell ref="E109:F109"/>
    <mergeCell ref="C5:D5"/>
    <mergeCell ref="C6:D6"/>
    <mergeCell ref="C18:D18"/>
    <mergeCell ref="C10:D10"/>
    <mergeCell ref="B11:E11"/>
    <mergeCell ref="C12:D12"/>
    <mergeCell ref="C13:D13"/>
    <mergeCell ref="C14:D14"/>
    <mergeCell ref="C15:D15"/>
    <mergeCell ref="C16:D16"/>
    <mergeCell ref="B17:E17"/>
    <mergeCell ref="C9:D9"/>
    <mergeCell ref="B29:F29"/>
    <mergeCell ref="B30:D30"/>
    <mergeCell ref="E30:F30"/>
    <mergeCell ref="C26:D26"/>
    <mergeCell ref="C19:D19"/>
    <mergeCell ref="C20:D20"/>
    <mergeCell ref="C21:D21"/>
  </mergeCells>
  <dataValidations count="76">
    <dataValidation type="list" allowBlank="1" showInputMessage="1" showErrorMessage="1" sqref="E34:F34" xr:uid="{00000000-0002-0000-0100-000000000000}">
      <formula1>$H$41:$H$45</formula1>
    </dataValidation>
    <dataValidation type="list" allowBlank="1" showInputMessage="1" showErrorMessage="1" sqref="E47:F47" xr:uid="{00000000-0002-0000-0100-000001000000}">
      <formula1>$BO$32:$BO$33</formula1>
    </dataValidation>
    <dataValidation type="list" allowBlank="1" showInputMessage="1" showErrorMessage="1" sqref="E46:F46" xr:uid="{00000000-0002-0000-0100-000002000000}">
      <formula1>$BN$32:$BN$33</formula1>
    </dataValidation>
    <dataValidation type="list" allowBlank="1" showInputMessage="1" showErrorMessage="1" sqref="E45:F45" xr:uid="{00000000-0002-0000-0100-000003000000}">
      <formula1>$BM$32:$BM$35</formula1>
    </dataValidation>
    <dataValidation type="list" allowBlank="1" showInputMessage="1" showErrorMessage="1" sqref="E44:F44" xr:uid="{00000000-0002-0000-0100-000004000000}">
      <formula1>$BL$32:$BL$36</formula1>
    </dataValidation>
    <dataValidation type="list" allowBlank="1" showInputMessage="1" showErrorMessage="1" sqref="E98:F98" xr:uid="{00000000-0002-0000-0100-000005000000}">
      <formula1>$BI$87:$BI$91</formula1>
    </dataValidation>
    <dataValidation type="list" allowBlank="1" showInputMessage="1" showErrorMessage="1" sqref="E97:F97" xr:uid="{00000000-0002-0000-0100-000006000000}">
      <formula1>$BH$87:$BH$91</formula1>
    </dataValidation>
    <dataValidation type="list" allowBlank="1" showInputMessage="1" showErrorMessage="1" sqref="E96:F96" xr:uid="{00000000-0002-0000-0100-000007000000}">
      <formula1>$BG$87:$BG$91</formula1>
    </dataValidation>
    <dataValidation type="list" allowBlank="1" showInputMessage="1" showErrorMessage="1" sqref="E95:F95" xr:uid="{00000000-0002-0000-0100-000008000000}">
      <formula1>$BF$87:$BF$91</formula1>
    </dataValidation>
    <dataValidation type="list" allowBlank="1" showInputMessage="1" showErrorMessage="1" sqref="E94:F94" xr:uid="{00000000-0002-0000-0100-000009000000}">
      <formula1>$BE$87:$BE$91</formula1>
    </dataValidation>
    <dataValidation type="list" allowBlank="1" showInputMessage="1" showErrorMessage="1" sqref="E93:F93" xr:uid="{00000000-0002-0000-0100-00000A000000}">
      <formula1>$BD$87:$BD$91</formula1>
    </dataValidation>
    <dataValidation type="list" allowBlank="1" showInputMessage="1" showErrorMessage="1" sqref="E92:F92" xr:uid="{00000000-0002-0000-0100-00000B000000}">
      <formula1>$BC$87:$BC$91</formula1>
    </dataValidation>
    <dataValidation type="list" allowBlank="1" showInputMessage="1" showErrorMessage="1" sqref="E91:F91" xr:uid="{00000000-0002-0000-0100-00000C000000}">
      <formula1>$BB$87:$BB$91</formula1>
    </dataValidation>
    <dataValidation type="list" allowBlank="1" showInputMessage="1" showErrorMessage="1" sqref="E90:F90" xr:uid="{00000000-0002-0000-0100-00000D000000}">
      <formula1>$BA$87:$BA$91</formula1>
    </dataValidation>
    <dataValidation type="list" allowBlank="1" showInputMessage="1" showErrorMessage="1" sqref="E89:F89" xr:uid="{00000000-0002-0000-0100-00000E000000}">
      <formula1>$AZ$87:$AZ$91</formula1>
    </dataValidation>
    <dataValidation type="list" allowBlank="1" showInputMessage="1" showErrorMessage="1" sqref="E88:F88" xr:uid="{00000000-0002-0000-0100-00000F000000}">
      <formula1>$AY$87:$AY$91</formula1>
    </dataValidation>
    <dataValidation type="list" allowBlank="1" showInputMessage="1" showErrorMessage="1" sqref="E87:F87" xr:uid="{00000000-0002-0000-0100-000010000000}">
      <formula1>$AX$87:$AX$91</formula1>
    </dataValidation>
    <dataValidation type="list" allowBlank="1" showInputMessage="1" showErrorMessage="1" sqref="E85:F85" xr:uid="{00000000-0002-0000-0100-000011000000}">
      <formula1>$AW$81:$AW$85</formula1>
    </dataValidation>
    <dataValidation type="list" allowBlank="1" showInputMessage="1" showErrorMessage="1" sqref="E84:F84" xr:uid="{00000000-0002-0000-0100-000012000000}">
      <formula1>$AV$81:$AV$85</formula1>
    </dataValidation>
    <dataValidation type="list" allowBlank="1" showInputMessage="1" showErrorMessage="1" sqref="E83:F83" xr:uid="{00000000-0002-0000-0100-000013000000}">
      <formula1>$AU$81:$AU$85</formula1>
    </dataValidation>
    <dataValidation type="list" allowBlank="1" showInputMessage="1" showErrorMessage="1" sqref="E82:F82" xr:uid="{00000000-0002-0000-0100-000014000000}">
      <formula1>$AT$81:$AT$85</formula1>
    </dataValidation>
    <dataValidation type="list" allowBlank="1" showInputMessage="1" showErrorMessage="1" sqref="E81:F81" xr:uid="{00000000-0002-0000-0100-000015000000}">
      <formula1>$AS$81:$AS$85</formula1>
    </dataValidation>
    <dataValidation type="list" allowBlank="1" showInputMessage="1" showErrorMessage="1" sqref="E79:F79" xr:uid="{00000000-0002-0000-0100-000016000000}">
      <formula1>$AR$75:$AR$79</formula1>
    </dataValidation>
    <dataValidation type="list" allowBlank="1" showInputMessage="1" showErrorMessage="1" sqref="E78:F78" xr:uid="{00000000-0002-0000-0100-000017000000}">
      <formula1>$AQ$75:$AQ$79</formula1>
    </dataValidation>
    <dataValidation type="list" allowBlank="1" showInputMessage="1" showErrorMessage="1" sqref="E77:F77" xr:uid="{00000000-0002-0000-0100-000018000000}">
      <formula1>$AP$75:$AP$79</formula1>
    </dataValidation>
    <dataValidation type="list" allowBlank="1" showInputMessage="1" showErrorMessage="1" sqref="E76:F76" xr:uid="{00000000-0002-0000-0100-000019000000}">
      <formula1>$AO$75:$AO$79</formula1>
    </dataValidation>
    <dataValidation type="list" allowBlank="1" showInputMessage="1" showErrorMessage="1" sqref="E75:F75" xr:uid="{00000000-0002-0000-0100-00001A000000}">
      <formula1>$AN$75:$AN$79</formula1>
    </dataValidation>
    <dataValidation type="list" allowBlank="1" showInputMessage="1" showErrorMessage="1" sqref="E73:F73" xr:uid="{00000000-0002-0000-0100-00001B000000}">
      <formula1>$AM$69:$AM$73</formula1>
    </dataValidation>
    <dataValidation type="list" allowBlank="1" showInputMessage="1" showErrorMessage="1" sqref="E72:F72" xr:uid="{00000000-0002-0000-0100-00001C000000}">
      <formula1>$AL$69:$AL$73</formula1>
    </dataValidation>
    <dataValidation type="list" allowBlank="1" showInputMessage="1" showErrorMessage="1" sqref="E71:F71" xr:uid="{00000000-0002-0000-0100-00001D000000}">
      <formula1>$AK$69:$AK$73</formula1>
    </dataValidation>
    <dataValidation type="list" allowBlank="1" showInputMessage="1" showErrorMessage="1" sqref="E70:F70" xr:uid="{00000000-0002-0000-0100-00001E000000}">
      <formula1>$AJ$69:$AJ$73</formula1>
    </dataValidation>
    <dataValidation type="list" allowBlank="1" showInputMessage="1" showErrorMessage="1" sqref="E69:F69" xr:uid="{00000000-0002-0000-0100-00001F000000}">
      <formula1>$AI$69:$AI$73</formula1>
    </dataValidation>
    <dataValidation type="list" allowBlank="1" showInputMessage="1" showErrorMessage="1" sqref="E67:F67" xr:uid="{00000000-0002-0000-0100-000020000000}">
      <formula1>$AH$64:$AH$68</formula1>
    </dataValidation>
    <dataValidation type="list" allowBlank="1" showInputMessage="1" showErrorMessage="1" sqref="E66:F66" xr:uid="{00000000-0002-0000-0100-000021000000}">
      <formula1>$AG$64:$AG$68</formula1>
    </dataValidation>
    <dataValidation type="list" allowBlank="1" showInputMessage="1" showErrorMessage="1" sqref="E65:F65" xr:uid="{00000000-0002-0000-0100-000022000000}">
      <formula1>$AF$64:$AF$68</formula1>
    </dataValidation>
    <dataValidation type="list" allowBlank="1" showInputMessage="1" showErrorMessage="1" sqref="E64:F64" xr:uid="{00000000-0002-0000-0100-000023000000}">
      <formula1>$AE$64:$AE$68</formula1>
    </dataValidation>
    <dataValidation type="list" allowBlank="1" showInputMessage="1" showErrorMessage="1" sqref="E63:F63" xr:uid="{00000000-0002-0000-0100-000024000000}">
      <formula1>$AD$63:$AD$67</formula1>
    </dataValidation>
    <dataValidation type="list" allowBlank="1" showInputMessage="1" showErrorMessage="1" sqref="E43:F43" xr:uid="{00000000-0002-0000-0100-000025000000}">
      <formula1>$AC$32:$AC$36</formula1>
    </dataValidation>
    <dataValidation type="list" allowBlank="1" showInputMessage="1" showErrorMessage="1" sqref="E42:F42" xr:uid="{00000000-0002-0000-0100-000026000000}">
      <formula1>$AB$32:$AB$36</formula1>
    </dataValidation>
    <dataValidation type="list" allowBlank="1" showInputMessage="1" showErrorMessage="1" sqref="E41:F41" xr:uid="{00000000-0002-0000-0100-000027000000}">
      <formula1>$AA$32:$AA$36</formula1>
    </dataValidation>
    <dataValidation type="list" allowBlank="1" showInputMessage="1" showErrorMessage="1" sqref="E40:F40" xr:uid="{00000000-0002-0000-0100-000028000000}">
      <formula1>$Z$32:$Z$36</formula1>
    </dataValidation>
    <dataValidation type="list" allowBlank="1" showInputMessage="1" showErrorMessage="1" sqref="E39:F39" xr:uid="{00000000-0002-0000-0100-000029000000}">
      <formula1>$Y$32:$Y$36</formula1>
    </dataValidation>
    <dataValidation type="list" allowBlank="1" showInputMessage="1" showErrorMessage="1" sqref="E38:F38" xr:uid="{00000000-0002-0000-0100-00002A000000}">
      <formula1>$X$32:$X$36</formula1>
    </dataValidation>
    <dataValidation type="list" allowBlank="1" showInputMessage="1" showErrorMessage="1" sqref="E62:F62" xr:uid="{00000000-0002-0000-0100-00002B000000}">
      <formula1>$V$61:$V$65</formula1>
    </dataValidation>
    <dataValidation type="list" allowBlank="1" showInputMessage="1" showErrorMessage="1" sqref="E61:F61" xr:uid="{00000000-0002-0000-0100-00002C000000}">
      <formula1>$U$61:$U$65</formula1>
    </dataValidation>
    <dataValidation type="list" allowBlank="1" showInputMessage="1" showErrorMessage="1" sqref="E59:F59" xr:uid="{00000000-0002-0000-0100-00002D000000}">
      <formula1>$T$49:$T$53</formula1>
    </dataValidation>
    <dataValidation type="list" allowBlank="1" showInputMessage="1" showErrorMessage="1" sqref="E58:F58" xr:uid="{00000000-0002-0000-0100-00002E000000}">
      <formula1>$S$49:$S$53</formula1>
    </dataValidation>
    <dataValidation type="list" allowBlank="1" showInputMessage="1" showErrorMessage="1" sqref="E57:F57" xr:uid="{00000000-0002-0000-0100-00002F000000}">
      <formula1>$R$49:$R$53</formula1>
    </dataValidation>
    <dataValidation type="list" allowBlank="1" showInputMessage="1" showErrorMessage="1" sqref="E56:F56" xr:uid="{00000000-0002-0000-0100-000030000000}">
      <formula1>$Q$49:$Q$53</formula1>
    </dataValidation>
    <dataValidation type="list" allowBlank="1" showInputMessage="1" showErrorMessage="1" sqref="E55:F55" xr:uid="{00000000-0002-0000-0100-000031000000}">
      <formula1>$P$49:$P$53</formula1>
    </dataValidation>
    <dataValidation type="list" allowBlank="1" showInputMessage="1" showErrorMessage="1" sqref="E54:F54" xr:uid="{00000000-0002-0000-0100-000032000000}">
      <formula1>$O$49:$O$53</formula1>
    </dataValidation>
    <dataValidation type="list" allowBlank="1" showInputMessage="1" showErrorMessage="1" sqref="E52:F52" xr:uid="{00000000-0002-0000-0100-000033000000}">
      <formula1>$M$49:$M$53</formula1>
    </dataValidation>
    <dataValidation type="list" allowBlank="1" showInputMessage="1" showErrorMessage="1" sqref="E53:F53" xr:uid="{00000000-0002-0000-0100-000034000000}">
      <formula1>$N$52:$N$56</formula1>
    </dataValidation>
    <dataValidation type="list" allowBlank="1" showInputMessage="1" showErrorMessage="1" sqref="E37:F37" xr:uid="{00000000-0002-0000-0100-000035000000}">
      <formula1>$W$32:$W$36</formula1>
    </dataValidation>
    <dataValidation type="list" allowBlank="1" showInputMessage="1" showErrorMessage="1" sqref="E51:F51" xr:uid="{00000000-0002-0000-0100-000036000000}">
      <formula1>$L$49:$L$54</formula1>
    </dataValidation>
    <dataValidation type="list" allowBlank="1" showInputMessage="1" showErrorMessage="1" sqref="E50:F50" xr:uid="{00000000-0002-0000-0100-000037000000}">
      <formula1>$K$50:$K$54</formula1>
    </dataValidation>
    <dataValidation type="list" allowBlank="1" showInputMessage="1" showErrorMessage="1" sqref="E49:F49" xr:uid="{00000000-0002-0000-0100-000038000000}">
      <formula1>$J$49:$J$53</formula1>
    </dataValidation>
    <dataValidation type="list" allowBlank="1" showInputMessage="1" showErrorMessage="1" sqref="E36:F36" xr:uid="{00000000-0002-0000-0100-000039000000}">
      <formula1>$H$55:$H$59</formula1>
    </dataValidation>
    <dataValidation type="list" allowBlank="1" showInputMessage="1" showErrorMessage="1" sqref="E35:F35" xr:uid="{00000000-0002-0000-0100-00003A000000}">
      <formula1>$H$50:$H$54</formula1>
    </dataValidation>
    <dataValidation type="list" allowBlank="1" showInputMessage="1" showErrorMessage="1" sqref="E33:F33" xr:uid="{00000000-0002-0000-0100-00003B000000}">
      <formula1>$H$36:$H$40</formula1>
    </dataValidation>
    <dataValidation type="list" allowBlank="1" showInputMessage="1" showErrorMessage="1" sqref="E32" xr:uid="{00000000-0002-0000-0100-00003C000000}">
      <formula1>$H$31:$H$35</formula1>
    </dataValidation>
    <dataValidation type="list" allowBlank="1" showInputMessage="1" showErrorMessage="1" sqref="E26" xr:uid="{00000000-0002-0000-0100-00003D000000}">
      <formula1>$CC$18:$CC$20</formula1>
    </dataValidation>
    <dataValidation type="list" allowBlank="1" showInputMessage="1" showErrorMessage="1" sqref="E23" xr:uid="{00000000-0002-0000-0100-00003E000000}">
      <formula1>$CB$18:$CB$20</formula1>
    </dataValidation>
    <dataValidation type="list" allowBlank="1" showInputMessage="1" showErrorMessage="1" sqref="E21" xr:uid="{00000000-0002-0000-0100-00003F000000}">
      <formula1>$CA$18:$CA$21</formula1>
    </dataValidation>
    <dataValidation type="list" allowBlank="1" showInputMessage="1" showErrorMessage="1" sqref="E20" xr:uid="{00000000-0002-0000-0100-000040000000}">
      <formula1>$BZ$18:$BZ$21</formula1>
    </dataValidation>
    <dataValidation type="list" allowBlank="1" showInputMessage="1" showErrorMessage="1" sqref="E19" xr:uid="{00000000-0002-0000-0100-000041000000}">
      <formula1>$BY$18:$BY$21</formula1>
    </dataValidation>
    <dataValidation type="list" allowBlank="1" showInputMessage="1" showErrorMessage="1" sqref="E16" xr:uid="{00000000-0002-0000-0100-000043000000}">
      <formula1>$BW$12:$BW$14</formula1>
    </dataValidation>
    <dataValidation type="list" allowBlank="1" showInputMessage="1" showErrorMessage="1" sqref="E13" xr:uid="{00000000-0002-0000-0100-000044000000}">
      <formula1>$BS$12:$BS$13</formula1>
    </dataValidation>
    <dataValidation type="list" allowBlank="1" showInputMessage="1" showErrorMessage="1" sqref="E12" xr:uid="{00000000-0002-0000-0100-000045000000}">
      <formula1>$BR$12:$BR$13</formula1>
    </dataValidation>
    <dataValidation type="list" allowBlank="1" showInputMessage="1" showErrorMessage="1" errorTitle="СОНГОХ АСУУЛТ" error="Та тус нүхний баруун доод буланд байрлах сум дээр дарж хариултаа сонгоно уу." sqref="E14" xr:uid="{00000000-0002-0000-0100-000046000000}">
      <formula1>$BT$12:$BT$14</formula1>
    </dataValidation>
    <dataValidation type="list" allowBlank="1" showInputMessage="1" showErrorMessage="1" sqref="E15" xr:uid="{00000000-0002-0000-0100-000047000000}">
      <formula1>$BV$12:$BV$14</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8:E9" xr:uid="{00000000-0002-0000-0100-000048000000}">
      <formula1>$BU$2:$BU$3</formula1>
    </dataValidation>
    <dataValidation type="list" allowBlank="1" showInputMessage="1" showErrorMessage="1" sqref="E18" xr:uid="{00000000-0002-0000-0100-000042000000}">
      <formula1>$BX$18:$BX$22</formula1>
    </dataValidation>
    <dataValidation type="decimal" allowBlank="1" showInputMessage="1" showErrorMessage="1" error="Зөвхөн тоон утга оруулна уу." sqref="E24" xr:uid="{E22EA496-D009-4D1A-BB8A-25D9003ED56C}">
      <formula1>0</formula1>
      <formula2>999999999999</formula2>
    </dataValidation>
    <dataValidation type="whole" allowBlank="1" showInputMessage="1" showErrorMessage="1" error="Зөвхөн тоон утга оруулна уу." sqref="E106:F106" xr:uid="{163077A0-0AF8-4A87-B3C5-C9A898F68BAB}">
      <formula1>0</formula1>
      <formula2>999999</formula2>
    </dataValidation>
    <dataValidation type="decimal" allowBlank="1" showInputMessage="1" showErrorMessage="1" errorTitle="Алдаа" error="Зөвхөн тоон утга оруулна уу." sqref="E107:F107" xr:uid="{B64202EC-D6AD-4D09-8E19-AC3C04D20FF9}">
      <formula1>0</formula1>
      <formula2>999999999999</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32"/>
  <sheetViews>
    <sheetView zoomScale="85" zoomScaleNormal="85" workbookViewId="0">
      <selection activeCell="D9" sqref="D9"/>
    </sheetView>
  </sheetViews>
  <sheetFormatPr defaultColWidth="8.85546875" defaultRowHeight="15" x14ac:dyDescent="0.25"/>
  <cols>
    <col min="1" max="1" width="3.28515625" style="29" customWidth="1"/>
    <col min="2" max="2" width="31.28515625" style="29" customWidth="1"/>
    <col min="3" max="3" width="22.7109375" style="29" customWidth="1"/>
    <col min="4" max="4" width="13.7109375" style="29" customWidth="1"/>
    <col min="5" max="5" width="11.28515625" style="29" customWidth="1"/>
    <col min="6" max="6" width="15.28515625" style="29" customWidth="1"/>
    <col min="7" max="7" width="12.7109375" style="29" customWidth="1"/>
    <col min="8" max="8" width="8.42578125" style="29" customWidth="1"/>
    <col min="9" max="9" width="6" style="29" customWidth="1"/>
    <col min="10" max="10" width="2.7109375" style="29" customWidth="1"/>
    <col min="11" max="11" width="11.28515625" style="29" customWidth="1"/>
    <col min="12" max="12" width="8.85546875" style="29"/>
    <col min="13" max="13" width="14.28515625" style="29" customWidth="1"/>
    <col min="14" max="19" width="8.85546875" style="29"/>
    <col min="20" max="20" width="6.85546875" style="29" customWidth="1"/>
    <col min="21" max="16384" width="8.85546875" style="29"/>
  </cols>
  <sheetData>
    <row r="3" spans="1:24" x14ac:dyDescent="0.25">
      <c r="B3" s="35">
        <f>[1]Асуулга!C6</f>
        <v>0</v>
      </c>
      <c r="C3" s="35">
        <f>Асуулга!E4</f>
        <v>0</v>
      </c>
      <c r="D3" s="35"/>
      <c r="E3" s="35"/>
      <c r="F3" s="35"/>
      <c r="G3" s="35"/>
      <c r="H3" s="35"/>
    </row>
    <row r="5" spans="1:24" x14ac:dyDescent="0.25">
      <c r="A5" s="30" t="s">
        <v>1</v>
      </c>
      <c r="B5" s="139" t="s">
        <v>2</v>
      </c>
      <c r="C5" s="139"/>
      <c r="D5" s="11" t="s">
        <v>368</v>
      </c>
      <c r="E5" s="11" t="s">
        <v>369</v>
      </c>
      <c r="F5" s="140" t="s">
        <v>370</v>
      </c>
      <c r="G5" s="140"/>
      <c r="H5" s="140" t="s">
        <v>369</v>
      </c>
      <c r="I5" s="140"/>
      <c r="J5" s="36"/>
      <c r="L5" s="145"/>
      <c r="M5" s="146"/>
      <c r="N5" s="147"/>
      <c r="O5" s="11" t="s">
        <v>368</v>
      </c>
      <c r="P5" s="133" t="s">
        <v>369</v>
      </c>
      <c r="Q5" s="148"/>
      <c r="R5" s="11" t="s">
        <v>381</v>
      </c>
      <c r="S5" s="11" t="s">
        <v>382</v>
      </c>
      <c r="T5" s="11" t="s">
        <v>383</v>
      </c>
      <c r="V5" s="130" t="s">
        <v>371</v>
      </c>
      <c r="W5" s="130"/>
      <c r="X5" s="130"/>
    </row>
    <row r="6" spans="1:24" x14ac:dyDescent="0.25">
      <c r="A6" s="141" t="s">
        <v>12</v>
      </c>
      <c r="B6" s="142"/>
      <c r="C6" s="143"/>
      <c r="D6" s="37">
        <f>F7</f>
        <v>3.2</v>
      </c>
      <c r="E6" s="38">
        <v>0.4</v>
      </c>
      <c r="F6" s="39"/>
      <c r="G6" s="39"/>
      <c r="H6" s="144">
        <v>0.4</v>
      </c>
      <c r="I6" s="144"/>
      <c r="J6" s="40"/>
      <c r="L6" s="159" t="s">
        <v>12</v>
      </c>
      <c r="M6" s="160"/>
      <c r="N6" s="161"/>
      <c r="O6" s="50">
        <f>$F$7</f>
        <v>3.2</v>
      </c>
      <c r="P6" s="35"/>
      <c r="Q6" s="51"/>
      <c r="R6" s="35"/>
      <c r="S6" s="35"/>
      <c r="T6" s="52">
        <v>0.4</v>
      </c>
      <c r="V6" s="42" t="s">
        <v>372</v>
      </c>
      <c r="W6" s="42" t="s">
        <v>373</v>
      </c>
      <c r="X6" s="42" t="s">
        <v>374</v>
      </c>
    </row>
    <row r="7" spans="1:24" ht="13.9" customHeight="1" x14ac:dyDescent="0.25">
      <c r="A7" s="11">
        <v>1</v>
      </c>
      <c r="B7" s="131" t="s">
        <v>356</v>
      </c>
      <c r="C7" s="132"/>
      <c r="D7" s="11">
        <f>Асуулга!I12</f>
        <v>4</v>
      </c>
      <c r="E7" s="41">
        <v>0.25</v>
      </c>
      <c r="F7" s="133">
        <f>SUMPRODUCT(D7:D11,E7:E11)/SUM(E7:E11)</f>
        <v>3.2</v>
      </c>
      <c r="G7" s="134" t="str">
        <f>IF(F7=$W$11,"Very High", IF(F7&gt;=$W$10,"High",IF(F7&gt;=$W$9, "Medium",IF(F7&gt;=$W$8, "Low",IF(F7&gt;=$W$7, "Very low",FALSE)))))</f>
        <v>Medium</v>
      </c>
      <c r="H7" s="144"/>
      <c r="I7" s="144"/>
      <c r="J7" s="40"/>
      <c r="L7" s="163" t="s">
        <v>15</v>
      </c>
      <c r="M7" s="163"/>
      <c r="N7" s="163"/>
      <c r="O7" s="50">
        <f>D12</f>
        <v>2</v>
      </c>
      <c r="P7" s="35"/>
      <c r="Q7" s="54">
        <f>I12</f>
        <v>0.6</v>
      </c>
      <c r="R7" s="149">
        <f>((O7*Q7)+(O12*Q12))/100%</f>
        <v>2.8</v>
      </c>
      <c r="S7" s="152">
        <v>1</v>
      </c>
      <c r="T7" s="154">
        <v>0.6</v>
      </c>
      <c r="V7" s="43" t="s">
        <v>375</v>
      </c>
      <c r="W7" s="44">
        <v>1</v>
      </c>
      <c r="X7" s="44">
        <v>1.9</v>
      </c>
    </row>
    <row r="8" spans="1:24" ht="11.45" customHeight="1" x14ac:dyDescent="0.25">
      <c r="A8" s="58">
        <v>2</v>
      </c>
      <c r="B8" s="137" t="s">
        <v>357</v>
      </c>
      <c r="C8" s="138"/>
      <c r="D8" s="11">
        <f>Асуулга!I13</f>
        <v>4</v>
      </c>
      <c r="E8" s="41">
        <v>0.25</v>
      </c>
      <c r="F8" s="133"/>
      <c r="G8" s="135"/>
      <c r="H8" s="144"/>
      <c r="I8" s="144"/>
      <c r="J8" s="40"/>
      <c r="L8" s="157" t="s">
        <v>378</v>
      </c>
      <c r="M8" s="158"/>
      <c r="N8" s="158"/>
      <c r="O8" s="35">
        <f>$D$13</f>
        <v>4</v>
      </c>
      <c r="P8" s="55">
        <v>0.4</v>
      </c>
      <c r="Q8" s="35"/>
      <c r="R8" s="150"/>
      <c r="S8" s="153"/>
      <c r="T8" s="155"/>
      <c r="V8" s="43" t="s">
        <v>376</v>
      </c>
      <c r="W8" s="44">
        <v>2</v>
      </c>
      <c r="X8" s="44">
        <v>2.9</v>
      </c>
    </row>
    <row r="9" spans="1:24" ht="11.45" customHeight="1" x14ac:dyDescent="0.25">
      <c r="A9" s="58">
        <v>3</v>
      </c>
      <c r="B9" s="137" t="s">
        <v>358</v>
      </c>
      <c r="C9" s="138"/>
      <c r="D9" s="11">
        <f>Асуулга!I14</f>
        <v>4</v>
      </c>
      <c r="E9" s="41">
        <v>0.25</v>
      </c>
      <c r="F9" s="133"/>
      <c r="G9" s="135"/>
      <c r="H9" s="144"/>
      <c r="I9" s="144"/>
      <c r="J9" s="40"/>
      <c r="L9" s="157" t="s">
        <v>384</v>
      </c>
      <c r="M9" s="157"/>
      <c r="N9" s="157"/>
      <c r="O9" s="35">
        <f>$D$18</f>
        <v>1</v>
      </c>
      <c r="P9" s="55">
        <v>0.4</v>
      </c>
      <c r="Q9" s="35"/>
      <c r="R9" s="150"/>
      <c r="S9" s="153"/>
      <c r="T9" s="155"/>
      <c r="V9" s="43" t="s">
        <v>377</v>
      </c>
      <c r="W9" s="44">
        <v>3</v>
      </c>
      <c r="X9" s="44">
        <v>3.9</v>
      </c>
    </row>
    <row r="10" spans="1:24" ht="12" customHeight="1" x14ac:dyDescent="0.25">
      <c r="A10" s="58">
        <v>4</v>
      </c>
      <c r="B10" s="176" t="s">
        <v>14</v>
      </c>
      <c r="C10" s="176"/>
      <c r="D10" s="11">
        <f>Асуулга!I15</f>
        <v>4</v>
      </c>
      <c r="E10" s="41">
        <v>0.25</v>
      </c>
      <c r="F10" s="133"/>
      <c r="G10" s="135"/>
      <c r="H10" s="144"/>
      <c r="I10" s="144"/>
      <c r="J10" s="40"/>
      <c r="L10" s="177" t="s">
        <v>385</v>
      </c>
      <c r="M10" s="178"/>
      <c r="N10" s="179"/>
      <c r="O10" s="183" t="b">
        <f>D21</f>
        <v>0</v>
      </c>
      <c r="P10" s="185">
        <v>0.2</v>
      </c>
      <c r="Q10" s="35"/>
      <c r="R10" s="150"/>
      <c r="S10" s="153"/>
      <c r="T10" s="155"/>
      <c r="V10" s="43" t="s">
        <v>379</v>
      </c>
      <c r="W10" s="44">
        <v>4</v>
      </c>
      <c r="X10" s="44">
        <v>4.9000000000000004</v>
      </c>
    </row>
    <row r="11" spans="1:24" ht="15" customHeight="1" x14ac:dyDescent="0.25">
      <c r="A11" s="58">
        <v>5</v>
      </c>
      <c r="B11" s="164" t="s">
        <v>359</v>
      </c>
      <c r="C11" s="165"/>
      <c r="D11" s="11" t="b">
        <f>Асуулга!I16</f>
        <v>0</v>
      </c>
      <c r="E11" s="41">
        <v>0.25</v>
      </c>
      <c r="F11" s="133"/>
      <c r="G11" s="136"/>
      <c r="H11" s="144"/>
      <c r="I11" s="144"/>
      <c r="J11" s="40"/>
      <c r="L11" s="180"/>
      <c r="M11" s="181"/>
      <c r="N11" s="182"/>
      <c r="O11" s="184"/>
      <c r="P11" s="186"/>
      <c r="Q11" s="35"/>
      <c r="R11" s="150"/>
      <c r="S11" s="153"/>
      <c r="T11" s="155"/>
      <c r="V11" s="43" t="s">
        <v>380</v>
      </c>
      <c r="W11" s="44">
        <v>5</v>
      </c>
      <c r="X11" s="44">
        <v>5</v>
      </c>
    </row>
    <row r="12" spans="1:24" x14ac:dyDescent="0.25">
      <c r="A12" s="119" t="s">
        <v>15</v>
      </c>
      <c r="B12" s="120"/>
      <c r="C12" s="121"/>
      <c r="D12" s="45">
        <f>SUMPRODUCT(O8:O10,P8:P10)/SUM(P8:P10)</f>
        <v>2</v>
      </c>
      <c r="E12" s="46"/>
      <c r="F12" s="39"/>
      <c r="G12" s="39"/>
      <c r="H12" s="144">
        <v>0.6</v>
      </c>
      <c r="I12" s="167">
        <v>0.6</v>
      </c>
      <c r="L12" s="169" t="s">
        <v>386</v>
      </c>
      <c r="M12" s="169"/>
      <c r="N12" s="169"/>
      <c r="O12" s="50">
        <f>F24</f>
        <v>4</v>
      </c>
      <c r="P12" s="35"/>
      <c r="Q12" s="54">
        <v>0.4</v>
      </c>
      <c r="R12" s="150"/>
      <c r="S12" s="153"/>
      <c r="T12" s="155"/>
    </row>
    <row r="13" spans="1:24" x14ac:dyDescent="0.25">
      <c r="A13" s="162" t="s">
        <v>378</v>
      </c>
      <c r="B13" s="162"/>
      <c r="C13" s="162"/>
      <c r="D13" s="47">
        <f>F14</f>
        <v>4</v>
      </c>
      <c r="E13" s="48">
        <v>0.3</v>
      </c>
      <c r="F13" s="66"/>
      <c r="G13" s="66"/>
      <c r="H13" s="166"/>
      <c r="I13" s="168"/>
      <c r="L13" s="170" t="s">
        <v>387</v>
      </c>
      <c r="M13" s="170"/>
      <c r="N13" s="170"/>
      <c r="O13" s="67">
        <f>$D$24</f>
        <v>4</v>
      </c>
      <c r="P13" s="55">
        <f t="shared" ref="P13:P19" si="0">E24</f>
        <v>0.25</v>
      </c>
      <c r="Q13" s="35"/>
      <c r="R13" s="150"/>
      <c r="S13" s="153"/>
      <c r="T13" s="155"/>
    </row>
    <row r="14" spans="1:24" ht="13.9" customHeight="1" x14ac:dyDescent="0.25">
      <c r="A14" s="35">
        <v>1</v>
      </c>
      <c r="B14" s="131" t="s">
        <v>409</v>
      </c>
      <c r="C14" s="132"/>
      <c r="D14" s="35">
        <f>Асуулга!I18</f>
        <v>4</v>
      </c>
      <c r="E14" s="41">
        <v>0.25</v>
      </c>
      <c r="F14" s="134">
        <f>SUMPRODUCT(D14:D17,E14:E17)/SUM(E14:E17)</f>
        <v>4</v>
      </c>
      <c r="G14" s="133" t="str">
        <f>IF(F14&gt;=$W$11, "Very high", IF(F14&gt;=$W$10, "High", IF(F14&gt;=$W$9, "Medium", IF(F14&gt;=$W$8, "Low", IF(F14&gt;=$W$7, "Very low", FALSE)))))</f>
        <v>High</v>
      </c>
      <c r="H14" s="166"/>
      <c r="I14" s="168"/>
      <c r="L14" s="171" t="s">
        <v>388</v>
      </c>
      <c r="M14" s="171"/>
      <c r="N14" s="171"/>
      <c r="O14" s="35">
        <f>$D$25</f>
        <v>4</v>
      </c>
      <c r="P14" s="55">
        <f t="shared" si="0"/>
        <v>0.25</v>
      </c>
      <c r="Q14" s="35"/>
      <c r="R14" s="150"/>
      <c r="S14" s="153"/>
      <c r="T14" s="155"/>
    </row>
    <row r="15" spans="1:24" ht="13.9" customHeight="1" x14ac:dyDescent="0.25">
      <c r="A15" s="35">
        <v>2</v>
      </c>
      <c r="B15" s="137" t="s">
        <v>361</v>
      </c>
      <c r="C15" s="138"/>
      <c r="D15" s="35">
        <f>Асуулга!I19</f>
        <v>4</v>
      </c>
      <c r="E15" s="41">
        <v>0.25</v>
      </c>
      <c r="F15" s="135"/>
      <c r="G15" s="133"/>
      <c r="H15" s="166"/>
      <c r="I15" s="168"/>
      <c r="L15" s="170" t="s">
        <v>389</v>
      </c>
      <c r="M15" s="170"/>
      <c r="N15" s="170"/>
      <c r="O15" s="35">
        <f>$D$26</f>
        <v>4</v>
      </c>
      <c r="P15" s="55">
        <f t="shared" si="0"/>
        <v>0.15</v>
      </c>
      <c r="Q15" s="35"/>
      <c r="R15" s="150"/>
      <c r="S15" s="153"/>
      <c r="T15" s="155"/>
    </row>
    <row r="16" spans="1:24" ht="13.9" customHeight="1" x14ac:dyDescent="0.25">
      <c r="A16" s="35">
        <v>3</v>
      </c>
      <c r="B16" s="137" t="s">
        <v>362</v>
      </c>
      <c r="C16" s="138"/>
      <c r="D16" s="35">
        <f>Асуулга!I20</f>
        <v>4</v>
      </c>
      <c r="E16" s="41">
        <v>0.25</v>
      </c>
      <c r="F16" s="135"/>
      <c r="G16" s="133"/>
      <c r="H16" s="166"/>
      <c r="I16" s="168"/>
      <c r="L16" s="170" t="s">
        <v>390</v>
      </c>
      <c r="M16" s="170"/>
      <c r="N16" s="170"/>
      <c r="O16" s="35">
        <f>$D$27</f>
        <v>4</v>
      </c>
      <c r="P16" s="55">
        <f t="shared" si="0"/>
        <v>0.1</v>
      </c>
      <c r="Q16" s="35"/>
      <c r="R16" s="150"/>
      <c r="S16" s="153"/>
      <c r="T16" s="155"/>
      <c r="V16" s="49" t="s">
        <v>368</v>
      </c>
      <c r="W16" s="49" t="s">
        <v>369</v>
      </c>
    </row>
    <row r="17" spans="1:23" ht="13.9" customHeight="1" x14ac:dyDescent="0.25">
      <c r="A17" s="35">
        <v>4</v>
      </c>
      <c r="B17" s="137" t="s">
        <v>408</v>
      </c>
      <c r="C17" s="138"/>
      <c r="D17" s="35">
        <f>Асуулга!I21</f>
        <v>4</v>
      </c>
      <c r="E17" s="41">
        <v>0.25</v>
      </c>
      <c r="F17" s="136"/>
      <c r="G17" s="133"/>
      <c r="H17" s="166"/>
      <c r="I17" s="168"/>
      <c r="L17" s="170" t="s">
        <v>391</v>
      </c>
      <c r="M17" s="170"/>
      <c r="N17" s="170"/>
      <c r="O17" s="35">
        <f>$D$28</f>
        <v>4</v>
      </c>
      <c r="P17" s="55">
        <f t="shared" si="0"/>
        <v>0.125</v>
      </c>
      <c r="Q17" s="35"/>
      <c r="R17" s="150"/>
      <c r="S17" s="153"/>
      <c r="T17" s="155"/>
      <c r="V17" s="11">
        <f>$O$6</f>
        <v>3.2</v>
      </c>
      <c r="W17" s="53">
        <f>$T$6</f>
        <v>0.4</v>
      </c>
    </row>
    <row r="18" spans="1:23" x14ac:dyDescent="0.25">
      <c r="A18" s="162" t="s">
        <v>384</v>
      </c>
      <c r="B18" s="162"/>
      <c r="C18" s="162"/>
      <c r="D18" s="47">
        <f>F19</f>
        <v>1</v>
      </c>
      <c r="E18" s="48">
        <v>0.3</v>
      </c>
      <c r="F18" s="66"/>
      <c r="G18" s="66"/>
      <c r="H18" s="166"/>
      <c r="I18" s="168"/>
      <c r="L18" s="170" t="s">
        <v>392</v>
      </c>
      <c r="M18" s="170"/>
      <c r="N18" s="170"/>
      <c r="O18" s="35">
        <f>$D$29</f>
        <v>4</v>
      </c>
      <c r="P18" s="55">
        <f t="shared" si="0"/>
        <v>0.05</v>
      </c>
      <c r="Q18" s="35"/>
      <c r="R18" s="150"/>
      <c r="S18" s="153"/>
      <c r="T18" s="155"/>
      <c r="V18" s="11">
        <f>R7</f>
        <v>2.8</v>
      </c>
      <c r="W18" s="53">
        <f>$T$7</f>
        <v>0.6</v>
      </c>
    </row>
    <row r="19" spans="1:23" ht="13.9" customHeight="1" x14ac:dyDescent="0.25">
      <c r="A19" s="35">
        <v>1</v>
      </c>
      <c r="B19" s="88" t="s">
        <v>364</v>
      </c>
      <c r="C19" s="89"/>
      <c r="D19" s="35">
        <f>Асуулга!I23</f>
        <v>1</v>
      </c>
      <c r="E19" s="41">
        <v>0.5</v>
      </c>
      <c r="F19" s="134">
        <f>SUMPRODUCT(D19:D20,E19:E20)/SUM(E19:E20)</f>
        <v>1</v>
      </c>
      <c r="G19" s="133" t="str">
        <f>IF(F19&gt;=$W$11, "Very high", IF(F19&gt;=$W$10, "High", IF(F19&gt;=$W$9, "Medium", IF(F19&gt;=$W$8, "Low", IF(F19&gt;=$W$7, "Very low", FALSE)))))</f>
        <v>Very low</v>
      </c>
      <c r="H19" s="166"/>
      <c r="I19" s="168"/>
      <c r="L19" s="170" t="s">
        <v>282</v>
      </c>
      <c r="M19" s="170"/>
      <c r="N19" s="170"/>
      <c r="O19" s="35">
        <f>$D$30</f>
        <v>4</v>
      </c>
      <c r="P19" s="55">
        <f t="shared" si="0"/>
        <v>0.125</v>
      </c>
      <c r="Q19" s="35"/>
      <c r="R19" s="150"/>
      <c r="S19" s="153"/>
      <c r="T19" s="155"/>
    </row>
    <row r="20" spans="1:23" ht="13.9" customHeight="1" x14ac:dyDescent="0.25">
      <c r="A20" s="35">
        <v>2</v>
      </c>
      <c r="B20" s="88" t="s">
        <v>365</v>
      </c>
      <c r="C20" s="89"/>
      <c r="D20" s="35">
        <f>Асуулга!I24</f>
        <v>1</v>
      </c>
      <c r="E20" s="65">
        <v>0.5</v>
      </c>
      <c r="F20" s="135"/>
      <c r="G20" s="134"/>
      <c r="H20" s="166"/>
      <c r="I20" s="168"/>
      <c r="L20" s="173"/>
      <c r="M20" s="173"/>
      <c r="N20" s="173"/>
      <c r="O20" s="35"/>
      <c r="P20" s="35"/>
      <c r="Q20" s="35"/>
      <c r="R20" s="151"/>
      <c r="S20" s="153"/>
      <c r="T20" s="156"/>
    </row>
    <row r="21" spans="1:23" x14ac:dyDescent="0.25">
      <c r="A21" s="172" t="s">
        <v>385</v>
      </c>
      <c r="B21" s="172"/>
      <c r="C21" s="172"/>
      <c r="D21" s="56" t="b">
        <f>F22</f>
        <v>0</v>
      </c>
      <c r="E21" s="48">
        <v>0.1</v>
      </c>
      <c r="F21" s="66"/>
      <c r="G21" s="66"/>
      <c r="H21" s="166"/>
      <c r="I21" s="168"/>
      <c r="L21" s="175" t="s">
        <v>393</v>
      </c>
      <c r="M21" s="175"/>
      <c r="N21" s="175"/>
      <c r="O21" s="175"/>
      <c r="P21" s="175"/>
      <c r="Q21" s="175"/>
      <c r="R21" s="175">
        <f>SUMPRODUCT(V17:V18,W17:W18)/SUM(W17:W18)</f>
        <v>2.96</v>
      </c>
      <c r="S21" s="175"/>
      <c r="T21" s="175"/>
    </row>
    <row r="22" spans="1:23" x14ac:dyDescent="0.25">
      <c r="A22" s="35">
        <v>1</v>
      </c>
      <c r="B22" s="88" t="s">
        <v>367</v>
      </c>
      <c r="C22" s="89"/>
      <c r="D22" s="35" t="b">
        <f>Асуулга!I26</f>
        <v>0</v>
      </c>
      <c r="E22" s="41">
        <v>1</v>
      </c>
      <c r="F22" s="63" t="b">
        <f>D22</f>
        <v>0</v>
      </c>
      <c r="G22" s="64"/>
      <c r="H22" s="166"/>
      <c r="I22" s="168"/>
      <c r="L22" s="175"/>
      <c r="M22" s="175"/>
      <c r="N22" s="175"/>
      <c r="O22" s="175"/>
      <c r="P22" s="175"/>
      <c r="Q22" s="175"/>
      <c r="R22" s="175"/>
      <c r="S22" s="175"/>
      <c r="T22" s="175"/>
    </row>
    <row r="23" spans="1:23" x14ac:dyDescent="0.25">
      <c r="A23" s="119" t="s">
        <v>386</v>
      </c>
      <c r="B23" s="120"/>
      <c r="C23" s="120"/>
      <c r="D23" s="120"/>
      <c r="E23" s="121"/>
      <c r="F23" s="39"/>
      <c r="G23" s="39"/>
      <c r="H23" s="166"/>
      <c r="I23" s="167">
        <v>0.4</v>
      </c>
      <c r="L23" s="175"/>
      <c r="M23" s="175"/>
      <c r="N23" s="175"/>
      <c r="O23" s="175"/>
      <c r="P23" s="175"/>
      <c r="Q23" s="175"/>
      <c r="R23" s="175"/>
      <c r="S23" s="175"/>
      <c r="T23" s="175"/>
    </row>
    <row r="24" spans="1:23" x14ac:dyDescent="0.25">
      <c r="A24" s="35"/>
      <c r="B24" s="174" t="s">
        <v>387</v>
      </c>
      <c r="C24" s="174"/>
      <c r="D24" s="11">
        <f>AVERAGE(Асуулга!I32:I47)</f>
        <v>4</v>
      </c>
      <c r="E24" s="41">
        <v>0.25</v>
      </c>
      <c r="F24" s="133">
        <f>SUMPRODUCT(D24:D30,E24:E30)/SUM(E24:E30)</f>
        <v>4</v>
      </c>
      <c r="G24" s="133" t="str">
        <f>IF(F24&gt;=$W$11, "Very high", IF(F24&gt;=$W$10, "High", IF(F24&gt;=$W$9, "Medium", IF(F24&gt;=$W$8, "Low", IF(F24&gt;=$W$7, "Very low", FALSE)))))</f>
        <v>High</v>
      </c>
      <c r="H24" s="166"/>
      <c r="I24" s="168"/>
      <c r="L24" s="175"/>
      <c r="M24" s="175"/>
      <c r="N24" s="175"/>
      <c r="O24" s="175"/>
      <c r="P24" s="175"/>
      <c r="Q24" s="175"/>
      <c r="R24" s="175"/>
      <c r="S24" s="175"/>
      <c r="T24" s="175"/>
    </row>
    <row r="25" spans="1:23" ht="26.45" customHeight="1" x14ac:dyDescent="0.25">
      <c r="A25" s="35"/>
      <c r="B25" s="187" t="s">
        <v>388</v>
      </c>
      <c r="C25" s="187"/>
      <c r="D25" s="11">
        <f>AVERAGE(Асуулга!I49:I59)</f>
        <v>4</v>
      </c>
      <c r="E25" s="41">
        <v>0.25</v>
      </c>
      <c r="F25" s="133"/>
      <c r="G25" s="133"/>
      <c r="H25" s="166"/>
      <c r="I25" s="168"/>
      <c r="L25" s="175"/>
      <c r="M25" s="175"/>
      <c r="N25" s="175"/>
      <c r="O25" s="175"/>
      <c r="P25" s="175"/>
      <c r="Q25" s="175"/>
      <c r="R25" s="175"/>
      <c r="S25" s="175"/>
      <c r="T25" s="175"/>
    </row>
    <row r="26" spans="1:23" x14ac:dyDescent="0.25">
      <c r="A26" s="35"/>
      <c r="B26" s="174" t="s">
        <v>389</v>
      </c>
      <c r="C26" s="174"/>
      <c r="D26" s="11">
        <f>AVERAGE(Асуулга!I61:I67)</f>
        <v>4</v>
      </c>
      <c r="E26" s="41">
        <v>0.15</v>
      </c>
      <c r="F26" s="133"/>
      <c r="G26" s="133"/>
      <c r="H26" s="166"/>
      <c r="I26" s="168"/>
      <c r="L26" s="175"/>
      <c r="M26" s="175"/>
      <c r="N26" s="175"/>
      <c r="O26" s="175"/>
      <c r="P26" s="175"/>
      <c r="Q26" s="175"/>
      <c r="R26" s="175"/>
      <c r="S26" s="175"/>
      <c r="T26" s="175"/>
    </row>
    <row r="27" spans="1:23" ht="26.45" customHeight="1" x14ac:dyDescent="0.25">
      <c r="A27" s="35"/>
      <c r="B27" s="187" t="s">
        <v>390</v>
      </c>
      <c r="C27" s="187"/>
      <c r="D27" s="11">
        <f>AVERAGE(Асуулга!I69:I73)</f>
        <v>4</v>
      </c>
      <c r="E27" s="41">
        <v>0.1</v>
      </c>
      <c r="F27" s="133"/>
      <c r="G27" s="133"/>
      <c r="H27" s="166"/>
      <c r="I27" s="168"/>
      <c r="L27" s="175"/>
      <c r="M27" s="175"/>
      <c r="N27" s="175"/>
      <c r="O27" s="175"/>
      <c r="P27" s="175"/>
      <c r="Q27" s="175"/>
      <c r="R27" s="175"/>
      <c r="S27" s="175"/>
      <c r="T27" s="175"/>
    </row>
    <row r="28" spans="1:23" x14ac:dyDescent="0.25">
      <c r="A28" s="35"/>
      <c r="B28" s="174" t="s">
        <v>391</v>
      </c>
      <c r="C28" s="174"/>
      <c r="D28" s="11">
        <f>AVERAGE(Асуулга!I75:I79)</f>
        <v>4</v>
      </c>
      <c r="E28" s="57">
        <v>0.125</v>
      </c>
      <c r="F28" s="133"/>
      <c r="G28" s="133"/>
      <c r="H28" s="166"/>
      <c r="I28" s="168"/>
      <c r="L28" s="175" t="s">
        <v>394</v>
      </c>
      <c r="M28" s="175"/>
      <c r="N28" s="175"/>
      <c r="O28" s="175"/>
      <c r="P28" s="175"/>
      <c r="Q28" s="175"/>
      <c r="R28" s="175" t="str">
        <f>IF(R21&gt;=$W$11, "Very high", IF(R21&gt;=$W$10, "High", IF(R21&gt;=$W$9, "Medium", IF(R21&gt;=$W$8, "Low", IF(R21&gt;=$W$7, "Very low", FALSE)))))</f>
        <v>Low</v>
      </c>
      <c r="S28" s="175"/>
      <c r="T28" s="175"/>
    </row>
    <row r="29" spans="1:23" x14ac:dyDescent="0.25">
      <c r="A29" s="35"/>
      <c r="B29" s="174" t="s">
        <v>392</v>
      </c>
      <c r="C29" s="174"/>
      <c r="D29" s="11">
        <f>AVERAGE(Асуулга!I81:I85)</f>
        <v>4</v>
      </c>
      <c r="E29" s="41">
        <v>0.05</v>
      </c>
      <c r="F29" s="133"/>
      <c r="G29" s="133"/>
      <c r="H29" s="166"/>
      <c r="I29" s="168"/>
      <c r="L29" s="175"/>
      <c r="M29" s="175"/>
      <c r="N29" s="175"/>
      <c r="O29" s="175"/>
      <c r="P29" s="175"/>
      <c r="Q29" s="175"/>
      <c r="R29" s="175"/>
      <c r="S29" s="175"/>
      <c r="T29" s="175"/>
    </row>
    <row r="30" spans="1:23" x14ac:dyDescent="0.25">
      <c r="A30" s="35"/>
      <c r="B30" s="174" t="s">
        <v>282</v>
      </c>
      <c r="C30" s="174"/>
      <c r="D30" s="11">
        <f>AVERAGE(Асуулга!I87:I98)</f>
        <v>4</v>
      </c>
      <c r="E30" s="57">
        <v>0.125</v>
      </c>
      <c r="F30" s="133"/>
      <c r="G30" s="133"/>
      <c r="H30" s="166"/>
      <c r="I30" s="168"/>
      <c r="L30" s="175"/>
      <c r="M30" s="175"/>
      <c r="N30" s="175"/>
      <c r="O30" s="175"/>
      <c r="P30" s="175"/>
      <c r="Q30" s="175"/>
      <c r="R30" s="175"/>
      <c r="S30" s="175"/>
      <c r="T30" s="175"/>
    </row>
    <row r="31" spans="1:23" x14ac:dyDescent="0.25">
      <c r="L31" s="175"/>
      <c r="M31" s="175"/>
      <c r="N31" s="175"/>
      <c r="O31" s="175"/>
      <c r="P31" s="175"/>
      <c r="Q31" s="175"/>
      <c r="R31" s="175"/>
      <c r="S31" s="175"/>
      <c r="T31" s="175"/>
    </row>
    <row r="32" spans="1:23" x14ac:dyDescent="0.25">
      <c r="L32" s="175"/>
      <c r="M32" s="175"/>
      <c r="N32" s="175"/>
      <c r="O32" s="175"/>
      <c r="P32" s="175"/>
      <c r="Q32" s="175"/>
      <c r="R32" s="175"/>
      <c r="S32" s="175"/>
      <c r="T32" s="175"/>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Sheet2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Ariunaa B</dc:creator>
  <cp:lastModifiedBy>Uyanga</cp:lastModifiedBy>
  <cp:lastPrinted>2021-01-26T07:51:44Z</cp:lastPrinted>
  <dcterms:created xsi:type="dcterms:W3CDTF">2021-01-26T04:01:03Z</dcterms:created>
  <dcterms:modified xsi:type="dcterms:W3CDTF">2023-06-26T10:27:02Z</dcterms:modified>
</cp:coreProperties>
</file>