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frcmongolia-my.sharepoint.com/personal/uyanga_a_frc_mn/Documents/Desktop/"/>
    </mc:Choice>
  </mc:AlternateContent>
  <xr:revisionPtr revIDLastSave="41" documentId="8_{9961935A-FB59-4C39-958F-CD958005DF8E}" xr6:coauthVersionLast="47" xr6:coauthVersionMax="47" xr10:uidLastSave="{7BE0966E-7C75-4B1F-B5CF-3AB8652D0E32}"/>
  <workbookProtection workbookAlgorithmName="SHA-512" workbookHashValue="KYFI757p6C/1x0yghwPK/fGHtziBApRiBSls5Oyo4XIKEYmj02UudmSCWVSRz1OgaxKGgWj2/AAextQWxSJyLQ==" workbookSaltValue="E/dds4+iFakLkwzN3qPbmg==" workbookSpinCount="100000" lockStructure="1"/>
  <bookViews>
    <workbookView xWindow="28680" yWindow="-120" windowWidth="29040" windowHeight="1644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7" i="1" l="1"/>
  <c r="F7" i="1"/>
  <c r="I25" i="1"/>
  <c r="I24" i="1"/>
  <c r="I26" i="1"/>
  <c r="I23" i="1"/>
  <c r="I22" i="1"/>
  <c r="F11" i="1" l="1"/>
  <c r="F10" i="1"/>
  <c r="G4" i="1" l="1"/>
  <c r="F26" i="1"/>
  <c r="F25" i="1"/>
  <c r="F24" i="1"/>
  <c r="F23" i="1"/>
  <c r="I42" i="1"/>
  <c r="I43" i="1"/>
  <c r="G113" i="1" l="1"/>
  <c r="G108" i="1"/>
  <c r="G106" i="1"/>
  <c r="G105" i="1"/>
  <c r="I18" i="1"/>
  <c r="I77" i="1"/>
  <c r="I76" i="1"/>
  <c r="I75" i="1"/>
  <c r="F12" i="1" l="1"/>
  <c r="I19" i="1"/>
  <c r="I17" i="1"/>
  <c r="I90" i="1" l="1"/>
  <c r="I89" i="1"/>
  <c r="I88" i="1"/>
  <c r="I87" i="1"/>
  <c r="I86" i="1"/>
  <c r="I102" i="1"/>
  <c r="I101" i="1"/>
  <c r="I100" i="1"/>
  <c r="I99" i="1"/>
  <c r="I98" i="1"/>
  <c r="I96" i="1"/>
  <c r="I95" i="1"/>
  <c r="I94" i="1"/>
  <c r="I93" i="1"/>
  <c r="I92" i="1"/>
  <c r="I80" i="1"/>
  <c r="I78" i="1"/>
  <c r="I74" i="1"/>
  <c r="I72" i="1"/>
  <c r="I71" i="1"/>
  <c r="I70" i="1"/>
  <c r="I69" i="1"/>
  <c r="I68" i="1"/>
  <c r="I67" i="1"/>
  <c r="I66" i="1"/>
  <c r="I64" i="1"/>
  <c r="I62" i="1"/>
  <c r="I55" i="1"/>
  <c r="I53" i="1"/>
  <c r="I52" i="1"/>
  <c r="I51" i="1"/>
  <c r="I50" i="1"/>
  <c r="I49" i="1"/>
  <c r="I48" i="1"/>
  <c r="I47" i="1"/>
  <c r="I46" i="1"/>
  <c r="I45" i="1"/>
  <c r="I44" i="1"/>
  <c r="I41" i="1"/>
  <c r="I40" i="1"/>
  <c r="I39" i="1"/>
  <c r="I38" i="1"/>
  <c r="D33" i="4" l="1"/>
  <c r="I29" i="1" l="1"/>
  <c r="D25" i="4" s="1"/>
  <c r="I28" i="1"/>
  <c r="D24" i="4" s="1"/>
  <c r="D16" i="4"/>
  <c r="D15" i="4"/>
  <c r="D14" i="4"/>
  <c r="D13" i="4"/>
  <c r="D12" i="4"/>
  <c r="G50" i="1" l="1"/>
  <c r="G51" i="1"/>
  <c r="G52" i="1"/>
  <c r="G53" i="1"/>
  <c r="F9" i="1"/>
  <c r="F8" i="1"/>
  <c r="F6" i="1"/>
  <c r="D7" i="4" l="1"/>
  <c r="G90" i="1" l="1"/>
  <c r="G89" i="1"/>
  <c r="G88" i="1"/>
  <c r="G87" i="1"/>
  <c r="G86" i="1"/>
  <c r="G80" i="1"/>
  <c r="F29" i="1"/>
  <c r="F28" i="1"/>
  <c r="F24" i="4"/>
  <c r="D23" i="4" s="1"/>
  <c r="F32" i="1" l="1"/>
  <c r="F31" i="1"/>
  <c r="F22" i="1"/>
  <c r="F19" i="1"/>
  <c r="F18" i="1"/>
  <c r="F17" i="1" l="1"/>
  <c r="V17" i="4" l="1"/>
  <c r="V16" i="4"/>
  <c r="O25" i="4"/>
  <c r="O26" i="4"/>
  <c r="O27" i="4"/>
  <c r="O28" i="4"/>
  <c r="O29" i="4"/>
  <c r="O31" i="4"/>
  <c r="O24" i="4"/>
  <c r="P17" i="4"/>
  <c r="O20" i="4"/>
  <c r="O18" i="4"/>
  <c r="B3" i="4" l="1"/>
  <c r="I32" i="1" l="1"/>
  <c r="I31" i="1"/>
  <c r="D9" i="4"/>
  <c r="D8" i="4"/>
  <c r="F7" i="4" s="1"/>
  <c r="D6" i="4" l="1"/>
  <c r="F12" i="4"/>
  <c r="D11" i="4" s="1"/>
  <c r="G94" i="1"/>
  <c r="G95" i="1"/>
  <c r="G96" i="1"/>
  <c r="G97" i="1"/>
  <c r="G98" i="1"/>
  <c r="G99" i="1"/>
  <c r="G100" i="1"/>
  <c r="G101" i="1"/>
  <c r="G102" i="1"/>
  <c r="G92" i="1"/>
  <c r="I84" i="1"/>
  <c r="I83" i="1"/>
  <c r="G78" i="1"/>
  <c r="I82" i="1"/>
  <c r="I81" i="1"/>
  <c r="N18" i="4" l="1"/>
  <c r="D37" i="4"/>
  <c r="N28" i="4" s="1"/>
  <c r="G7" i="4"/>
  <c r="N16" i="4"/>
  <c r="U16" i="4" s="1"/>
  <c r="D39" i="4"/>
  <c r="N31" i="4" s="1"/>
  <c r="D38" i="4"/>
  <c r="N29" i="4" s="1"/>
  <c r="N20" i="4"/>
  <c r="G24" i="4"/>
  <c r="G12" i="4"/>
  <c r="G74" i="1"/>
  <c r="G72" i="1"/>
  <c r="G71" i="1"/>
  <c r="G70" i="1"/>
  <c r="G69" i="1"/>
  <c r="G68" i="1"/>
  <c r="G67" i="1"/>
  <c r="G66" i="1"/>
  <c r="D10" i="4" l="1"/>
  <c r="N17" i="4" s="1"/>
  <c r="D36" i="4"/>
  <c r="N27" i="4" s="1"/>
  <c r="D35" i="4"/>
  <c r="N26" i="4" s="1"/>
  <c r="I63" i="1"/>
  <c r="I61" i="1"/>
  <c r="I60" i="1"/>
  <c r="I58" i="1"/>
  <c r="I59" i="1"/>
  <c r="I57" i="1"/>
  <c r="I56" i="1"/>
  <c r="G62" i="1"/>
  <c r="G64" i="1"/>
  <c r="G55" i="1"/>
  <c r="G39" i="1"/>
  <c r="G40" i="1"/>
  <c r="G41" i="1"/>
  <c r="G42" i="1"/>
  <c r="G43" i="1"/>
  <c r="G44" i="1"/>
  <c r="G45" i="1"/>
  <c r="G46" i="1"/>
  <c r="G47" i="1"/>
  <c r="G48" i="1"/>
  <c r="G49" i="1"/>
  <c r="G38" i="1"/>
  <c r="D34" i="4" l="1"/>
  <c r="N25" i="4" s="1"/>
  <c r="F33" i="4" l="1"/>
  <c r="N24" i="4"/>
  <c r="G33" i="4" l="1"/>
  <c r="N23" i="4"/>
  <c r="Q17" i="4" s="1"/>
  <c r="U17" i="4" s="1"/>
  <c r="Q33" i="4" l="1"/>
  <c r="G1" i="1" s="1"/>
  <c r="Q40" i="4" l="1"/>
</calcChain>
</file>

<file path=xl/sharedStrings.xml><?xml version="1.0" encoding="utf-8"?>
<sst xmlns="http://schemas.openxmlformats.org/spreadsheetml/2006/main" count="490" uniqueCount="463">
  <si>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</si>
  <si>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</si>
  <si>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</si>
  <si>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</si>
  <si>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</si>
  <si>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</si>
  <si>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</si>
  <si>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</si>
  <si>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</si>
  <si>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</si>
  <si>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</si>
  <si>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</si>
  <si>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</si>
  <si>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</si>
  <si>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</si>
  <si>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</si>
  <si>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</si>
  <si>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</si>
  <si>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</si>
  <si>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</si>
  <si>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</si>
  <si>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</si>
  <si>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</si>
  <si>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</si>
  <si>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</si>
  <si>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</si>
  <si>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</si>
  <si>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</si>
  <si>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</si>
  <si>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</si>
  <si>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</si>
  <si>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</si>
  <si>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</si>
  <si>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</si>
  <si>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</si>
  <si>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</si>
  <si>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</si>
  <si>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</si>
  <si>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</si>
  <si>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</si>
  <si>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</si>
  <si>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</si>
  <si>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</si>
  <si>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</si>
  <si>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</si>
  <si>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</si>
  <si>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</si>
  <si>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</si>
  <si>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</si>
  <si>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</si>
  <si>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</si>
  <si>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</si>
  <si>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</si>
  <si>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</si>
  <si>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</si>
  <si>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</si>
  <si>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</si>
  <si>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</si>
  <si>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</si>
  <si>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</si>
  <si>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</si>
  <si>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</si>
  <si>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</si>
  <si>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</si>
  <si>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</si>
  <si>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</si>
  <si>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</si>
  <si>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</si>
  <si>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</si>
  <si>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</si>
  <si>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</si>
  <si>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</si>
  <si>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</si>
  <si>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</si>
  <si>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</si>
  <si>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</si>
  <si>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</si>
  <si>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</si>
  <si>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</si>
  <si>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</si>
  <si>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</si>
  <si>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t>(2-3) шаардлагыг тусгасан</t>
  </si>
  <si>
    <t>(5-4) шаардлагыг тусгасан</t>
  </si>
  <si>
    <t xml:space="preserve">(6) шаардлагыг бүгдийг нь тусгасан </t>
  </si>
  <si>
    <t xml:space="preserve">(3) мэдээллийг бүгдийг нь авдаг </t>
  </si>
  <si>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</si>
  <si>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</si>
  <si>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</si>
  <si>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</si>
  <si>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</si>
  <si>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</si>
  <si>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</si>
  <si>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</si>
  <si>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</si>
  <si>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</si>
  <si>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</si>
  <si>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</si>
  <si>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t>(4-5) мэдээллийг авдаг.</t>
  </si>
  <si>
    <t>(7-6) мэдээллийг заавал авдаг.</t>
  </si>
  <si>
    <t xml:space="preserve">Эдгээрийн аль ч мэдээллийг авдаггүй.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</si>
  <si>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</si>
  <si>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</si>
  <si>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</si>
  <si>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</si>
  <si>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</si>
  <si>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</si>
  <si>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</si>
  <si>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</si>
  <si>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</si>
  <si>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</si>
  <si>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</si>
  <si>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</si>
  <si>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</si>
  <si>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</si>
  <si>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</si>
  <si>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</si>
  <si>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</si>
  <si>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</si>
  <si>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</si>
  <si>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</si>
  <si>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t>Нэгж хариуцдаг, ТУЗ-с хяналт тавьдаг.</t>
  </si>
  <si>
    <t>Нэгж хариуцдаг, ТУЗ-с арга хэмжээ авдаггүй.</t>
  </si>
  <si>
    <t>Бүхий л асуудлаар дотоод аудиттай хамтран ажилладаг.</t>
  </si>
  <si>
    <t>ТУЗ оролцох шаардлагатай гэж үзсэн тохиолдолд.</t>
  </si>
  <si>
    <t>Хамтран ажилладаггүй.</t>
  </si>
  <si>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</si>
  <si>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</si>
  <si>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</si>
  <si>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</si>
  <si>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</si>
  <si>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</si>
  <si>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</si>
  <si>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</si>
  <si>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</si>
  <si>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</si>
  <si>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</si>
  <si>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</si>
  <si>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</si>
  <si>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</si>
  <si>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</si>
  <si>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</si>
  <si>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</si>
  <si>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</si>
  <si>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</si>
  <si>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</si>
  <si>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</si>
  <si>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</si>
  <si>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</si>
  <si>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</si>
  <si>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t>Тийм. Эрсдэлийг маш нарийвчлан харгалзан үздэг.</t>
  </si>
  <si>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</si>
  <si>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</si>
  <si>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</si>
  <si>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</si>
  <si>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</si>
  <si>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</si>
  <si>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</si>
  <si>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</si>
  <si>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</si>
  <si>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</si>
  <si>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</si>
  <si>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</si>
  <si>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</si>
  <si>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</si>
  <si>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</si>
  <si>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</si>
  <si>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</si>
  <si>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</si>
  <si>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</si>
  <si>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</si>
  <si>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</si>
  <si>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</si>
  <si>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</si>
  <si>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</si>
  <si>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</si>
  <si>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</si>
  <si>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</si>
  <si>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</si>
  <si>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t>3 үүргийг зөв тодорхойлсон, хэрэгжүүлдэг үйл ажиллагааг зохих түвшинд дурдсан.</t>
  </si>
  <si>
    <t>Аль нэг чиг үүргийг зөв тодорхойлсон.</t>
  </si>
  <si>
    <t>VI. Сургалт, хүний нөөц</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</si>
  <si>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</si>
  <si>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</si>
  <si>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</si>
  <si>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</si>
  <si>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t>Давтамж бага, сүүлийн 1 жилийн хугацаанд зохион байгуулсан.</t>
  </si>
  <si>
    <t>Давтамж бага, сүүлийн 1 жилээс дээш хугацаанд зохион байгуулаагүй.</t>
  </si>
  <si>
    <t>Шинэ ажилчдад зориулан тогтмол сургалт явуулдаг хэдий ч үйл ажиллагааны чиглэл бүрээр ялгаатай  зохион байгуулдаггүй.</t>
  </si>
  <si>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</si>
  <si>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</si>
  <si>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</si>
  <si>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</si>
  <si>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</si>
  <si>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</si>
  <si>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</si>
  <si>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</si>
  <si>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</si>
  <si>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</si>
  <si>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</si>
  <si>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</si>
  <si>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</si>
  <si>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</si>
  <si>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</si>
  <si>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</si>
  <si>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</si>
  <si>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</si>
  <si>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</si>
  <si>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</si>
  <si>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Салбар, охин компаниуд дээр сэжигтэй үйл ажиллагааг хянах, тайлагнах систем ажиллуулдаггүй.</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</si>
  <si>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</si>
  <si>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</si>
  <si>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</si>
  <si>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</si>
  <si>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</si>
  <si>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</si>
  <si>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t>Зөвхөн өндөр дүнтэй гүйлгээ хийж байгаа харилцагчдын дансны мэдээллийг хянадаг.</t>
  </si>
  <si>
    <t>Танай байгууллага сэжигтэй үйл ажиллагааг илрүүлж, мэдээлэх дотоод системтэй юу? Хэрэв тийм бол гар ажиллагаатай юу, автоматжуулсан уу?</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</si>
  <si>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</si>
  <si>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</si>
  <si>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</si>
  <si>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</si>
  <si>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</si>
  <si>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</si>
  <si>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</si>
  <si>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</si>
  <si>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</si>
  <si>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</si>
  <si>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</si>
  <si>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Ямар ч шийтгэл ногдуулдаггүй.</t>
  </si>
  <si>
    <t>Ажлын байрандаа ажилтан бүрийн ширээнд хадгалагддаг.</t>
  </si>
  <si>
    <t>Ажлын байрнаас өөр газар эмх цэгцгүй хадгалдаг.</t>
  </si>
  <si>
    <t>Баримт бичгийг хадгалдаггүй.</t>
  </si>
  <si>
    <t>Тусдаа баримт бичиг хариуцсан ажилтантай тул тухайн ажилтнаас зөвшөөрөл авч гаргуулдаг/хугацаа шаардана/.</t>
  </si>
  <si>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</si>
  <si>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</si>
  <si>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</si>
  <si>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</si>
  <si>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</si>
  <si>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</si>
  <si>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Хөдөө, орон нутгийн салбар</t>
  </si>
  <si>
    <t>АГУУЛГА</t>
  </si>
  <si>
    <t>№</t>
  </si>
  <si>
    <t>БҮТЭЭГДЭХҮҮН, ҮЙЛЧИЛГЭЭНИЙ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</si>
  <si>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</si>
  <si>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</si>
  <si>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</si>
  <si>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</si>
  <si>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</si>
  <si>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</si>
  <si>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</si>
  <si>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</si>
  <si>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</si>
  <si>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</si>
  <si>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</si>
  <si>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</si>
  <si>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</si>
  <si>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</si>
  <si>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</si>
  <si>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</si>
  <si>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</si>
  <si>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</si>
  <si>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</si>
  <si>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</si>
  <si>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</si>
  <si>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</si>
  <si>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</si>
  <si>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</si>
  <si>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</si>
  <si>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</si>
  <si>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</si>
  <si>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</si>
  <si>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</si>
  <si>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</si>
  <si>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</si>
  <si>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</si>
  <si>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</si>
  <si>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</si>
  <si>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 xml:space="preserve">Гадаадын иргэн </t>
  </si>
  <si>
    <t>Гадаадын хуулийн этгээд</t>
  </si>
  <si>
    <t>Улс төрийн хамаарал бүхий этгээд</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</si>
  <si>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</si>
  <si>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</si>
  <si>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t>ЕРӨНХИЙ АСУУЛГА</t>
  </si>
  <si>
    <t>ХАРИУЛТ</t>
  </si>
  <si>
    <t>Байгууллагын нэр</t>
  </si>
  <si>
    <t>Гүйцэтгэх захиралын нэр</t>
  </si>
  <si>
    <t>Комплаенсын ажилтны нэр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</si>
  <si>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</si>
  <si>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</si>
  <si>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</si>
  <si>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</si>
  <si>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</si>
  <si>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</si>
  <si>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</si>
  <si>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</si>
  <si>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</si>
  <si>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</si>
  <si>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</si>
  <si>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</si>
  <si>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</si>
  <si>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</si>
  <si>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</si>
  <si>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ТИЙМ</t>
  </si>
  <si>
    <t>ҮГҮЙ</t>
  </si>
  <si>
    <t>Хөтөлбөрийн бүхий л үе шатанд оролцон ажилладаг.</t>
  </si>
  <si>
    <t>Хяналт тавих шатанд л ТУЗ оролцон ажилладаг.</t>
  </si>
  <si>
    <t>Нэгжтэй, ТУЗ-тэй энэ талаар хамтран ажиллах шаардлагагүй.</t>
  </si>
  <si>
    <t>Дотоод аудит хяналт тавьдаг, ТУЗ хамтран ажилладаггүй.</t>
  </si>
  <si>
    <t>ТУЗ-с арга хэмжээ авч ажилладаггүй.</t>
  </si>
  <si>
    <t>Системгүй, сэжигтэй гүйлгээг илрүүлэх үзүүлэлтгүй.</t>
  </si>
  <si>
    <t>Огт танилцдаггүй.</t>
  </si>
  <si>
    <t>Зарлалын самбарт наачихдаг.</t>
  </si>
  <si>
    <t>(2-3) мэдээллийг авдаг .</t>
  </si>
  <si>
    <t>Зөвхөн удирдлагад танилцуулдаг.</t>
  </si>
  <si>
    <t>1 мэдээллийг л авдаг .</t>
  </si>
  <si>
    <t>Хааяа.</t>
  </si>
  <si>
    <t>Харилцагч бүрт адил үйлчилдэг. Эрсдэлээр нь ангилдаггүй.</t>
  </si>
  <si>
    <t>Бодлого, дүрэм, журам байдаг. Олон улсын тогтоосон аргачлалаар эрсдэлийн үнэлгээг хийдэг.</t>
  </si>
  <si>
    <t>Өөрсдийн гаргасан аргачлалын хүрээнд эрсдэлийг үнэлдэг.</t>
  </si>
  <si>
    <t>Нарийвчлан тооцдоггүй ч эрсдэлийг үнэлдэг.</t>
  </si>
  <si>
    <t>Эрсдэлийг тодорхойлохыг хичээдэг боловч тодорхойлох боломжгүй байдаг.</t>
  </si>
  <si>
    <t>МУТС-тэй холбоотой мэдээлэл хүргүүлэх гэж байгаа. /хэрэгжих шатандаа байгаа/.</t>
  </si>
  <si>
    <t>Тийм ангилал байхгүй.</t>
  </si>
  <si>
    <t>Дотоод аудитын нэгж байгаа. Хангалттай цаг зарцуулдаг .</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</si>
  <si>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</si>
  <si>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</si>
  <si>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</si>
  <si>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</si>
  <si>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</si>
  <si>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</si>
  <si>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</si>
  <si>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</si>
  <si>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</si>
  <si>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аудитын хэлтэс, нэгж байхгүй.</t>
  </si>
  <si>
    <t>2 жилд 1 удаа.</t>
  </si>
  <si>
    <t>Огт цаг гаргадаггүй. Дотоод аудитын нэгж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</si>
  <si>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</si>
  <si>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</si>
  <si>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</si>
  <si>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Тайлангийн үр дүнг бичсэн хэдий МУТСТ-тэй холбоотой хэрэгжүүлсэн үйл ажиллагаа нь үр ашиг багатай, үр дүн муутай байсан.</t>
  </si>
  <si>
    <t>Тайлангийн үр дүнг бичээгүй буюу тайлан гаргадаггүй.</t>
  </si>
  <si>
    <t>Эдгээр үүргүүдийг тодорхойлж чадаагүй.</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</si>
  <si>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</si>
  <si>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</si>
  <si>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</si>
  <si>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МУТСТ-тэй холбоотой сургалтын төсвийг хангалттай  гаргадаг.</t>
  </si>
  <si>
    <t>Сургалтын хөтөлбөртөө МУТС-тэй чиглэлээр сургалтыг оруулсан.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</si>
  <si>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</si>
  <si>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</si>
  <si>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</si>
  <si>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Сургалтыг зохион байгуулах тухай бүр санхүүжилтийг шийддэг.</t>
  </si>
  <si>
    <t>ТУЗ, удирдлагууд сургалтад хамрагдаагүй буюу мэдээлэл өгөөгүй.</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</si>
  <si>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</si>
  <si>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</si>
  <si>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</si>
  <si>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</si>
  <si>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</si>
  <si>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</si>
  <si>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t>Сэжигтэй гүйлгээний талаарх мэдээллийг холбогдох нэгжээс гадна байгууллагын ажилчдад мэдэгддэг бөгөөд цааш задруулахгүй байх үүрэгтэй.</t>
  </si>
  <si>
    <t>Баримт бичгийг бүртгэж, ажилтан бүр тусдаа хадгалдаг.</t>
  </si>
  <si>
    <t>Цахим хэлбэрээр нэгдсэн файл үүсгэн вирус халдаахгүйгээр хадгалдаг.</t>
  </si>
  <si>
    <t xml:space="preserve">Хүсэлтийг шийдвэрлэхэд ажлын 3 өдөр шаарддаг. </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</si>
  <si>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</si>
  <si>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</si>
  <si>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</si>
  <si>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</si>
  <si>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</si>
  <si>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Хүсэлтийг шийдвэрлэхэд ажлын 5 өдөр шаарддаг.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</si>
  <si>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</si>
  <si>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</si>
  <si>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Дүрэм, журамдаа тусгахаар ажиллаж байгаа.</t>
  </si>
  <si>
    <t>Баримт бичгийг бүртгэдэг боловч хадгалдаггүй.</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</si>
  <si>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</si>
  <si>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</si>
  <si>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Сэжигтэй гүйлгээний талаарх мэдээллийг задруулахаас урьдчилан сэргийлэх тал дээр ямар нэгэн арга хэмжээ авдаггүй.</t>
  </si>
  <si>
    <t>Харилцагчдын дансны мэдээлэл, гүйлгээг хянадаггүй.</t>
  </si>
  <si>
    <t>Сэжигтэй гүйлгээг тодорхойлох боломжгүй байдаг тул арга хэмжээ авдаггүй.</t>
  </si>
  <si>
    <t>Баримт бичгийг хадгалж, бүртгэдэггүй.</t>
  </si>
  <si>
    <t>Харилцагчийн мэдээллийг гаргаж өгөх ямар ч боломжгүй. Харилцагчийн мэдээллийн сан үүсгээгүй.</t>
  </si>
  <si>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виртуал хөрөнгийн үйлчилгээ үзүүлэгчийн салбарын төрөлх эрсдэлийг харгалзан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</si>
  <si>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виртуал хөрөнгийн шилжүүлгийн дүн, арилжаалж буй виртуал хөрөнгийн төрөл, хэмжээ зэрэгт үндэслэн үнэлнэ.</t>
    </r>
  </si>
  <si>
    <r>
      <t>ВИРТУАЛ ХӨРӨНГИЙН ҮЙЛЧИЛГЭЭ ҮЗҮҮЛЭГЧИЙН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</si>
  <si>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r>
      <t xml:space="preserve">Үйл ажиллагааны чиглэл                                                                                                             </t>
    </r>
    <r>
      <rPr>
        <b/>
        <sz val="10"/>
        <color theme="1"/>
        <rFont val="Times New Roman"/>
        <family val="1"/>
      </rPr>
      <t>1) Виртуал хөрөнгө, албан ёсны мөнгөн тэмдэгт хооронд арилжих
2) Нэг болон олон төрлийн виртуал хөрөнгийг хооронд арилжих                                                                                                    3) Виртуал хөрөнгийг шилжүүлэх                                                                                                4) Виртуал хөрөнгө, түүнд хамаарах хэрэгслийг хадгалах, удирдамж                                                                                            5) Виртуал хөрөнгийг нийтэд санал болгох, худалдахтай холбоотой үйл ажиллагааг зохион байгуулах, санхүүгийн үйл ажиллагаанд оролцох болон үйлчилгээ үзүүлэх</t>
    </r>
  </si>
  <si>
    <t>Гадаад улсын виртуал хөрөнгийн нийт арилжсэн дүн</t>
  </si>
  <si>
    <t xml:space="preserve">Дотоодын виртуал хөрөнгийн нийт арилжсан дүн </t>
  </si>
  <si>
    <t>Шинэ виртуал хөрөнгө нэвтрүүлэх, бүртгэх тохиолдолд МУТС эрсдэлийг хэрхэн үнэлдэг вэ? 
Үүнтэй холбоотой бодлого, дүрэм, журам байдаг уу? Эрсдэлийн үнэлгээг хэрхэн гүйцэтгэдэг вэ?</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</si>
  <si>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</si>
  <si>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Байгууллагын хяналтыг хариуцаж буй ажилтан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</si>
  <si>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хагас жилд ийм асуудал гарсан уу?</t>
  </si>
  <si>
    <t>VII. Тайлагнал ба тэмдэглэл</t>
  </si>
  <si>
    <r>
      <rPr>
        <sz val="7"/>
        <color theme="0"/>
        <rFont val="Times New Roman"/>
        <family val="1"/>
      </rPr>
      <t xml:space="preserve"> </t>
    </r>
    <r>
      <rPr>
        <sz val="12"/>
        <color theme="0"/>
        <rFont val="Times New Roman"/>
        <family val="1"/>
      </rPr>
      <t>Ёс зүйн дүрэмтэй, тусган ажилладаг.</t>
    </r>
  </si>
  <si>
    <r>
      <rPr>
        <sz val="7"/>
        <color theme="0"/>
        <rFont val="Times New Roman"/>
        <family val="1"/>
      </rPr>
      <t xml:space="preserve"> </t>
    </r>
    <r>
      <rPr>
        <sz val="12"/>
        <color theme="0"/>
        <rFont val="Times New Roman"/>
        <family val="1"/>
      </rPr>
      <t>Ёс зүйн дүрэмтэй, тусгахаар бэлтгэсэн.</t>
    </r>
  </si>
  <si>
    <r>
      <rPr>
        <sz val="7"/>
        <color theme="0"/>
        <rFont val="Times New Roman"/>
        <family val="1"/>
      </rPr>
      <t xml:space="preserve"> </t>
    </r>
    <r>
      <rPr>
        <sz val="12"/>
        <color theme="0"/>
        <rFont val="Times New Roman"/>
        <family val="1"/>
      </rPr>
      <t>Ёс зүйн дүрэмтэй, тусгаагүй.</t>
    </r>
  </si>
  <si>
    <r>
      <rPr>
        <sz val="11"/>
        <color theme="0"/>
        <rFont val="Times New Roman"/>
        <family val="1"/>
      </rPr>
      <t xml:space="preserve">(1) </t>
    </r>
    <r>
      <rPr>
        <sz val="11"/>
        <color theme="0"/>
        <rFont val="Calibri"/>
        <family val="2"/>
        <scheme val="minor"/>
      </rPr>
      <t>мэдээллийг нь авдаг</t>
    </r>
  </si>
  <si>
    <r>
      <rPr>
        <sz val="7"/>
        <color theme="0"/>
        <rFont val="Times New Roman"/>
        <family val="1"/>
      </rPr>
      <t xml:space="preserve"> </t>
    </r>
    <r>
      <rPr>
        <sz val="11"/>
        <color theme="0"/>
        <rFont val="Calibri"/>
        <family val="2"/>
        <scheme val="minor"/>
      </rPr>
      <t xml:space="preserve">1 шаардлагыг тусгасан </t>
    </r>
  </si>
  <si>
    <t>6 сар хүртэлх</t>
  </si>
  <si>
    <t>6 сар - 1 жил</t>
  </si>
  <si>
    <t>1 жил - 2 жил</t>
  </si>
  <si>
    <t>2 жил - 5 жил</t>
  </si>
  <si>
    <t>5-аас дээш жил</t>
  </si>
  <si>
    <t>Тогтмол ашигладаг албан имэйл хаяг</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</si>
  <si>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</si>
  <si>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Байгууллага дотроо баримт бичгийг бүртгэж хадгалан, нэгдсэн мэдээллийн сан үүсгэдэг.</t>
  </si>
  <si>
    <t>Архиваас шүүн харах шаардлага гардаг. /хугацаа их шаардана/</t>
  </si>
  <si>
    <t xml:space="preserve">Үйл ажиллагааны чиглэл                          </t>
  </si>
  <si>
    <t>Бүгд</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</si>
  <si>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</si>
  <si>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</si>
  <si>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</si>
  <si>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</si>
  <si>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</si>
  <si>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</si>
  <si>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</si>
  <si>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</si>
  <si>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</si>
  <si>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 xml:space="preserve">Тайланг үнэн зөв гаргасан: </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</si>
  <si>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</si>
  <si>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</si>
  <si>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</si>
  <si>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</si>
  <si>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b/>
        <sz val="11"/>
        <color theme="1"/>
        <rFont val="Times New Roman"/>
        <family val="1"/>
      </rPr>
      <t xml:space="preserve">Үйл ажиллагаа эрхэлсэн хугацаа: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</si>
  <si>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t>Комплаенсын ажилтан томилсон тушаалын огноо, дугаар</t>
  </si>
  <si>
    <t>Дотоодын иргэний хийсэн нийт арилжааны дүн /өссөн дүнгээр/</t>
  </si>
  <si>
    <t>Дотоодын хуулийн этгээдийн хийсэн нийт арилжааны дүн /өссөн дүнгээр/</t>
  </si>
  <si>
    <t>Гадаадын иргэний хийсэн нийт арилжааны дүн /өссөн дүнгээр/</t>
  </si>
  <si>
    <t>Гадаадын хуулийн этгээдийн хийсэн нийт арилжааны дүн /өссөн дүнгээр/</t>
  </si>
  <si>
    <t>Улс төрийн хамаарал бүхий этгээдийн хийсэн нийт арилжааны дүн /өссөн дүнгээр/</t>
  </si>
  <si>
    <t>Гадаадын виртуал хөрөнгийн нийт арилжсан дүн /өссөн дүнгээр/</t>
  </si>
  <si>
    <t>Дотоодын виртуал хөрөнгийн нийт арилжсан дүн /өссөн дүнгээр/</t>
  </si>
  <si>
    <t xml:space="preserve"> </t>
  </si>
  <si>
    <t>ОООО/СС/ӨӨ</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</si>
  <si>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</si>
  <si>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</si>
  <si>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</si>
  <si>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</si>
  <si>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</si>
  <si>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</si>
  <si>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</si>
  <si>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</si>
  <si>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</si>
  <si>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</si>
  <si>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</si>
  <si>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</si>
  <si>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</si>
  <si>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</si>
  <si>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</si>
  <si>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</si>
  <si>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</si>
  <si>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</si>
  <si>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r>
      <t xml:space="preserve">ХЭРЭГЛЭГЧИЙН ЭРСДЭЛ </t>
    </r>
    <r>
      <rPr>
        <b/>
        <i/>
        <sz val="11"/>
        <color theme="1"/>
        <rFont val="Times New Roman"/>
        <family val="1"/>
      </rPr>
      <t>/арилжааны дүнг хэрэглэгчдийн төрлөөр ангилан оруулна уу/</t>
    </r>
    <r>
      <rPr>
        <i/>
        <sz val="11"/>
        <color theme="1"/>
        <rFont val="Times New Roman"/>
        <family val="1"/>
      </rPr>
      <t xml:space="preserve">    
</t>
    </r>
    <r>
      <rPr>
        <b/>
        <sz val="11"/>
        <color rgb="FFFF0000"/>
        <rFont val="Times New Roman"/>
        <family val="1"/>
      </rPr>
      <t>Зөвхөн тоон утга бичнэ үү.</t>
    </r>
  </si>
  <si>
    <t>Шинэчлэх шаардлага гараагүй</t>
  </si>
  <si>
    <t>Өөрсдийн аргачлалын дагуу тогтмол/жилд 2-6 удаа/ хийдэг.</t>
  </si>
  <si>
    <r>
      <t xml:space="preserve">2023 онд хэдэн ашгийн бус байгууллага танай байгууллагаар үйлчлүүлсэн бэ? </t>
    </r>
    <r>
      <rPr>
        <sz val="11"/>
        <color rgb="FFFF0000"/>
        <rFont val="Times New Roman"/>
        <family val="1"/>
      </rPr>
      <t>/тоон утга оруулна уу/</t>
    </r>
  </si>
  <si>
    <r>
      <t>2023 онд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</si>
  <si>
    <t>Сэжигтэй гүйлгээ илэрсэн тохиолдолд тэр даруй Санхүүгийн мэдээллийн албанд мэдээлж, холбогдох баримтыг баримтжуулан авдаг.</t>
  </si>
  <si>
    <t>Сэжигтэй гүйлгээ илэрсэн тохиолдолд тэр даруй Санхүүгийн мэдээллийн албанд мэдээлдэг. Холбогдох баримтыг баримтжуулан авч үлддэггүй.</t>
  </si>
  <si>
    <t>Сэжигтэй гүйлгээ илэрсэн тохиолдолд даруй тус гүйлгээний баримтыг баримтжуулан авч үлддэг боловч Санхүүгийн мэдээллийн албанд мэдээлдэггүй.</t>
  </si>
  <si>
    <t>Сэжигтэй гүйлгээ илэрсэн тохиолдолд авах арга хэмжээг тодорхой зааж өгөөгүй.</t>
  </si>
  <si>
    <t>Данс, гүйлгээ, шилжүүлгийг сэжигтэй гэж тодорхойлсон тохиолдолд Санхүүгийн мэдээллийн албанд хэрхэн мэдээлдэг вэ? Холбогдох баримтыг баримтжуулан хадгалдаг уу?</t>
  </si>
  <si>
    <t>Харилцагчийн өгөгдлийг авах талаар эрх бүхий байгууллагууд (жишээ нь, Санхүүгийн мэдээллийн алба)-аас хүсэлт гаргаж байсан уу, хэр хугацаанд хариу өгдөг вэ?</t>
  </si>
  <si>
    <r>
      <rPr>
        <sz val="7"/>
        <color theme="0"/>
        <rFont val="Times New Roman"/>
        <family val="1"/>
      </rPr>
      <t xml:space="preserve"> </t>
    </r>
    <r>
      <rPr>
        <sz val="12"/>
        <color theme="0"/>
        <rFont val="Times New Roman"/>
        <family val="1"/>
      </rPr>
      <t>МУТС-тэй холбоотой мэдээлэл байхгүй.</t>
    </r>
  </si>
  <si>
    <r>
      <rPr>
        <sz val="7"/>
        <color theme="0"/>
        <rFont val="Times New Roman"/>
        <family val="1"/>
      </rPr>
      <t xml:space="preserve"> </t>
    </r>
    <r>
      <rPr>
        <sz val="12"/>
        <color theme="0"/>
        <rFont val="Times New Roman"/>
        <family val="1"/>
      </rPr>
      <t>Сард 1 удаа бол.</t>
    </r>
  </si>
  <si>
    <r>
      <rPr>
        <sz val="7"/>
        <color theme="0"/>
        <rFont val="Times New Roman"/>
        <family val="1"/>
      </rPr>
      <t xml:space="preserve"> </t>
    </r>
    <r>
      <rPr>
        <sz val="12"/>
        <color theme="0"/>
        <rFont val="Times New Roman"/>
        <family val="1"/>
      </rPr>
      <t>5 жилийн өмнөх мэдээллийг олоход маш хүндрэлтэй. Системд оруулаагүй байдаг.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</si>
</sst>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4"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color theme="0"/>
      <name val="Times New Roman"/>
      <family val="1"/>
    </font>
    <font>
      <sz val="12"/>
      <color theme="0"/>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rgb="FFFF0000"/>
      <name val="Times New Roman"/>
      <family val="1"/>
    </font>
    <font>
      <sz val="7"/>
      <color theme="0"/>
      <name val="Times New Roman"/>
      <family val="1"/>
    </font>
    <font>
      <i/>
      <sz val="11"/>
      <color rgb="FFFF0000"/>
      <name val="Times New Roman"/>
      <family val="1"/>
    </font>
    <font>
      <sz val="11"/>
      <color theme="0"/>
      <name val="Calibri"/>
      <family val="2"/>
      <scheme val="minor"/>
    </font>
    <font>
      <b/>
      <sz val="12"/>
      <color theme="0"/>
      <name val="Times New Roman"/>
      <family val="1"/>
    </font>
    <font>
      <sz val="11"/>
      <color theme="0"/>
      <name val="Wingdings"/>
      <charset val="2"/>
    </font>
    <font>
      <b/>
      <i/>
      <sz val="11"/>
      <color rgb="FFFF0000"/>
      <name val="Times New Roman"/>
      <family val="1"/>
    </font>
    <font>
      <sz val="11"/>
      <color rgb="FFFF0000"/>
      <name val="Calibri"/>
      <family val="2"/>
      <scheme val="minor"/>
    </font>
    <font>
      <sz val="11"/>
      <color theme="6" tint="0.79998168889431442"/>
      <name val="Times New Roman"/>
      <family val="1"/>
    </font>
    <font>
      <sz val="8"/>
      <color theme="0"/>
      <name val="Times New Roman"/>
      <family val="1"/>
    </font>
    <font>
      <sz val="10"/>
      <color theme="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0" fillId="0" borderId="0" applyFont="0" applyFill="0" applyBorder="0" applyAlignment="0" applyProtection="0"/>
  </cellStyleXfs>
  <cellXfs count="189">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3" fillId="0" borderId="1" xfId="0" applyFont="1" applyBorder="1" applyAlignment="1">
      <alignment horizontal="center" vertical="center" wrapText="1"/>
    </xf>
    <xf numFmtId="0" fontId="5" fillId="5" borderId="0" xfId="0" applyFont="1" applyFill="1"/>
    <xf numFmtId="0" fontId="17" fillId="0" borderId="1" xfId="0" applyFont="1" applyBorder="1"/>
    <xf numFmtId="9" fontId="5" fillId="0" borderId="1" xfId="0" applyNumberFormat="1" applyFont="1" applyBorder="1" applyAlignment="1">
      <alignment horizontal="center" vertical="center"/>
    </xf>
    <xf numFmtId="43" fontId="19" fillId="11" borderId="1" xfId="1" applyFont="1" applyFill="1" applyBorder="1" applyAlignment="1">
      <alignment horizontal="center" vertical="center" wrapText="1"/>
    </xf>
    <xf numFmtId="0" fontId="17" fillId="0" borderId="1" xfId="0" applyFont="1" applyBorder="1" applyAlignment="1">
      <alignment horizontal="center" vertical="center"/>
    </xf>
    <xf numFmtId="0" fontId="17" fillId="3" borderId="1" xfId="0" applyFont="1" applyFill="1" applyBorder="1" applyAlignment="1">
      <alignment horizontal="center" vertical="center"/>
    </xf>
    <xf numFmtId="9" fontId="17" fillId="3" borderId="1" xfId="0" applyNumberFormat="1" applyFont="1" applyFill="1" applyBorder="1" applyAlignment="1">
      <alignment horizontal="center" vertical="center"/>
    </xf>
    <xf numFmtId="0" fontId="5" fillId="3" borderId="0" xfId="0" applyFont="1" applyFill="1"/>
    <xf numFmtId="0" fontId="17" fillId="2" borderId="1" xfId="0" applyFont="1" applyFill="1" applyBorder="1" applyAlignment="1">
      <alignment horizontal="center" vertical="center"/>
    </xf>
    <xf numFmtId="9" fontId="17" fillId="2" borderId="1" xfId="0" applyNumberFormat="1" applyFont="1" applyFill="1" applyBorder="1" applyAlignment="1">
      <alignment horizontal="center" vertical="center"/>
    </xf>
    <xf numFmtId="0" fontId="17"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7" fillId="3" borderId="4" xfId="0" applyFont="1" applyFill="1" applyBorder="1" applyAlignment="1">
      <alignment horizontal="center" vertical="center"/>
    </xf>
    <xf numFmtId="9" fontId="17"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8" fillId="11" borderId="1" xfId="0" applyFont="1" applyFill="1" applyBorder="1" applyAlignment="1">
      <alignment horizontal="center" vertical="center" wrapText="1"/>
    </xf>
    <xf numFmtId="0" fontId="18"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3"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8" fillId="13" borderId="0" xfId="0" applyFont="1" applyFill="1"/>
    <xf numFmtId="0" fontId="5" fillId="13" borderId="4" xfId="0" applyFont="1" applyFill="1" applyBorder="1" applyAlignment="1">
      <alignment horizontal="center" vertical="center"/>
    </xf>
    <xf numFmtId="0" fontId="8" fillId="13" borderId="0" xfId="0" applyFont="1" applyFill="1" applyAlignment="1">
      <alignment horizontal="justify" vertical="center"/>
    </xf>
    <xf numFmtId="0" fontId="7" fillId="13" borderId="1" xfId="0" applyFont="1" applyFill="1" applyBorder="1" applyAlignment="1">
      <alignment horizontal="center" vertical="center"/>
    </xf>
    <xf numFmtId="0" fontId="9" fillId="13" borderId="0" xfId="0" applyFont="1" applyFill="1" applyAlignment="1">
      <alignment horizontal="justify" vertical="center"/>
    </xf>
    <xf numFmtId="0" fontId="1" fillId="13" borderId="0" xfId="0" applyFont="1" applyFill="1" applyAlignment="1">
      <alignment horizontal="center" vertical="center" wrapText="1"/>
    </xf>
    <xf numFmtId="0" fontId="7" fillId="13" borderId="0" xfId="0" applyFont="1" applyFill="1" applyAlignment="1">
      <alignment horizontal="left" vertical="center" wrapText="1"/>
    </xf>
    <xf numFmtId="0" fontId="7" fillId="13" borderId="0" xfId="0" applyFont="1" applyFill="1"/>
    <xf numFmtId="0" fontId="23" fillId="13" borderId="0" xfId="0" applyFont="1" applyFill="1" applyAlignment="1">
      <alignment vertical="center" wrapText="1"/>
    </xf>
    <xf numFmtId="0" fontId="23" fillId="13" borderId="0" xfId="0" applyFont="1" applyFill="1" applyAlignment="1">
      <alignment horizontal="center" vertical="center" wrapText="1"/>
    </xf>
    <xf numFmtId="0" fontId="7" fillId="13" borderId="0" xfId="0" applyFont="1" applyFill="1" applyAlignment="1">
      <alignment vertical="top" wrapText="1"/>
    </xf>
    <xf numFmtId="0" fontId="25" fillId="13" borderId="0" xfId="0" applyFont="1" applyFill="1" applyAlignment="1">
      <alignment horizontal="center" vertical="center"/>
    </xf>
    <xf numFmtId="0" fontId="8" fillId="13" borderId="0" xfId="0" applyFont="1" applyFill="1" applyAlignment="1">
      <alignment horizontal="center" vertical="center"/>
    </xf>
    <xf numFmtId="0" fontId="27" fillId="13" borderId="0" xfId="0" applyFont="1" applyFill="1" applyAlignment="1">
      <alignment vertical="center" wrapText="1"/>
    </xf>
    <xf numFmtId="0" fontId="27" fillId="13" borderId="0" xfId="0" applyFont="1" applyFill="1" applyAlignment="1">
      <alignment horizontal="center" vertical="center" wrapText="1"/>
    </xf>
    <xf numFmtId="0" fontId="8" fillId="13" borderId="0" xfId="0" applyFont="1" applyFill="1" applyAlignment="1">
      <alignment vertical="center"/>
    </xf>
    <xf numFmtId="0" fontId="8" fillId="13" borderId="0" xfId="0" applyFont="1" applyFill="1" applyAlignment="1">
      <alignment horizontal="left" vertical="center"/>
    </xf>
    <xf numFmtId="0" fontId="26" fillId="13" borderId="0" xfId="0" applyFont="1" applyFill="1" applyAlignment="1">
      <alignment horizontal="left" vertical="center"/>
    </xf>
    <xf numFmtId="0" fontId="26" fillId="13" borderId="0" xfId="0" applyFont="1" applyFill="1" applyAlignment="1">
      <alignment horizontal="center" vertical="center"/>
    </xf>
    <xf numFmtId="0" fontId="9" fillId="13" borderId="0" xfId="0" applyFont="1" applyFill="1"/>
    <xf numFmtId="0" fontId="26" fillId="13" borderId="0" xfId="0" applyFont="1" applyFill="1"/>
    <xf numFmtId="0" fontId="26" fillId="13" borderId="0" xfId="0" applyFont="1" applyFill="1" applyAlignment="1">
      <alignment horizontal="justify" vertical="center"/>
    </xf>
    <xf numFmtId="0" fontId="28" fillId="13" borderId="0" xfId="0" applyFont="1" applyFill="1" applyAlignment="1">
      <alignment horizontal="justify" vertical="center"/>
    </xf>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applyAlignment="1">
      <alignment vertical="center"/>
    </xf>
    <xf numFmtId="0" fontId="30" fillId="13" borderId="0" xfId="0" applyFont="1" applyFill="1"/>
    <xf numFmtId="4" fontId="5" fillId="13" borderId="1" xfId="0" applyNumberFormat="1" applyFont="1" applyFill="1" applyBorder="1" applyAlignment="1">
      <alignment horizontal="center" vertical="center" wrapText="1"/>
    </xf>
    <xf numFmtId="0" fontId="31" fillId="13" borderId="0" xfId="0" applyFont="1" applyFill="1"/>
    <xf numFmtId="0" fontId="5" fillId="5" borderId="0" xfId="0" applyFont="1" applyFill="1" applyAlignment="1">
      <alignment horizontal="left" vertical="center" wrapText="1"/>
    </xf>
    <xf numFmtId="0" fontId="16" fillId="5" borderId="0" xfId="0" applyFont="1" applyFill="1" applyAlignment="1">
      <alignment horizontal="center" vertical="center"/>
    </xf>
    <xf numFmtId="0" fontId="5" fillId="5" borderId="0" xfId="0" applyFont="1" applyFill="1" applyAlignment="1">
      <alignment horizontal="left" vertical="center"/>
    </xf>
    <xf numFmtId="0" fontId="16" fillId="5" borderId="0" xfId="0" applyFont="1" applyFill="1" applyAlignment="1">
      <alignment horizontal="left" vertical="center"/>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14" fillId="3" borderId="6" xfId="0" applyFont="1" applyFill="1" applyBorder="1" applyAlignment="1">
      <alignment horizontal="center" vertical="center"/>
    </xf>
    <xf numFmtId="0" fontId="6" fillId="3" borderId="6" xfId="0" applyFont="1" applyFill="1" applyBorder="1" applyAlignment="1">
      <alignment horizontal="center" vertical="center"/>
    </xf>
    <xf numFmtId="0" fontId="5" fillId="13" borderId="1" xfId="0" applyFont="1" applyFill="1" applyBorder="1" applyAlignment="1">
      <alignment horizontal="left" vertical="center" wrapText="1"/>
    </xf>
    <xf numFmtId="0" fontId="11" fillId="13" borderId="2"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3" fillId="13" borderId="1" xfId="0" applyFont="1" applyFill="1" applyBorder="1" applyAlignment="1">
      <alignment horizontal="center"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6" fillId="3" borderId="1"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6" fillId="3" borderId="1" xfId="0" applyFont="1" applyFill="1" applyBorder="1" applyAlignment="1">
      <alignment horizontal="center"/>
    </xf>
    <xf numFmtId="0" fontId="1" fillId="13" borderId="0" xfId="0" applyFont="1" applyFill="1" applyAlignment="1">
      <alignment horizontal="center" vertical="center" wrapText="1"/>
    </xf>
    <xf numFmtId="0" fontId="14"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6"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13"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8" fillId="11" borderId="1"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5" fillId="0" borderId="1" xfId="0" applyFont="1" applyBorder="1" applyAlignment="1">
      <alignment horizontal="center" vertical="center"/>
    </xf>
    <xf numFmtId="9" fontId="17" fillId="9" borderId="1" xfId="0" applyNumberFormat="1" applyFont="1" applyFill="1" applyBorder="1" applyAlignment="1">
      <alignment horizontal="center" vertical="center"/>
    </xf>
    <xf numFmtId="0" fontId="17" fillId="9" borderId="1" xfId="0" applyFont="1" applyFill="1" applyBorder="1" applyAlignment="1">
      <alignment horizontal="center" vertical="center"/>
    </xf>
    <xf numFmtId="9" fontId="17" fillId="8" borderId="1" xfId="0" applyNumberFormat="1" applyFont="1" applyFill="1" applyBorder="1" applyAlignment="1">
      <alignment horizontal="center" vertical="center"/>
    </xf>
    <xf numFmtId="0" fontId="17" fillId="8" borderId="1" xfId="0" applyFont="1" applyFill="1" applyBorder="1" applyAlignment="1">
      <alignment horizontal="center" vertical="center"/>
    </xf>
    <xf numFmtId="0" fontId="5" fillId="0" borderId="3" xfId="0" applyFont="1" applyBorder="1" applyAlignment="1">
      <alignment horizontal="center" vertical="center"/>
    </xf>
    <xf numFmtId="0" fontId="20" fillId="0" borderId="1" xfId="0" applyFont="1" applyBorder="1" applyAlignment="1">
      <alignment horizontal="right" vertical="center"/>
    </xf>
    <xf numFmtId="0" fontId="21" fillId="0" borderId="1" xfId="0" applyFont="1" applyBorder="1" applyAlignment="1">
      <alignment horizontal="right"/>
    </xf>
    <xf numFmtId="0" fontId="17" fillId="0" borderId="1" xfId="0" applyFont="1" applyBorder="1" applyAlignment="1">
      <alignment horizontal="left"/>
    </xf>
    <xf numFmtId="0" fontId="20"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7" fillId="0" borderId="1" xfId="0" applyFont="1" applyBorder="1" applyAlignment="1">
      <alignment horizontal="left" vertical="center"/>
    </xf>
    <xf numFmtId="0" fontId="22"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17" fillId="12" borderId="1" xfId="0"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1" xfId="0" applyFont="1" applyBorder="1" applyAlignment="1">
      <alignment horizontal="center" vertical="center"/>
    </xf>
    <xf numFmtId="0" fontId="20" fillId="0" borderId="6" xfId="0" applyFont="1" applyBorder="1" applyAlignment="1">
      <alignment horizontal="center" vertical="center"/>
    </xf>
    <xf numFmtId="0" fontId="20"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32" fillId="13" borderId="0" xfId="0" applyFont="1" applyFill="1"/>
    <xf numFmtId="0" fontId="33" fillId="13" borderId="0" xfId="0" applyFont="1" applyFill="1"/>
    <xf numFmtId="0" fontId="9" fillId="13" borderId="0" xfId="0" applyFont="1" applyFill="1" applyAlignment="1">
      <alignment horizontal="left" vertical="center"/>
    </xf>
    <xf numFmtId="0" fontId="32" fillId="13" borderId="0" xfId="0" applyFont="1" applyFill="1" applyAlignment="1">
      <alignment horizontal="justify"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workbookViewId="0">
      <selection activeCell="C12" sqref="C12"/>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3" t="s">
        <v>248</v>
      </c>
      <c r="C1" s="73"/>
      <c r="D1" s="73"/>
      <c r="E1" s="73"/>
      <c r="F1" s="73"/>
      <c r="G1" s="73"/>
      <c r="H1" s="73"/>
      <c r="I1" s="73"/>
      <c r="J1" s="73"/>
      <c r="K1" s="73"/>
      <c r="L1" s="73"/>
    </row>
    <row r="2" spans="1:12" x14ac:dyDescent="0.25">
      <c r="A2" s="5"/>
      <c r="B2" s="74" t="s">
        <v>246</v>
      </c>
      <c r="C2" s="74"/>
      <c r="D2" s="74"/>
      <c r="E2" s="74"/>
      <c r="F2" s="74"/>
      <c r="G2" s="74"/>
      <c r="H2" s="74"/>
      <c r="I2" s="74"/>
      <c r="J2" s="74"/>
      <c r="K2" s="74"/>
      <c r="L2" s="74"/>
    </row>
    <row r="3" spans="1:12" ht="126" customHeight="1" x14ac:dyDescent="0.25">
      <c r="A3" s="72" t="s">
        <v>247</v>
      </c>
      <c r="B3" s="72"/>
      <c r="C3" s="72"/>
      <c r="D3" s="72"/>
      <c r="E3" s="72"/>
      <c r="F3" s="72"/>
      <c r="G3" s="72"/>
      <c r="H3" s="72"/>
      <c r="I3" s="72"/>
      <c r="J3" s="72"/>
      <c r="K3" s="72"/>
      <c r="L3" s="72"/>
    </row>
    <row r="4" spans="1:12" ht="30" customHeight="1" x14ac:dyDescent="0.25">
      <c r="A4" s="5"/>
      <c r="B4" s="72" t="s">
        <v>249</v>
      </c>
      <c r="C4" s="72"/>
      <c r="D4" s="72"/>
      <c r="E4" s="72"/>
      <c r="F4" s="72"/>
      <c r="G4" s="72"/>
      <c r="H4" s="72"/>
      <c r="I4" s="72"/>
      <c r="J4" s="72"/>
      <c r="K4" s="72"/>
      <c r="L4" s="72"/>
    </row>
    <row r="5" spans="1:12" ht="14.45" customHeight="1" x14ac:dyDescent="0.25">
      <c r="A5" s="5"/>
      <c r="B5" s="72" t="s">
        <v>250</v>
      </c>
      <c r="C5" s="72"/>
      <c r="D5" s="72"/>
      <c r="E5" s="72"/>
      <c r="F5" s="72"/>
      <c r="G5" s="72"/>
      <c r="H5" s="72"/>
      <c r="I5" s="72"/>
      <c r="J5" s="72"/>
      <c r="K5" s="72"/>
      <c r="L5" s="72"/>
    </row>
    <row r="6" spans="1:12" ht="14.45" customHeight="1" x14ac:dyDescent="0.25">
      <c r="A6" s="5"/>
      <c r="B6" s="72"/>
      <c r="C6" s="72"/>
      <c r="D6" s="72"/>
      <c r="E6" s="72"/>
      <c r="F6" s="72"/>
      <c r="G6" s="72"/>
      <c r="H6" s="72"/>
      <c r="I6" s="72"/>
      <c r="J6" s="72"/>
      <c r="K6" s="72"/>
      <c r="L6" s="72"/>
    </row>
    <row r="7" spans="1:12" ht="14.45" customHeight="1" x14ac:dyDescent="0.25">
      <c r="A7" s="75" t="s">
        <v>280</v>
      </c>
      <c r="B7" s="75"/>
      <c r="C7" s="75"/>
      <c r="D7" s="75"/>
      <c r="E7" s="75"/>
      <c r="F7" s="75"/>
      <c r="G7" s="75"/>
      <c r="H7" s="75"/>
      <c r="I7" s="75"/>
      <c r="J7" s="75"/>
      <c r="K7" s="75"/>
      <c r="L7" s="75"/>
    </row>
    <row r="8" spans="1:12" ht="39" customHeight="1" x14ac:dyDescent="0.25">
      <c r="A8" s="72" t="s">
        <v>281</v>
      </c>
      <c r="B8" s="72"/>
      <c r="C8" s="72"/>
      <c r="D8" s="72"/>
      <c r="E8" s="72"/>
      <c r="F8" s="72"/>
      <c r="G8" s="72"/>
      <c r="H8" s="72"/>
      <c r="I8" s="72"/>
      <c r="J8" s="72"/>
      <c r="K8" s="72"/>
      <c r="L8" s="72"/>
    </row>
    <row r="9" spans="1:12" ht="34.15" customHeight="1" x14ac:dyDescent="0.25">
      <c r="A9" s="72" t="s">
        <v>420</v>
      </c>
      <c r="B9" s="72"/>
      <c r="C9" s="72"/>
      <c r="D9" s="72"/>
      <c r="E9" s="72"/>
      <c r="F9" s="72"/>
      <c r="G9" s="72"/>
      <c r="H9" s="72"/>
      <c r="I9" s="72"/>
      <c r="J9" s="72"/>
      <c r="K9" s="72"/>
      <c r="L9" s="72"/>
    </row>
    <row r="10" spans="1:12" ht="40.9" customHeight="1" x14ac:dyDescent="0.25">
      <c r="A10" s="72" t="s">
        <v>379</v>
      </c>
      <c r="B10" s="72"/>
      <c r="C10" s="72"/>
      <c r="D10" s="72"/>
      <c r="E10" s="72"/>
      <c r="F10" s="72"/>
      <c r="G10" s="72"/>
      <c r="H10" s="72"/>
      <c r="I10" s="72"/>
      <c r="J10" s="72"/>
      <c r="K10" s="72"/>
      <c r="L10" s="72"/>
    </row>
    <row r="11" spans="1:12" ht="44.45" customHeight="1" x14ac:dyDescent="0.25">
      <c r="A11" s="72" t="s">
        <v>380</v>
      </c>
      <c r="B11" s="72"/>
      <c r="C11" s="72"/>
      <c r="D11" s="72"/>
      <c r="E11" s="72"/>
      <c r="F11" s="72"/>
      <c r="G11" s="72"/>
      <c r="H11" s="72"/>
      <c r="I11" s="72"/>
      <c r="J11" s="72"/>
      <c r="K11" s="72"/>
      <c r="L11" s="72"/>
    </row>
  </sheetData>
  <mergeCells count="11">
    <mergeCell ref="A11:L11"/>
    <mergeCell ref="B6:L6"/>
    <mergeCell ref="B1:L1"/>
    <mergeCell ref="B2:L2"/>
    <mergeCell ref="A3:L3"/>
    <mergeCell ref="B4:L4"/>
    <mergeCell ref="B5:L5"/>
    <mergeCell ref="A7:L7"/>
    <mergeCell ref="A8:L8"/>
    <mergeCell ref="A9:L9"/>
    <mergeCell ref="A10:L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T115"/>
  <sheetViews>
    <sheetView tabSelected="1" zoomScale="110" zoomScaleNormal="110" workbookViewId="0">
      <selection activeCell="G3" sqref="G3"/>
    </sheetView>
  </sheetViews>
  <sheetFormatPr defaultColWidth="0" defaultRowHeight="15" x14ac:dyDescent="0.25"/>
  <cols>
    <col min="1" max="1" width="4.42578125" style="35" customWidth="1"/>
    <col min="2" max="2" width="4" style="35" customWidth="1"/>
    <col min="3" max="3" width="30.85546875" style="35" customWidth="1"/>
    <col min="4" max="4" width="30.7109375" style="35" customWidth="1"/>
    <col min="5" max="5" width="28.28515625" style="37" customWidth="1"/>
    <col min="6" max="6" width="13" style="48" customWidth="1"/>
    <col min="7" max="7" width="15.42578125" style="49" customWidth="1"/>
    <col min="8" max="8" width="10.7109375" style="42" hidden="1" customWidth="1"/>
    <col min="9" max="9" width="10.7109375" style="54" hidden="1" customWidth="1"/>
    <col min="10" max="12" width="10.7109375" style="42" hidden="1" customWidth="1"/>
    <col min="13" max="13" width="10.7109375" style="54" hidden="1" customWidth="1"/>
    <col min="14" max="40" width="10.7109375" style="42" hidden="1" customWidth="1"/>
    <col min="41" max="44" width="10.7109375" style="185" hidden="1" customWidth="1"/>
    <col min="45" max="114" width="10.7109375" style="42" hidden="1" customWidth="1"/>
    <col min="115" max="176" width="0" style="42" hidden="1" customWidth="1"/>
    <col min="177" max="16384" width="10.7109375" style="42" hidden="1"/>
  </cols>
  <sheetData>
    <row r="1" spans="2:71" x14ac:dyDescent="0.25">
      <c r="G1" s="71">
        <f>Үнэлгээ!Q33</f>
        <v>2.92</v>
      </c>
    </row>
    <row r="2" spans="2:71" ht="20.45" customHeight="1" x14ac:dyDescent="0.25">
      <c r="C2" s="36"/>
      <c r="D2" s="36"/>
      <c r="E2" s="36"/>
    </row>
    <row r="3" spans="2:71" ht="92.45" customHeight="1" x14ac:dyDescent="0.25">
      <c r="C3" s="95" t="s">
        <v>381</v>
      </c>
      <c r="D3" s="95"/>
      <c r="E3" s="95"/>
      <c r="F3" s="95"/>
      <c r="G3" s="50"/>
      <c r="H3" s="55"/>
      <c r="I3" s="56"/>
      <c r="J3" s="55"/>
      <c r="K3" s="55"/>
      <c r="L3" s="55"/>
    </row>
    <row r="4" spans="2:71" ht="28.5" customHeight="1" x14ac:dyDescent="0.25">
      <c r="B4" s="81" t="s">
        <v>282</v>
      </c>
      <c r="C4" s="82"/>
      <c r="D4" s="82"/>
      <c r="E4" s="82"/>
      <c r="F4" s="47" t="s">
        <v>430</v>
      </c>
      <c r="G4" s="68" t="str">
        <f>IF(F4="ОООО/СС/ӨӨ","Огноо бөглөх","")</f>
        <v>Огноо бөглөх</v>
      </c>
      <c r="H4" s="55"/>
      <c r="I4" s="56"/>
      <c r="J4" s="55"/>
      <c r="K4" s="55"/>
      <c r="L4" s="55"/>
    </row>
    <row r="5" spans="2:71" ht="32.25" customHeight="1" x14ac:dyDescent="0.25">
      <c r="B5" s="30" t="s">
        <v>241</v>
      </c>
      <c r="C5" s="79" t="s">
        <v>240</v>
      </c>
      <c r="D5" s="80"/>
      <c r="E5" s="31" t="s">
        <v>283</v>
      </c>
      <c r="F5" s="51"/>
      <c r="G5" s="50"/>
      <c r="H5" s="55"/>
      <c r="I5" s="56"/>
      <c r="J5" s="55"/>
      <c r="K5" s="55"/>
      <c r="L5" s="55"/>
      <c r="BS5" s="42" t="s">
        <v>302</v>
      </c>
    </row>
    <row r="6" spans="2:71" ht="26.25" customHeight="1" x14ac:dyDescent="0.25">
      <c r="B6" s="32">
        <v>1</v>
      </c>
      <c r="C6" s="76" t="s">
        <v>284</v>
      </c>
      <c r="D6" s="78"/>
      <c r="E6" s="33"/>
      <c r="F6" s="34" t="str">
        <f>+IF(E6&gt;0,"","Утга нөхөх")</f>
        <v>Утга нөхөх</v>
      </c>
      <c r="G6" s="50"/>
      <c r="H6" s="55"/>
      <c r="I6" s="56"/>
      <c r="J6" s="55"/>
      <c r="K6" s="55"/>
      <c r="L6" s="55"/>
      <c r="BS6" s="42" t="s">
        <v>303</v>
      </c>
    </row>
    <row r="7" spans="2:71" ht="23.25" customHeight="1" x14ac:dyDescent="0.25">
      <c r="B7" s="32">
        <v>2</v>
      </c>
      <c r="C7" s="76" t="s">
        <v>285</v>
      </c>
      <c r="D7" s="78"/>
      <c r="E7" s="33"/>
      <c r="F7" s="34" t="str">
        <f>+IF(E7&gt;0,"","Утга нөхөх")</f>
        <v>Утга нөхөх</v>
      </c>
      <c r="G7" s="50"/>
      <c r="H7" s="55"/>
      <c r="I7" s="56"/>
      <c r="J7" s="55"/>
      <c r="K7" s="55"/>
      <c r="L7" s="55"/>
    </row>
    <row r="8" spans="2:71" ht="27.75" customHeight="1" x14ac:dyDescent="0.25">
      <c r="B8" s="32">
        <v>3</v>
      </c>
      <c r="C8" s="76" t="s">
        <v>286</v>
      </c>
      <c r="D8" s="77"/>
      <c r="E8" s="33"/>
      <c r="F8" s="34" t="str">
        <f t="shared" ref="F8:F12" si="0">+IF(E8&gt;0,"","Утга нөхөх")</f>
        <v>Утга нөхөх</v>
      </c>
      <c r="G8" s="50"/>
      <c r="H8" s="55"/>
      <c r="I8" s="56"/>
      <c r="J8" s="55"/>
      <c r="K8" s="55"/>
      <c r="L8" s="55"/>
    </row>
    <row r="9" spans="2:71" ht="27.75" customHeight="1" x14ac:dyDescent="0.25">
      <c r="B9" s="32">
        <v>4</v>
      </c>
      <c r="C9" s="76" t="s">
        <v>421</v>
      </c>
      <c r="D9" s="77"/>
      <c r="E9" s="33"/>
      <c r="F9" s="34" t="str">
        <f t="shared" si="0"/>
        <v>Утга нөхөх</v>
      </c>
      <c r="G9" s="50"/>
      <c r="H9" s="55"/>
      <c r="I9" s="56"/>
      <c r="J9" s="55"/>
      <c r="K9" s="55"/>
      <c r="L9" s="55"/>
    </row>
    <row r="10" spans="2:71" ht="26.25" customHeight="1" x14ac:dyDescent="0.25">
      <c r="B10" s="32">
        <v>5</v>
      </c>
      <c r="C10" s="76" t="s">
        <v>287</v>
      </c>
      <c r="D10" s="77"/>
      <c r="E10" s="33"/>
      <c r="F10" s="34" t="str">
        <f>+IF(E11&gt;0,"","Утга нөхөх")</f>
        <v>Утга нөхөх</v>
      </c>
      <c r="G10" s="50"/>
      <c r="H10" s="55"/>
      <c r="I10" s="56"/>
      <c r="J10" s="55"/>
      <c r="K10" s="55"/>
      <c r="L10" s="55"/>
    </row>
    <row r="11" spans="2:71" ht="28.5" customHeight="1" x14ac:dyDescent="0.25">
      <c r="B11" s="32" t="s">
        <v>288</v>
      </c>
      <c r="C11" s="76" t="s">
        <v>289</v>
      </c>
      <c r="D11" s="77"/>
      <c r="E11" s="33"/>
      <c r="F11" s="34" t="str">
        <f>+IF(E11&gt;0,"","Утга нөхөх")</f>
        <v>Утга нөхөх</v>
      </c>
      <c r="G11" s="50"/>
      <c r="H11" s="55"/>
      <c r="I11" s="56"/>
      <c r="J11" s="55"/>
      <c r="K11" s="55"/>
      <c r="L11" s="55"/>
    </row>
    <row r="12" spans="2:71" ht="28.5" customHeight="1" x14ac:dyDescent="0.25">
      <c r="B12" s="32">
        <v>6</v>
      </c>
      <c r="C12" s="76" t="s">
        <v>400</v>
      </c>
      <c r="D12" s="77"/>
      <c r="E12" s="33"/>
      <c r="F12" s="34" t="str">
        <f t="shared" si="0"/>
        <v>Утга нөхөх</v>
      </c>
      <c r="G12" s="50"/>
      <c r="H12" s="55"/>
      <c r="I12" s="56"/>
      <c r="J12" s="55"/>
      <c r="K12" s="55"/>
      <c r="L12" s="55"/>
    </row>
    <row r="13" spans="2:71" ht="28.5" customHeight="1" x14ac:dyDescent="0.25">
      <c r="B13" s="65"/>
      <c r="C13" s="66"/>
      <c r="D13" s="66"/>
      <c r="E13" s="67"/>
      <c r="F13" s="34"/>
      <c r="G13" s="50"/>
      <c r="H13" s="55"/>
      <c r="I13" s="56"/>
      <c r="J13" s="55"/>
      <c r="K13" s="55"/>
      <c r="L13" s="55"/>
    </row>
    <row r="14" spans="2:71" x14ac:dyDescent="0.25">
      <c r="B14" s="96" t="s">
        <v>244</v>
      </c>
      <c r="C14" s="97"/>
      <c r="D14" s="97"/>
      <c r="E14" s="97"/>
    </row>
    <row r="15" spans="2:71" ht="18" customHeight="1" x14ac:dyDescent="0.25">
      <c r="B15" s="30" t="s">
        <v>241</v>
      </c>
      <c r="C15" s="88" t="s">
        <v>240</v>
      </c>
      <c r="D15" s="88"/>
      <c r="E15" s="31" t="s">
        <v>245</v>
      </c>
    </row>
    <row r="16" spans="2:71" ht="14.45" customHeight="1" x14ac:dyDescent="0.25">
      <c r="B16" s="98" t="s">
        <v>233</v>
      </c>
      <c r="C16" s="98"/>
      <c r="D16" s="98"/>
      <c r="E16" s="98"/>
    </row>
    <row r="17" spans="2:63" ht="32.450000000000003" customHeight="1" x14ac:dyDescent="0.25">
      <c r="B17" s="32">
        <v>1</v>
      </c>
      <c r="C17" s="84" t="s">
        <v>234</v>
      </c>
      <c r="D17" s="85"/>
      <c r="E17" s="70"/>
      <c r="F17" s="34" t="str">
        <f>+IF(E17&gt;0,"","Утга нөхөх")</f>
        <v>Утга нөхөх</v>
      </c>
      <c r="I17" s="54">
        <f>IF(AND(E17&gt;=1,E17&lt;=800000000),1, IF(AND(E17&gt;=800000001,E17&lt;=1000000000),2, IF(AND(E17&gt;=1000000001, E17&lt;=2500000000),3, IF(AND(E17&gt;=2500000001,E17&lt;=5000000000),4, IF(AND(E17&gt;5000000001),5,4)))))</f>
        <v>4</v>
      </c>
      <c r="BJ17" s="42">
        <v>1</v>
      </c>
      <c r="BK17" s="186" t="s">
        <v>399</v>
      </c>
    </row>
    <row r="18" spans="2:63" ht="112.5" customHeight="1" x14ac:dyDescent="0.25">
      <c r="B18" s="32">
        <v>2</v>
      </c>
      <c r="C18" s="84" t="s">
        <v>382</v>
      </c>
      <c r="D18" s="85"/>
      <c r="E18" s="38"/>
      <c r="F18" s="34" t="str">
        <f>+IF(E18&gt;0,"","Утга нөхөх")</f>
        <v>Утга нөхөх</v>
      </c>
      <c r="I18" s="54">
        <f>IF(E18=$BJ$17,1,IF(E18=$BJ$18,2,IF(E18=$BJ$19,3,IF(E18=$BJ$20,4,IF(E18=$BJ$21,5,IF(E18=$BJ$22,5,4))))))</f>
        <v>4</v>
      </c>
      <c r="BJ18" s="42">
        <v>2</v>
      </c>
      <c r="BK18" s="186" t="s">
        <v>398</v>
      </c>
    </row>
    <row r="19" spans="2:63" x14ac:dyDescent="0.25">
      <c r="B19" s="32">
        <v>3</v>
      </c>
      <c r="C19" s="84" t="s">
        <v>235</v>
      </c>
      <c r="D19" s="85"/>
      <c r="E19" s="38"/>
      <c r="F19" s="34" t="str">
        <f>+IF(E19&gt;0,"","Утга нөхөх")</f>
        <v>Утга нөхөх</v>
      </c>
      <c r="I19" s="54">
        <f>IF(E19=$BK$17,1,IF(E19=$BK$18,2,IF(E19=$BK$19,3,IF(E19=$BK$20,4,IF(E19=$BK$21,5,4)))))</f>
        <v>4</v>
      </c>
      <c r="BJ19" s="42">
        <v>3</v>
      </c>
      <c r="BK19" s="186" t="s">
        <v>397</v>
      </c>
    </row>
    <row r="20" spans="2:63" ht="14.45" customHeight="1" x14ac:dyDescent="0.25">
      <c r="B20" s="98" t="s">
        <v>236</v>
      </c>
      <c r="C20" s="98"/>
      <c r="D20" s="98"/>
      <c r="E20" s="98"/>
      <c r="BJ20" s="42">
        <v>4</v>
      </c>
      <c r="BK20" s="186" t="s">
        <v>396</v>
      </c>
    </row>
    <row r="21" spans="2:63" ht="29.25" customHeight="1" x14ac:dyDescent="0.25">
      <c r="B21" s="99" t="s">
        <v>449</v>
      </c>
      <c r="C21" s="100"/>
      <c r="D21" s="100"/>
      <c r="E21" s="101"/>
      <c r="BJ21" s="42">
        <v>5</v>
      </c>
      <c r="BK21" s="186" t="s">
        <v>395</v>
      </c>
    </row>
    <row r="22" spans="2:63" ht="23.25" customHeight="1" x14ac:dyDescent="0.25">
      <c r="B22" s="32">
        <v>1</v>
      </c>
      <c r="C22" s="84" t="s">
        <v>422</v>
      </c>
      <c r="D22" s="85"/>
      <c r="E22" s="70"/>
      <c r="F22" s="34" t="str">
        <f>+IF(E22&gt;0,"","Утга нөхөх")</f>
        <v>Утга нөхөх</v>
      </c>
      <c r="I22" s="54">
        <f>IF(AND(E22&gt;=0, E22&lt;=50000000),1, IF(AND(E22&gt;=50000001,E22&lt;=100000000),2, IF(AND(E22&gt;=100000001, E22&lt;=500000000),3, IF(AND(E22&gt;=500000001,E22&lt;=1000000000),4, IF(AND(E22&gt;=1000000001),5)))))</f>
        <v>1</v>
      </c>
      <c r="BJ22" s="42" t="s">
        <v>405</v>
      </c>
    </row>
    <row r="23" spans="2:63" ht="25.5" customHeight="1" x14ac:dyDescent="0.25">
      <c r="B23" s="32">
        <v>2</v>
      </c>
      <c r="C23" s="84" t="s">
        <v>423</v>
      </c>
      <c r="D23" s="85"/>
      <c r="E23" s="70"/>
      <c r="F23" s="34" t="str">
        <f>+IF(E23&gt;0,"","Утга нөхөх")</f>
        <v>Утга нөхөх</v>
      </c>
      <c r="I23" s="54">
        <f>IF(AND(E23&gt;=0, E23&lt;=50000000),1, IF(AND(E23&gt;=50000001,E23&lt;=100000000),2, IF(AND(E23&gt;=100000001, E23&lt;=500000000),3, IF(AND(E23&gt;=500000001,E23&lt;=1000000000),4, IF(AND(E23&gt;=1000000001),5)))))</f>
        <v>1</v>
      </c>
    </row>
    <row r="24" spans="2:63" ht="25.5" customHeight="1" x14ac:dyDescent="0.25">
      <c r="B24" s="32">
        <v>3</v>
      </c>
      <c r="C24" s="84" t="s">
        <v>424</v>
      </c>
      <c r="D24" s="85"/>
      <c r="E24" s="70"/>
      <c r="F24" s="34" t="str">
        <f>+IF(E24&gt;0,"","Утга нөхөх")</f>
        <v>Утга нөхөх</v>
      </c>
      <c r="I24" s="54">
        <f>IF(AND(E24&gt;=0, E24&lt;=25000000),1, IF(AND(E24&gt;=25000001,E24&lt;=50000000),2, IF(AND(E24&gt;=50000001, E24&lt;=100000000),3, IF(AND(E24&gt;=100000001,E24&lt;=500000000),4, IF(AND(E24&gt;=500000001),5)))))</f>
        <v>1</v>
      </c>
    </row>
    <row r="25" spans="2:63" ht="25.5" customHeight="1" x14ac:dyDescent="0.25">
      <c r="B25" s="32">
        <v>4</v>
      </c>
      <c r="C25" s="84" t="s">
        <v>425</v>
      </c>
      <c r="D25" s="85"/>
      <c r="E25" s="70"/>
      <c r="F25" s="34" t="str">
        <f>+IF(E25&gt;0,"","Утга нөхөх")</f>
        <v>Утга нөхөх</v>
      </c>
      <c r="I25" s="54">
        <f>IF(AND(E25&gt;=0, E25&lt;=25000000),1, IF(AND(E25&gt;=25000001,E25&lt;=50000000),2, IF(AND(E25&gt;=50000001, E25&lt;=100000000),3, IF(AND(E25&gt;=100000001,E25&lt;=500000000),4, IF(AND(E25&gt;=500000001),5)))))</f>
        <v>1</v>
      </c>
    </row>
    <row r="26" spans="2:63" ht="27.75" customHeight="1" x14ac:dyDescent="0.25">
      <c r="B26" s="32">
        <v>5</v>
      </c>
      <c r="C26" s="84" t="s">
        <v>426</v>
      </c>
      <c r="D26" s="85"/>
      <c r="E26" s="70"/>
      <c r="F26" s="34" t="str">
        <f>+IF(E26&gt;0,"","Утга нөхөх")</f>
        <v>Утга нөхөх</v>
      </c>
      <c r="I26" s="54">
        <f>IF(AND(E26&gt;=0, E26&lt;=50000000),1, IF(AND(E26&gt;=50000001,E26&lt;=100000000),2, IF(AND(E26&gt;=100000001, E26&lt;=500000000),3, IF(AND(E26&gt;=500000001,E26&lt;=1000000000),4, IF(AND(E26&gt;=1000000001),5)))))</f>
        <v>1</v>
      </c>
    </row>
    <row r="27" spans="2:63" ht="14.45" customHeight="1" x14ac:dyDescent="0.25">
      <c r="B27" s="102" t="s">
        <v>276</v>
      </c>
      <c r="C27" s="102"/>
      <c r="D27" s="102"/>
      <c r="E27" s="102"/>
    </row>
    <row r="28" spans="2:63" x14ac:dyDescent="0.25">
      <c r="B28" s="39">
        <v>1</v>
      </c>
      <c r="C28" s="84" t="s">
        <v>427</v>
      </c>
      <c r="D28" s="85"/>
      <c r="E28" s="70"/>
      <c r="F28" s="34" t="str">
        <f t="shared" ref="F28:F29" si="1">+IF(E28&gt;0,"","Утга нөхөх")</f>
        <v>Утга нөхөх</v>
      </c>
      <c r="I28" s="54">
        <f>IF(AND(E28&gt;=0, E28&lt;=50000000),1, IF(AND(E28&gt;=50000001,E28&lt;100000000),2, IF(AND(E28&gt;=100000001, E28&lt;500000000),3, IF(AND(E28&gt;=500000001,E28&lt;1000000000),4, IF(AND(E28&gt;1000000001),5)))))</f>
        <v>1</v>
      </c>
    </row>
    <row r="29" spans="2:63" x14ac:dyDescent="0.25">
      <c r="B29" s="39">
        <v>2</v>
      </c>
      <c r="C29" s="84" t="s">
        <v>428</v>
      </c>
      <c r="D29" s="85"/>
      <c r="E29" s="70"/>
      <c r="F29" s="34" t="str">
        <f t="shared" si="1"/>
        <v>Утга нөхөх</v>
      </c>
      <c r="I29" s="54">
        <f>IF(AND(E29&gt;=0, E29&lt;=50000000),1, IF(AND(E29&gt;=50000001,E29&lt;100000000),2, IF(AND(E29&gt;=100000001, E29&lt;500000000),3, IF(AND(E29&gt;=500000001,E29&lt;1000000000),4, IF(AND(E29&gt;1000000001),5)))))</f>
        <v>1</v>
      </c>
    </row>
    <row r="30" spans="2:63" hidden="1" x14ac:dyDescent="0.25">
      <c r="B30" s="39"/>
      <c r="C30" s="84"/>
      <c r="D30" s="85"/>
      <c r="E30" s="38"/>
      <c r="F30" s="34"/>
    </row>
    <row r="31" spans="2:63" ht="17.45" hidden="1" customHeight="1" x14ac:dyDescent="0.25">
      <c r="B31" s="39">
        <v>2</v>
      </c>
      <c r="C31" s="84" t="s">
        <v>239</v>
      </c>
      <c r="D31" s="85"/>
      <c r="E31" s="40"/>
      <c r="F31" s="34" t="str">
        <f t="shared" ref="F31:F32" si="2">+IF(E31&gt;0,"","Утга нөхөх")</f>
        <v>Утга нөхөх</v>
      </c>
      <c r="I31" s="54" t="b">
        <f>IF(AND(E31&gt;1, E31&lt;=250000000),1, IF(AND(E31&gt;=25000001,E31&lt;500000000),2, IF(AND(E31&gt;=50000001, E31&lt;1000000000),3, IF(AND(E31&gt;=1000000001,E31&lt;1500000000),4, IF(AND(E31&gt;150000001),5)))))</f>
        <v>0</v>
      </c>
    </row>
    <row r="32" spans="2:63" ht="15.6" hidden="1" customHeight="1" x14ac:dyDescent="0.25">
      <c r="B32" s="39">
        <v>3</v>
      </c>
      <c r="C32" s="103" t="s">
        <v>1</v>
      </c>
      <c r="D32" s="104"/>
      <c r="E32" s="40"/>
      <c r="F32" s="34" t="str">
        <f t="shared" si="2"/>
        <v>Утга нөхөх</v>
      </c>
      <c r="I32" s="54" t="b">
        <f>IF(AND(E32&gt;1, E32&lt;=250000000),1, IF(AND(E32&gt;=25000001,E32&lt;500000000),2, IF(AND(E32&gt;=50000001, E32&lt;1000000000),3, IF(AND(E32&gt;=1000000001,E32&lt;1500000000),4, IF(AND(E32&gt;150000001),5)))))</f>
        <v>0</v>
      </c>
    </row>
    <row r="33" spans="2:29" ht="16.149999999999999" customHeight="1" x14ac:dyDescent="0.25">
      <c r="C33" s="41" t="s">
        <v>429</v>
      </c>
      <c r="D33" s="41"/>
      <c r="E33" s="36"/>
      <c r="F33" s="52"/>
    </row>
    <row r="34" spans="2:29" ht="15.6" customHeight="1" x14ac:dyDescent="0.25">
      <c r="C34" s="36"/>
      <c r="D34" s="36"/>
      <c r="E34" s="36"/>
      <c r="F34" s="52"/>
    </row>
    <row r="35" spans="2:29" x14ac:dyDescent="0.25">
      <c r="B35" s="96" t="s">
        <v>243</v>
      </c>
      <c r="C35" s="97"/>
      <c r="D35" s="97"/>
      <c r="E35" s="97"/>
      <c r="F35" s="97"/>
    </row>
    <row r="36" spans="2:29" ht="14.45" customHeight="1" x14ac:dyDescent="0.25">
      <c r="B36" s="90" t="s">
        <v>2</v>
      </c>
      <c r="C36" s="90"/>
      <c r="D36" s="90"/>
      <c r="E36" s="86" t="s">
        <v>3</v>
      </c>
      <c r="F36" s="87"/>
      <c r="G36" s="34"/>
    </row>
    <row r="37" spans="2:29" ht="14.45" customHeight="1" x14ac:dyDescent="0.25">
      <c r="B37" s="91" t="s">
        <v>6</v>
      </c>
      <c r="C37" s="91"/>
      <c r="D37" s="91"/>
      <c r="E37" s="91"/>
      <c r="F37" s="91"/>
      <c r="G37" s="53"/>
      <c r="H37" s="42" t="s">
        <v>16</v>
      </c>
    </row>
    <row r="38" spans="2:29" ht="54" customHeight="1" x14ac:dyDescent="0.25">
      <c r="B38" s="32">
        <v>1</v>
      </c>
      <c r="C38" s="83" t="s">
        <v>5</v>
      </c>
      <c r="D38" s="83"/>
      <c r="E38" s="83"/>
      <c r="F38" s="83"/>
      <c r="G38" s="34" t="str">
        <f>+IF(E38&gt;0,"","Утга нөхөх")</f>
        <v>Утга нөхөх</v>
      </c>
      <c r="H38" s="42" t="s">
        <v>17</v>
      </c>
      <c r="I38" s="54">
        <f>IF(E38=$H$37,1,IF(E38=$H$38,2,IF(E38=$H$39,3,IF(E38=$H$40,4,IF(E38=$H$41,5,4)))))</f>
        <v>4</v>
      </c>
      <c r="W38" s="46" t="s">
        <v>115</v>
      </c>
      <c r="X38" s="46" t="s">
        <v>304</v>
      </c>
      <c r="Y38" s="46" t="s">
        <v>122</v>
      </c>
      <c r="Z38" s="46" t="s">
        <v>390</v>
      </c>
      <c r="AA38" s="46" t="s">
        <v>127</v>
      </c>
      <c r="AB38" s="46" t="s">
        <v>131</v>
      </c>
      <c r="AC38" s="46" t="s">
        <v>136</v>
      </c>
    </row>
    <row r="39" spans="2:29" ht="30.75" customHeight="1" x14ac:dyDescent="0.25">
      <c r="B39" s="43">
        <v>2</v>
      </c>
      <c r="C39" s="89" t="s">
        <v>4</v>
      </c>
      <c r="D39" s="89"/>
      <c r="E39" s="83"/>
      <c r="F39" s="83"/>
      <c r="G39" s="34" t="str">
        <f t="shared" ref="G39:G53" si="3">+IF(E39&gt;0,"","Утга нөхөх")</f>
        <v>Утга нөхөх</v>
      </c>
      <c r="H39" s="42" t="s">
        <v>19</v>
      </c>
      <c r="I39" s="54">
        <f>IF(E39=$H$42,1,IF(E39=$H$43,2,IF(E39=$H$44,3,IF(E39=$H$45,4,IF(E39=$H$46,5,4)))))</f>
        <v>4</v>
      </c>
      <c r="J39" s="44"/>
      <c r="W39" s="46" t="s">
        <v>116</v>
      </c>
      <c r="X39" s="46" t="s">
        <v>120</v>
      </c>
      <c r="Y39" s="46" t="s">
        <v>123</v>
      </c>
      <c r="Z39" s="46" t="s">
        <v>391</v>
      </c>
      <c r="AA39" s="46" t="s">
        <v>128</v>
      </c>
      <c r="AB39" s="46" t="s">
        <v>132</v>
      </c>
      <c r="AC39" s="46" t="s">
        <v>137</v>
      </c>
    </row>
    <row r="40" spans="2:29" ht="33.75" customHeight="1" x14ac:dyDescent="0.25">
      <c r="B40" s="32">
        <v>3</v>
      </c>
      <c r="C40" s="83" t="s">
        <v>8</v>
      </c>
      <c r="D40" s="83"/>
      <c r="E40" s="83"/>
      <c r="F40" s="83"/>
      <c r="G40" s="34" t="str">
        <f t="shared" si="3"/>
        <v>Утга нөхөх</v>
      </c>
      <c r="H40" s="57" t="s">
        <v>20</v>
      </c>
      <c r="I40" s="54">
        <f>IF(E40=$H$47,1,IF(E40=$H$48,2,IF(E40=$H$49,3,IF(E40=$H$50,4,IF(E40=$H$51,5,4)))))</f>
        <v>4</v>
      </c>
      <c r="J40" s="44"/>
      <c r="W40" s="46" t="s">
        <v>117</v>
      </c>
      <c r="X40" s="46" t="s">
        <v>305</v>
      </c>
      <c r="Y40" s="46" t="s">
        <v>306</v>
      </c>
      <c r="Z40" s="46" t="s">
        <v>392</v>
      </c>
      <c r="AA40" s="46" t="s">
        <v>129</v>
      </c>
      <c r="AB40" s="46" t="s">
        <v>133</v>
      </c>
      <c r="AC40" s="46" t="s">
        <v>138</v>
      </c>
    </row>
    <row r="41" spans="2:29" ht="63" customHeight="1" x14ac:dyDescent="0.25">
      <c r="B41" s="32">
        <v>4</v>
      </c>
      <c r="C41" s="83" t="s">
        <v>7</v>
      </c>
      <c r="D41" s="83"/>
      <c r="E41" s="83"/>
      <c r="F41" s="83"/>
      <c r="G41" s="34" t="str">
        <f t="shared" si="3"/>
        <v>Утга нөхөх</v>
      </c>
      <c r="H41" s="42" t="s">
        <v>18</v>
      </c>
      <c r="I41" s="54">
        <f>IF(E41=$H$56,1,IF(E41=$H$57,2,IF(E41=$H$58,3,IF(E41=$H$59,4,IF(E41=$H$60,5,4)))))</f>
        <v>4</v>
      </c>
      <c r="J41" s="44"/>
      <c r="W41" s="46" t="s">
        <v>118</v>
      </c>
      <c r="X41" s="46" t="s">
        <v>121</v>
      </c>
      <c r="Y41" s="46" t="s">
        <v>307</v>
      </c>
      <c r="Z41" s="46" t="s">
        <v>125</v>
      </c>
      <c r="AA41" s="46" t="s">
        <v>130</v>
      </c>
      <c r="AB41" s="46" t="s">
        <v>134</v>
      </c>
      <c r="AC41" s="46" t="s">
        <v>139</v>
      </c>
    </row>
    <row r="42" spans="2:29" ht="33.6" customHeight="1" x14ac:dyDescent="0.25">
      <c r="B42" s="32">
        <v>5</v>
      </c>
      <c r="C42" s="83" t="s">
        <v>9</v>
      </c>
      <c r="D42" s="83"/>
      <c r="E42" s="83"/>
      <c r="F42" s="83"/>
      <c r="G42" s="34" t="str">
        <f t="shared" si="3"/>
        <v>Утга нөхөх</v>
      </c>
      <c r="H42" s="42" t="s">
        <v>23</v>
      </c>
      <c r="I42" s="54">
        <f>IF(E42=$H$61,1,IF(E42=$H$62,2,IF(E42=$H$63,3,IF(E42=$H$64,4,IF(E42=$H$65,5,4)))))</f>
        <v>4</v>
      </c>
      <c r="J42" s="44"/>
      <c r="W42" s="46" t="s">
        <v>119</v>
      </c>
      <c r="X42" s="46" t="s">
        <v>308</v>
      </c>
      <c r="Y42" s="46" t="s">
        <v>124</v>
      </c>
      <c r="Z42" s="46" t="s">
        <v>126</v>
      </c>
      <c r="AA42" s="46" t="s">
        <v>309</v>
      </c>
      <c r="AB42" s="46" t="s">
        <v>135</v>
      </c>
      <c r="AC42" s="46" t="s">
        <v>310</v>
      </c>
    </row>
    <row r="43" spans="2:29" ht="32.450000000000003" customHeight="1" x14ac:dyDescent="0.25">
      <c r="B43" s="32">
        <v>6</v>
      </c>
      <c r="C43" s="83" t="s">
        <v>10</v>
      </c>
      <c r="D43" s="83"/>
      <c r="E43" s="83"/>
      <c r="F43" s="83"/>
      <c r="G43" s="34" t="str">
        <f t="shared" si="3"/>
        <v>Утга нөхөх</v>
      </c>
      <c r="H43" s="42" t="s">
        <v>24</v>
      </c>
      <c r="I43" s="54">
        <f>IF(E43=$W$38,1,IF(E43=$W$39,2,IF(E43=$W$40,3,IF(E43=$W$41,4,IF(E43=$W$42,5,4)))))</f>
        <v>4</v>
      </c>
      <c r="J43" s="44"/>
      <c r="T43" s="62"/>
    </row>
    <row r="44" spans="2:29" ht="50.25" customHeight="1" x14ac:dyDescent="0.25">
      <c r="B44" s="32">
        <v>7</v>
      </c>
      <c r="C44" s="83" t="s">
        <v>11</v>
      </c>
      <c r="D44" s="83"/>
      <c r="E44" s="83"/>
      <c r="F44" s="83"/>
      <c r="G44" s="34" t="str">
        <f t="shared" si="3"/>
        <v>Утга нөхөх</v>
      </c>
      <c r="H44" s="42" t="s">
        <v>21</v>
      </c>
      <c r="I44" s="54">
        <f>IF(E44=$X$38,1,IF(E44=$X$39,2,IF(E44=$X$40,3,IF(E44=$X$41,4,IF(E44=$X$42,5,4)))))</f>
        <v>4</v>
      </c>
      <c r="J44" s="44"/>
    </row>
    <row r="45" spans="2:29" ht="34.9" customHeight="1" x14ac:dyDescent="0.25">
      <c r="B45" s="32">
        <v>8</v>
      </c>
      <c r="C45" s="83" t="s">
        <v>12</v>
      </c>
      <c r="D45" s="83"/>
      <c r="E45" s="83"/>
      <c r="F45" s="83"/>
      <c r="G45" s="34" t="str">
        <f t="shared" si="3"/>
        <v>Утга нөхөх</v>
      </c>
      <c r="H45" s="42" t="s">
        <v>22</v>
      </c>
      <c r="I45" s="54">
        <f>IF(E45=$Y$38,1,IF(E45=$Y$39,2,IF(E45=$Y$40,3,IF(E45=$Y$41,4,IF(E45=$Y42,5,4)))))</f>
        <v>4</v>
      </c>
      <c r="J45" s="44"/>
    </row>
    <row r="46" spans="2:29" ht="37.5" customHeight="1" x14ac:dyDescent="0.25">
      <c r="B46" s="32">
        <v>9</v>
      </c>
      <c r="C46" s="83" t="s">
        <v>13</v>
      </c>
      <c r="D46" s="83"/>
      <c r="E46" s="83"/>
      <c r="F46" s="83"/>
      <c r="G46" s="34" t="str">
        <f t="shared" si="3"/>
        <v>Утга нөхөх</v>
      </c>
      <c r="H46" s="42" t="s">
        <v>450</v>
      </c>
      <c r="I46" s="54">
        <f>IF(E46=$Z$38,1,IF(E46=$Z$39,2,IF(E46=$Z$40,3,IF(E46=$Z$41,4,IF(E46=$Z$42,5,4)))))</f>
        <v>4</v>
      </c>
      <c r="J46" s="44"/>
    </row>
    <row r="47" spans="2:29" ht="84.75" customHeight="1" x14ac:dyDescent="0.25">
      <c r="B47" s="32">
        <v>10</v>
      </c>
      <c r="C47" s="83" t="s">
        <v>14</v>
      </c>
      <c r="D47" s="83"/>
      <c r="E47" s="83"/>
      <c r="F47" s="83"/>
      <c r="G47" s="34" t="str">
        <f t="shared" si="3"/>
        <v>Утга нөхөх</v>
      </c>
      <c r="H47" s="44" t="s">
        <v>25</v>
      </c>
      <c r="I47" s="54">
        <f>IF(E47=$AA$38,1,IF(E47=$AA$39,2,IF(E47=$AA$40,3,IF(E47=$AA$41,4,IF(E47=$AA$42,5,4)))))</f>
        <v>4</v>
      </c>
      <c r="J47" s="44"/>
    </row>
    <row r="48" spans="2:29" ht="33.6" customHeight="1" x14ac:dyDescent="0.25">
      <c r="B48" s="32">
        <v>11</v>
      </c>
      <c r="C48" s="83" t="s">
        <v>44</v>
      </c>
      <c r="D48" s="83"/>
      <c r="E48" s="83"/>
      <c r="F48" s="83"/>
      <c r="G48" s="34" t="str">
        <f t="shared" si="3"/>
        <v>Утга нөхөх</v>
      </c>
      <c r="H48" s="44" t="s">
        <v>26</v>
      </c>
      <c r="I48" s="54">
        <f>IF(E48=$AB$38,1,IF(E48=$AB$39,2,IF(E48=$AB$40,3,IF(E48=$AB$41,4,IF(E48=$AB$42,5,4)))))</f>
        <v>4</v>
      </c>
      <c r="J48" s="44"/>
    </row>
    <row r="49" spans="2:67" ht="34.9" customHeight="1" x14ac:dyDescent="0.25">
      <c r="B49" s="32">
        <v>12</v>
      </c>
      <c r="C49" s="83" t="s">
        <v>15</v>
      </c>
      <c r="D49" s="83"/>
      <c r="E49" s="83"/>
      <c r="F49" s="83"/>
      <c r="G49" s="34" t="str">
        <f t="shared" si="3"/>
        <v>Утга нөхөх</v>
      </c>
      <c r="H49" s="44" t="s">
        <v>27</v>
      </c>
      <c r="I49" s="54">
        <f>IF(E49=$AC$38,1,IF(E49=$AC$39,2,IF(E49=$AC$40,3,IF(E49=$AC$41,4,IF(E49=$AC$42,5,4)))))</f>
        <v>4</v>
      </c>
      <c r="J49" s="44"/>
      <c r="BL49" s="42">
        <v>1</v>
      </c>
    </row>
    <row r="50" spans="2:67" ht="34.9" customHeight="1" x14ac:dyDescent="0.25">
      <c r="B50" s="32">
        <v>13</v>
      </c>
      <c r="C50" s="108" t="s">
        <v>290</v>
      </c>
      <c r="D50" s="109"/>
      <c r="E50" s="105"/>
      <c r="F50" s="106"/>
      <c r="G50" s="34" t="str">
        <f t="shared" si="3"/>
        <v>Утга нөхөх</v>
      </c>
      <c r="H50" s="44" t="s">
        <v>28</v>
      </c>
      <c r="I50" s="54">
        <f>IF(E50=$BL$49,1,IF(E50=$BL$50,2,IF(E50=$BL$51,3,IF(E50=$BL$52,4,IF(E50=$BL$53,5,4)))))</f>
        <v>4</v>
      </c>
      <c r="J50" s="44"/>
      <c r="BL50" s="42">
        <v>2</v>
      </c>
    </row>
    <row r="51" spans="2:67" ht="34.9" customHeight="1" x14ac:dyDescent="0.25">
      <c r="B51" s="32">
        <v>14</v>
      </c>
      <c r="C51" s="108" t="s">
        <v>291</v>
      </c>
      <c r="D51" s="109"/>
      <c r="E51" s="105"/>
      <c r="F51" s="106"/>
      <c r="G51" s="34" t="str">
        <f t="shared" si="3"/>
        <v>Утга нөхөх</v>
      </c>
      <c r="H51" s="44" t="s">
        <v>29</v>
      </c>
      <c r="I51" s="54">
        <f>IF(E51=$BM$51,1,IF(E51=$BM$52,2,IF(E51=$BM$53,3,IF(E51=$BM$54,5,4))))</f>
        <v>4</v>
      </c>
      <c r="J51" s="44"/>
      <c r="BL51" s="42">
        <v>3</v>
      </c>
      <c r="BM51" s="42" t="s">
        <v>294</v>
      </c>
    </row>
    <row r="52" spans="2:67" ht="34.9" customHeight="1" x14ac:dyDescent="0.25">
      <c r="B52" s="32">
        <v>15</v>
      </c>
      <c r="C52" s="108" t="s">
        <v>292</v>
      </c>
      <c r="D52" s="109"/>
      <c r="E52" s="105"/>
      <c r="F52" s="106"/>
      <c r="G52" s="34" t="str">
        <f t="shared" si="3"/>
        <v>Утга нөхөх</v>
      </c>
      <c r="H52" s="44"/>
      <c r="I52" s="54">
        <f>IF(E52=$BN$52,1,IF(E52=$BN$53,5,4))</f>
        <v>4</v>
      </c>
      <c r="J52" s="44"/>
      <c r="BL52" s="42">
        <v>4</v>
      </c>
      <c r="BM52" s="42" t="s">
        <v>295</v>
      </c>
      <c r="BN52" s="42" t="s">
        <v>298</v>
      </c>
    </row>
    <row r="53" spans="2:67" ht="34.9" customHeight="1" x14ac:dyDescent="0.25">
      <c r="B53" s="32">
        <v>16</v>
      </c>
      <c r="C53" s="108" t="s">
        <v>293</v>
      </c>
      <c r="D53" s="109"/>
      <c r="E53" s="105"/>
      <c r="F53" s="106"/>
      <c r="G53" s="34" t="str">
        <f t="shared" si="3"/>
        <v>Утга нөхөх</v>
      </c>
      <c r="H53" s="44"/>
      <c r="I53" s="54">
        <f>IF(E53=$BO$53,1,IF(E53=$BO$54,5,4))</f>
        <v>4</v>
      </c>
      <c r="J53" s="44"/>
      <c r="BL53" s="42">
        <v>5</v>
      </c>
      <c r="BM53" s="42" t="s">
        <v>296</v>
      </c>
      <c r="BN53" s="42" t="s">
        <v>299</v>
      </c>
      <c r="BO53" s="42" t="s">
        <v>300</v>
      </c>
    </row>
    <row r="54" spans="2:67" ht="17.45" customHeight="1" x14ac:dyDescent="0.25">
      <c r="B54" s="91" t="s">
        <v>50</v>
      </c>
      <c r="C54" s="107"/>
      <c r="D54" s="107"/>
      <c r="E54" s="107"/>
      <c r="F54" s="107"/>
      <c r="G54" s="34"/>
      <c r="BM54" s="42" t="s">
        <v>297</v>
      </c>
      <c r="BO54" s="42" t="s">
        <v>301</v>
      </c>
    </row>
    <row r="55" spans="2:67" ht="50.45" customHeight="1" x14ac:dyDescent="0.25">
      <c r="B55" s="32">
        <v>1</v>
      </c>
      <c r="C55" s="83" t="s">
        <v>52</v>
      </c>
      <c r="D55" s="83"/>
      <c r="E55" s="83"/>
      <c r="F55" s="83"/>
      <c r="G55" s="34" t="str">
        <f t="shared" ref="G55" si="4">+IF(E55&gt;0,"","Утга нөхөх")</f>
        <v>Утга нөхөх</v>
      </c>
      <c r="I55" s="54">
        <f>IF(E55=$J$55,1,IF(E55=$J$56,2,IF(E55=$J$57,3,IF(E55=$J$58,4,IF(E55=$J$59,5,4)))))</f>
        <v>4</v>
      </c>
      <c r="J55" s="44" t="s">
        <v>57</v>
      </c>
      <c r="L55" s="44" t="s">
        <v>62</v>
      </c>
      <c r="M55" s="58" t="s">
        <v>70</v>
      </c>
      <c r="O55" s="63" t="s">
        <v>79</v>
      </c>
      <c r="P55" s="63" t="s">
        <v>83</v>
      </c>
      <c r="Q55" s="63" t="s">
        <v>84</v>
      </c>
      <c r="R55" s="63" t="s">
        <v>88</v>
      </c>
      <c r="S55" s="63" t="s">
        <v>95</v>
      </c>
      <c r="T55" s="63" t="s">
        <v>98</v>
      </c>
    </row>
    <row r="56" spans="2:67" ht="39" customHeight="1" x14ac:dyDescent="0.25">
      <c r="B56" s="45">
        <v>2</v>
      </c>
      <c r="C56" s="83" t="s">
        <v>45</v>
      </c>
      <c r="D56" s="83"/>
      <c r="E56" s="83"/>
      <c r="F56" s="83"/>
      <c r="G56" s="34"/>
      <c r="H56" s="44" t="s">
        <v>32</v>
      </c>
      <c r="I56" s="54" t="b">
        <f>IF(E56=$K$56,1,IF(E56=$K$57,2,IF(E56=$K$58,3,IF(E56=$K$59,4,IF(E56=$K$60,5)))))</f>
        <v>0</v>
      </c>
      <c r="J56" s="44" t="s">
        <v>51</v>
      </c>
      <c r="K56" s="46" t="s">
        <v>53</v>
      </c>
      <c r="L56" s="44" t="s">
        <v>61</v>
      </c>
      <c r="M56" s="58" t="s">
        <v>71</v>
      </c>
      <c r="O56" s="63" t="s">
        <v>78</v>
      </c>
      <c r="P56" s="63" t="s">
        <v>82</v>
      </c>
      <c r="Q56" s="63" t="s">
        <v>85</v>
      </c>
      <c r="R56" s="63" t="s">
        <v>89</v>
      </c>
      <c r="S56" s="63" t="s">
        <v>93</v>
      </c>
      <c r="T56" s="63" t="s">
        <v>97</v>
      </c>
    </row>
    <row r="57" spans="2:67" ht="41.45" customHeight="1" x14ac:dyDescent="0.25">
      <c r="B57" s="45">
        <v>3</v>
      </c>
      <c r="C57" s="83" t="s">
        <v>46</v>
      </c>
      <c r="D57" s="83"/>
      <c r="E57" s="83"/>
      <c r="F57" s="83"/>
      <c r="G57" s="34"/>
      <c r="H57" s="44" t="s">
        <v>30</v>
      </c>
      <c r="I57" s="54" t="b">
        <f>IF(E57=$L$55,1,IF(E57=$L$56,2,IF(E57=$L$57,3,IF(E57=$L$58,4,IF(E57=$L$59,5,IF(E57=$L$60,5))))))</f>
        <v>0</v>
      </c>
      <c r="J57" s="44" t="s">
        <v>58</v>
      </c>
      <c r="K57" s="46" t="s">
        <v>54</v>
      </c>
      <c r="L57" s="44" t="s">
        <v>311</v>
      </c>
      <c r="M57" s="58" t="s">
        <v>72</v>
      </c>
      <c r="O57" s="63" t="s">
        <v>77</v>
      </c>
      <c r="P57" s="63" t="s">
        <v>81</v>
      </c>
      <c r="Q57" s="64" t="s">
        <v>393</v>
      </c>
      <c r="R57" s="63" t="s">
        <v>90</v>
      </c>
      <c r="S57" s="63" t="s">
        <v>96</v>
      </c>
      <c r="T57" s="63" t="s">
        <v>312</v>
      </c>
    </row>
    <row r="58" spans="2:67" ht="180" customHeight="1" x14ac:dyDescent="0.25">
      <c r="B58" s="45">
        <v>4</v>
      </c>
      <c r="C58" s="83" t="s">
        <v>419</v>
      </c>
      <c r="D58" s="83"/>
      <c r="E58" s="83"/>
      <c r="F58" s="83"/>
      <c r="G58" s="34"/>
      <c r="H58" s="44" t="s">
        <v>31</v>
      </c>
      <c r="I58" s="54" t="b">
        <f>IF(E58=$M$55,1,IF(E58=$M$56,2,IF(E58=$M$57,3,IF(E58=$M$58,4,IF(E58=$M$59,5)))))</f>
        <v>0</v>
      </c>
      <c r="J58" s="44" t="s">
        <v>59</v>
      </c>
      <c r="K58" s="46" t="s">
        <v>55</v>
      </c>
      <c r="L58" s="44" t="s">
        <v>313</v>
      </c>
      <c r="M58" s="59" t="s">
        <v>73</v>
      </c>
      <c r="N58" s="63" t="s">
        <v>65</v>
      </c>
      <c r="O58" s="63" t="s">
        <v>76</v>
      </c>
      <c r="P58" s="64" t="s">
        <v>394</v>
      </c>
      <c r="Q58" s="63" t="s">
        <v>86</v>
      </c>
      <c r="R58" s="63" t="s">
        <v>91</v>
      </c>
      <c r="S58" s="63" t="s">
        <v>94</v>
      </c>
      <c r="T58" s="63" t="s">
        <v>314</v>
      </c>
    </row>
    <row r="59" spans="2:67" ht="44.45" customHeight="1" x14ac:dyDescent="0.25">
      <c r="B59" s="45">
        <v>5</v>
      </c>
      <c r="C59" s="83" t="s">
        <v>47</v>
      </c>
      <c r="D59" s="83"/>
      <c r="E59" s="83"/>
      <c r="F59" s="83"/>
      <c r="G59" s="34"/>
      <c r="H59" s="44" t="s">
        <v>33</v>
      </c>
      <c r="I59" s="54" t="b">
        <f>IF(E59=$N$58,1,IF(E59=$N$59,2,IF(E59=$N$60,3,IF(E59=$N$61,4,IF(E59=$N$62,5)))))</f>
        <v>0</v>
      </c>
      <c r="J59" s="42" t="s">
        <v>60</v>
      </c>
      <c r="K59" s="46" t="s">
        <v>315</v>
      </c>
      <c r="L59" s="44" t="s">
        <v>63</v>
      </c>
      <c r="M59" s="59" t="s">
        <v>74</v>
      </c>
      <c r="N59" s="63" t="s">
        <v>66</v>
      </c>
      <c r="O59" s="63" t="s">
        <v>75</v>
      </c>
      <c r="P59" s="63" t="s">
        <v>80</v>
      </c>
      <c r="Q59" s="63" t="s">
        <v>87</v>
      </c>
      <c r="R59" s="63" t="s">
        <v>92</v>
      </c>
      <c r="S59" s="62" t="s">
        <v>316</v>
      </c>
      <c r="T59" s="46" t="s">
        <v>99</v>
      </c>
    </row>
    <row r="60" spans="2:67" ht="39.6" customHeight="1" x14ac:dyDescent="0.25">
      <c r="B60" s="45">
        <v>6</v>
      </c>
      <c r="C60" s="83" t="s">
        <v>48</v>
      </c>
      <c r="D60" s="83"/>
      <c r="E60" s="83"/>
      <c r="F60" s="83"/>
      <c r="G60" s="34"/>
      <c r="H60" s="44" t="s">
        <v>34</v>
      </c>
      <c r="I60" s="54" t="b">
        <f>IF(E60=$O$55,1,IF(E60=$O$56,2,IF(E60=$O$57,3,IF(E60=$O$58,4,IF(E60=$O$59,5)))))</f>
        <v>0</v>
      </c>
      <c r="K60" s="46" t="s">
        <v>56</v>
      </c>
      <c r="L60" s="42" t="s">
        <v>64</v>
      </c>
      <c r="M60" s="60"/>
      <c r="N60" s="63" t="s">
        <v>67</v>
      </c>
      <c r="O60" s="62"/>
      <c r="P60" s="62"/>
      <c r="Q60" s="62"/>
      <c r="S60" s="62"/>
    </row>
    <row r="61" spans="2:67" ht="189.6" customHeight="1" x14ac:dyDescent="0.25">
      <c r="B61" s="45">
        <v>7</v>
      </c>
      <c r="C61" s="83" t="s">
        <v>417</v>
      </c>
      <c r="D61" s="83"/>
      <c r="E61" s="83"/>
      <c r="F61" s="83"/>
      <c r="G61" s="34"/>
      <c r="H61" s="46" t="s">
        <v>35</v>
      </c>
      <c r="I61" s="54" t="b">
        <f>IF(E61=$P$55,1,IF(E61=$P$56,2,IF(E61=$P$57,3,IF(E61=$P$58,4,IF(E61=$P$59,5)))))</f>
        <v>0</v>
      </c>
      <c r="M61" s="60"/>
      <c r="N61" s="63" t="s">
        <v>68</v>
      </c>
    </row>
    <row r="62" spans="2:67" ht="152.25" customHeight="1" x14ac:dyDescent="0.25">
      <c r="B62" s="32">
        <v>8</v>
      </c>
      <c r="C62" s="83" t="s">
        <v>416</v>
      </c>
      <c r="D62" s="83"/>
      <c r="E62" s="83"/>
      <c r="F62" s="83"/>
      <c r="G62" s="34" t="str">
        <f t="shared" ref="G62:G102" si="5">+IF(E62&gt;0,"","Утга нөхөх")</f>
        <v>Утга нөхөх</v>
      </c>
      <c r="H62" s="46" t="s">
        <v>36</v>
      </c>
      <c r="I62" s="54">
        <f>IF(E62=$Q$55,1,IF(E62=$Q$56,2,IF(E62=$Q$57,3,IF(E62=$Q$58,4,IF(E62=$Q$59,5,4)))))</f>
        <v>4</v>
      </c>
      <c r="M62" s="60"/>
      <c r="N62" s="63" t="s">
        <v>69</v>
      </c>
      <c r="O62" s="62"/>
      <c r="P62" s="62"/>
      <c r="Q62" s="62"/>
    </row>
    <row r="63" spans="2:67" ht="166.5" customHeight="1" x14ac:dyDescent="0.25">
      <c r="B63" s="45">
        <v>9</v>
      </c>
      <c r="C63" s="83" t="s">
        <v>418</v>
      </c>
      <c r="D63" s="83"/>
      <c r="E63" s="83"/>
      <c r="F63" s="83"/>
      <c r="G63" s="34"/>
      <c r="H63" s="46" t="s">
        <v>37</v>
      </c>
      <c r="I63" s="54" t="b">
        <f>IF(E63=$R$55,1,IF(E63=$R$56,2,IF(E63=$R$57,3,IF(E63=$R$58,4,IF(E63=$R$59,5)))))</f>
        <v>0</v>
      </c>
      <c r="M63" s="60"/>
      <c r="N63" s="62"/>
    </row>
    <row r="64" spans="2:67" ht="31.15" customHeight="1" x14ac:dyDescent="0.25">
      <c r="B64" s="32">
        <v>10</v>
      </c>
      <c r="C64" s="83" t="s">
        <v>49</v>
      </c>
      <c r="D64" s="83"/>
      <c r="E64" s="83"/>
      <c r="F64" s="83"/>
      <c r="G64" s="34" t="str">
        <f t="shared" si="5"/>
        <v>Утга нөхөх</v>
      </c>
      <c r="H64" s="46" t="s">
        <v>38</v>
      </c>
      <c r="I64" s="54">
        <f>IF(E64=$S$55,1,IF(E64=$S$56,2,IF(E64=$S$57,3,IF(E64=$S$58,4,IF(E64=$S$59,5,4)))))</f>
        <v>4</v>
      </c>
      <c r="M64" s="60"/>
    </row>
    <row r="65" spans="2:44" ht="15.75" x14ac:dyDescent="0.25">
      <c r="B65" s="94" t="s">
        <v>100</v>
      </c>
      <c r="C65" s="94"/>
      <c r="D65" s="94"/>
      <c r="E65" s="94"/>
      <c r="F65" s="94"/>
      <c r="G65" s="34"/>
      <c r="H65" s="61" t="s">
        <v>39</v>
      </c>
      <c r="M65" s="60"/>
    </row>
    <row r="66" spans="2:44" ht="71.25" customHeight="1" x14ac:dyDescent="0.25">
      <c r="B66" s="32">
        <v>1</v>
      </c>
      <c r="C66" s="83" t="s">
        <v>101</v>
      </c>
      <c r="D66" s="83"/>
      <c r="E66" s="83"/>
      <c r="F66" s="83"/>
      <c r="G66" s="34" t="str">
        <f t="shared" si="5"/>
        <v>Утга нөхөх</v>
      </c>
      <c r="H66" s="46" t="s">
        <v>41</v>
      </c>
      <c r="I66" s="54">
        <f>IF(E66=$U$66,1,IF(E66=$U$67,2,IF(E66=$U$68,3,IF(E66=$U$69,4,IF(E66=$U$70,5,4)))))</f>
        <v>4</v>
      </c>
      <c r="U66" s="63" t="s">
        <v>107</v>
      </c>
      <c r="V66" s="44" t="s">
        <v>111</v>
      </c>
    </row>
    <row r="67" spans="2:44" ht="45.6" customHeight="1" x14ac:dyDescent="0.25">
      <c r="B67" s="32">
        <v>2</v>
      </c>
      <c r="C67" s="83" t="s">
        <v>102</v>
      </c>
      <c r="D67" s="83"/>
      <c r="E67" s="83"/>
      <c r="F67" s="83"/>
      <c r="G67" s="34" t="str">
        <f t="shared" si="5"/>
        <v>Утга нөхөх</v>
      </c>
      <c r="H67" s="46" t="s">
        <v>40</v>
      </c>
      <c r="I67" s="54">
        <f>IF(E67=$V$66,1,IF(E67=$V$67,2,IF(E67=$V$68,3,IF(E67=$V$69,4,IF(E67=$V$70,5,4)))))</f>
        <v>4</v>
      </c>
      <c r="U67" s="63" t="s">
        <v>106</v>
      </c>
      <c r="V67" s="44" t="s">
        <v>451</v>
      </c>
    </row>
    <row r="68" spans="2:44" ht="48.6" customHeight="1" x14ac:dyDescent="0.25">
      <c r="B68" s="32">
        <v>3</v>
      </c>
      <c r="C68" s="83" t="s">
        <v>103</v>
      </c>
      <c r="D68" s="83"/>
      <c r="E68" s="83"/>
      <c r="F68" s="83"/>
      <c r="G68" s="34" t="str">
        <f t="shared" si="5"/>
        <v>Утга нөхөх</v>
      </c>
      <c r="I68" s="54">
        <f>IF(E68=$AD$68,1,IF(E68=$AD$69,2,IF(E68=$AD$70,3,IF(E68=$AD$71,4,IF(E68=$AD$72,5,4)))))</f>
        <v>4</v>
      </c>
      <c r="U68" s="63" t="s">
        <v>108</v>
      </c>
      <c r="V68" s="44" t="s">
        <v>112</v>
      </c>
      <c r="AD68" s="63" t="s">
        <v>140</v>
      </c>
    </row>
    <row r="69" spans="2:44" ht="45.6" customHeight="1" x14ac:dyDescent="0.25">
      <c r="B69" s="32">
        <v>4</v>
      </c>
      <c r="C69" s="83" t="s">
        <v>144</v>
      </c>
      <c r="D69" s="83"/>
      <c r="E69" s="83"/>
      <c r="F69" s="83"/>
      <c r="G69" s="34" t="str">
        <f t="shared" si="5"/>
        <v>Утга нөхөх</v>
      </c>
      <c r="H69" s="46" t="s">
        <v>42</v>
      </c>
      <c r="I69" s="54">
        <f>IF(E69=$AE$69,1,IF(E69=$AE$70,2,IF(E69=$AE$71,3,IF(E69=$AE$72,4,IF(E69=$AE$73,5,4)))))</f>
        <v>4</v>
      </c>
      <c r="U69" s="63" t="s">
        <v>109</v>
      </c>
      <c r="V69" s="44" t="s">
        <v>113</v>
      </c>
      <c r="AD69" s="63" t="s">
        <v>141</v>
      </c>
      <c r="AE69" s="63" t="s">
        <v>145</v>
      </c>
      <c r="AF69" s="63" t="s">
        <v>149</v>
      </c>
      <c r="AG69" s="46" t="s">
        <v>317</v>
      </c>
      <c r="AH69" s="46" t="s">
        <v>154</v>
      </c>
    </row>
    <row r="70" spans="2:44" ht="58.15" customHeight="1" x14ac:dyDescent="0.25">
      <c r="B70" s="32">
        <v>5</v>
      </c>
      <c r="C70" s="83" t="s">
        <v>104</v>
      </c>
      <c r="D70" s="83"/>
      <c r="E70" s="83"/>
      <c r="F70" s="83"/>
      <c r="G70" s="34" t="str">
        <f t="shared" si="5"/>
        <v>Утга нөхөх</v>
      </c>
      <c r="H70" s="46" t="s">
        <v>43</v>
      </c>
      <c r="I70" s="54">
        <f>IF(E70=$AF$69,1,IF(E70=$AF$70,2,IF(E70=$AF$71,3,IF(E70=$AF$72,4,IF(E70=$AF$73,5,4)))))</f>
        <v>4</v>
      </c>
      <c r="U70" s="63" t="s">
        <v>110</v>
      </c>
      <c r="V70" s="44" t="s">
        <v>114</v>
      </c>
      <c r="AD70" s="63" t="s">
        <v>142</v>
      </c>
      <c r="AE70" s="63" t="s">
        <v>146</v>
      </c>
      <c r="AF70" s="63" t="s">
        <v>318</v>
      </c>
      <c r="AG70" s="46" t="s">
        <v>150</v>
      </c>
      <c r="AH70" s="46" t="s">
        <v>155</v>
      </c>
    </row>
    <row r="71" spans="2:44" ht="62.25" customHeight="1" x14ac:dyDescent="0.25">
      <c r="B71" s="32">
        <v>6</v>
      </c>
      <c r="C71" s="83" t="s">
        <v>385</v>
      </c>
      <c r="D71" s="83"/>
      <c r="E71" s="83"/>
      <c r="F71" s="83"/>
      <c r="G71" s="34" t="str">
        <f t="shared" si="5"/>
        <v>Утга нөхөх</v>
      </c>
      <c r="I71" s="54">
        <f>IF(E71=$AG$69,1,IF(E71=$AG$70,2,IF(E71=$AG$71,3,IF(E71=$AG$72,4,IF(E71=$AG$73,5,4)))))</f>
        <v>4</v>
      </c>
      <c r="U71" s="62"/>
      <c r="V71" s="62"/>
      <c r="AD71" s="63" t="s">
        <v>143</v>
      </c>
      <c r="AE71" s="63" t="s">
        <v>148</v>
      </c>
      <c r="AF71" s="63" t="s">
        <v>319</v>
      </c>
      <c r="AG71" s="46" t="s">
        <v>151</v>
      </c>
      <c r="AH71" s="46" t="s">
        <v>156</v>
      </c>
    </row>
    <row r="72" spans="2:44" ht="57.6" customHeight="1" x14ac:dyDescent="0.25">
      <c r="B72" s="32">
        <v>7</v>
      </c>
      <c r="C72" s="83" t="s">
        <v>105</v>
      </c>
      <c r="D72" s="83"/>
      <c r="E72" s="83"/>
      <c r="F72" s="83"/>
      <c r="G72" s="34" t="str">
        <f t="shared" si="5"/>
        <v>Утга нөхөх</v>
      </c>
      <c r="I72" s="54">
        <f>IF(E72=$AH$69,1,IF(E72=$AH$70,2,IF(E72=$AH$71,3,IF(E72=$AH$72,4,IF(E72=$AH$73,5,4)))))</f>
        <v>4</v>
      </c>
      <c r="AD72" s="63" t="s">
        <v>60</v>
      </c>
      <c r="AE72" s="63" t="s">
        <v>147</v>
      </c>
      <c r="AF72" s="46" t="s">
        <v>320</v>
      </c>
      <c r="AG72" s="46" t="s">
        <v>152</v>
      </c>
      <c r="AH72" s="46" t="s">
        <v>321</v>
      </c>
    </row>
    <row r="73" spans="2:44" ht="47.25" x14ac:dyDescent="0.25">
      <c r="B73" s="110" t="s">
        <v>172</v>
      </c>
      <c r="C73" s="111"/>
      <c r="D73" s="111"/>
      <c r="E73" s="111"/>
      <c r="F73" s="112"/>
      <c r="G73" s="34"/>
      <c r="U73" s="62"/>
      <c r="V73" s="62"/>
      <c r="AD73" s="62"/>
      <c r="AE73" s="63" t="s">
        <v>322</v>
      </c>
      <c r="AF73" s="46" t="s">
        <v>170</v>
      </c>
      <c r="AG73" s="46" t="s">
        <v>153</v>
      </c>
      <c r="AH73" s="187" t="s">
        <v>460</v>
      </c>
    </row>
    <row r="74" spans="2:44" ht="81.75" customHeight="1" x14ac:dyDescent="0.25">
      <c r="B74" s="32">
        <v>1</v>
      </c>
      <c r="C74" s="83" t="s">
        <v>401</v>
      </c>
      <c r="D74" s="83"/>
      <c r="E74" s="83"/>
      <c r="F74" s="83"/>
      <c r="G74" s="34" t="str">
        <f t="shared" si="5"/>
        <v>Утга нөхөх</v>
      </c>
      <c r="I74" s="54">
        <f>IF(E74=$AI$74,1,IF(E74=$AI$75,2,IF(E74=$AI$76,3,IF(E74=$AI$77,4,IF(E74=$AI$78,5,4)))))</f>
        <v>4</v>
      </c>
      <c r="AE74" s="62"/>
      <c r="AI74" s="46" t="s">
        <v>160</v>
      </c>
      <c r="AJ74" s="46" t="s">
        <v>461</v>
      </c>
      <c r="AK74" s="46" t="s">
        <v>323</v>
      </c>
      <c r="AL74" s="46" t="s">
        <v>161</v>
      </c>
      <c r="AM74" s="46" t="s">
        <v>166</v>
      </c>
    </row>
    <row r="75" spans="2:44" ht="75" customHeight="1" x14ac:dyDescent="0.25">
      <c r="B75" s="32">
        <v>2</v>
      </c>
      <c r="C75" s="83" t="s">
        <v>157</v>
      </c>
      <c r="D75" s="83"/>
      <c r="E75" s="83"/>
      <c r="F75" s="83"/>
      <c r="G75" s="34"/>
      <c r="I75" s="54" t="b">
        <f>IF(E75=$AJ$74,1,IF(E75=$AJ$75,2,IF(E75=$AJ$76,3,IF(E75=$AJ$77,4,IF(E75=$AJ$78,5)))))</f>
        <v>0</v>
      </c>
      <c r="AD75" s="62"/>
      <c r="AI75" s="46" t="s">
        <v>324</v>
      </c>
      <c r="AJ75" s="46" t="s">
        <v>325</v>
      </c>
      <c r="AK75" s="46" t="s">
        <v>326</v>
      </c>
      <c r="AL75" s="46" t="s">
        <v>162</v>
      </c>
      <c r="AM75" s="46" t="s">
        <v>167</v>
      </c>
    </row>
    <row r="76" spans="2:44" ht="60.75" customHeight="1" x14ac:dyDescent="0.25">
      <c r="B76" s="32">
        <v>3</v>
      </c>
      <c r="C76" s="83" t="s">
        <v>158</v>
      </c>
      <c r="D76" s="83"/>
      <c r="E76" s="83"/>
      <c r="F76" s="83"/>
      <c r="G76" s="34"/>
      <c r="I76" s="54" t="b">
        <f>IF(E76=$AK$74,1,IF(E76=$AK$75,2,IF(E76=$AK$76,3,IF(E76=$AK$77,4,IF(E76=$AK$78,5)))))</f>
        <v>0</v>
      </c>
      <c r="AE76" s="62"/>
      <c r="AI76" s="46" t="s">
        <v>327</v>
      </c>
      <c r="AJ76" s="46" t="s">
        <v>328</v>
      </c>
      <c r="AK76" s="46" t="s">
        <v>329</v>
      </c>
      <c r="AL76" s="46" t="s">
        <v>163</v>
      </c>
      <c r="AM76" s="46" t="s">
        <v>168</v>
      </c>
    </row>
    <row r="77" spans="2:44" ht="60.6" customHeight="1" x14ac:dyDescent="0.25">
      <c r="B77" s="32">
        <v>4</v>
      </c>
      <c r="C77" s="83" t="s">
        <v>159</v>
      </c>
      <c r="D77" s="83"/>
      <c r="E77" s="83"/>
      <c r="F77" s="83"/>
      <c r="G77" s="34"/>
      <c r="I77" s="54" t="b">
        <f>IF(E77=$AL$74,1,IF(E77=$AL$75,2,IF(E77=$AL$76,3,IF(E77=$AL$77,4,IF(E77=$AL$78,5)))))</f>
        <v>0</v>
      </c>
      <c r="AI77" s="46" t="s">
        <v>330</v>
      </c>
      <c r="AJ77" s="46" t="s">
        <v>331</v>
      </c>
      <c r="AK77" s="46" t="s">
        <v>332</v>
      </c>
      <c r="AL77" s="46" t="s">
        <v>164</v>
      </c>
      <c r="AM77" s="46" t="s">
        <v>169</v>
      </c>
    </row>
    <row r="78" spans="2:44" ht="76.150000000000006" customHeight="1" x14ac:dyDescent="0.25">
      <c r="B78" s="32">
        <v>5</v>
      </c>
      <c r="C78" s="83" t="s">
        <v>171</v>
      </c>
      <c r="D78" s="83"/>
      <c r="E78" s="83"/>
      <c r="F78" s="83"/>
      <c r="G78" s="34" t="str">
        <f t="shared" si="5"/>
        <v>Утга нөхөх</v>
      </c>
      <c r="I78" s="54">
        <f>IF(E78=$AM$74,1,IF(E78=$AM$75,2,IF(E78=$AM$76,3,IF(E78=$AM$77,4,IF(E78=$AM$78,5,4)))))</f>
        <v>4</v>
      </c>
      <c r="AI78" s="46" t="s">
        <v>333</v>
      </c>
      <c r="AJ78" s="46" t="s">
        <v>334</v>
      </c>
      <c r="AK78" s="46" t="s">
        <v>335</v>
      </c>
      <c r="AL78" s="46" t="s">
        <v>165</v>
      </c>
      <c r="AM78" s="46" t="s">
        <v>170</v>
      </c>
    </row>
    <row r="79" spans="2:44" x14ac:dyDescent="0.25">
      <c r="B79" s="110" t="s">
        <v>433</v>
      </c>
      <c r="C79" s="119"/>
      <c r="D79" s="119"/>
      <c r="E79" s="119"/>
      <c r="F79" s="120"/>
      <c r="G79" s="34"/>
    </row>
    <row r="80" spans="2:44" ht="77.45" customHeight="1" x14ac:dyDescent="0.25">
      <c r="B80" s="32">
        <v>1</v>
      </c>
      <c r="C80" s="83" t="s">
        <v>444</v>
      </c>
      <c r="D80" s="83"/>
      <c r="E80" s="83"/>
      <c r="F80" s="83"/>
      <c r="G80" s="34" t="str">
        <f t="shared" si="5"/>
        <v>Утга нөхөх</v>
      </c>
      <c r="I80" s="54">
        <f>IF(E80=$AN$80,1,IF(E80=$AN$81,2,IF(E80=$AN$82,3,IF(E80=$AN$83,4,IF(E80=$AN$84,5,4)))))</f>
        <v>4</v>
      </c>
      <c r="AN80" s="46" t="s">
        <v>431</v>
      </c>
      <c r="AO80" s="188" t="s">
        <v>434</v>
      </c>
      <c r="AP80" s="188" t="s">
        <v>177</v>
      </c>
      <c r="AQ80" s="188" t="s">
        <v>435</v>
      </c>
      <c r="AR80" s="188" t="s">
        <v>436</v>
      </c>
    </row>
    <row r="81" spans="2:61" ht="99" customHeight="1" x14ac:dyDescent="0.25">
      <c r="B81" s="32">
        <v>2</v>
      </c>
      <c r="C81" s="83" t="s">
        <v>445</v>
      </c>
      <c r="D81" s="83"/>
      <c r="E81" s="83"/>
      <c r="F81" s="83"/>
      <c r="G81" s="34"/>
      <c r="I81" s="54" t="b">
        <f>IF(E81=$AO$80,1,IF(E81=$AO$81,2,IF(E81=$AO$82,3,IF(E81=$AO$83,4,IF(E81=$AO$84,5)))))</f>
        <v>0</v>
      </c>
      <c r="AN81" s="46" t="s">
        <v>432</v>
      </c>
      <c r="AO81" s="188" t="s">
        <v>437</v>
      </c>
      <c r="AP81" s="188" t="s">
        <v>176</v>
      </c>
      <c r="AQ81" s="188" t="s">
        <v>336</v>
      </c>
      <c r="AR81" s="188" t="s">
        <v>178</v>
      </c>
    </row>
    <row r="82" spans="2:61" ht="62.45" customHeight="1" x14ac:dyDescent="0.25">
      <c r="B82" s="32">
        <v>3</v>
      </c>
      <c r="C82" s="83" t="s">
        <v>446</v>
      </c>
      <c r="D82" s="83"/>
      <c r="E82" s="83"/>
      <c r="F82" s="83"/>
      <c r="G82" s="34"/>
      <c r="I82" s="54" t="b">
        <f>IF(E82=$AP$80,1,IF(E82=$AP$81,2,IF(E82=$AP$82,3,IF(E82=$AP$83,4,IF(E82=$AP$84,5)))))</f>
        <v>0</v>
      </c>
      <c r="AN82" s="46" t="s">
        <v>438</v>
      </c>
      <c r="AO82" s="188" t="s">
        <v>439</v>
      </c>
      <c r="AP82" s="188" t="s">
        <v>175</v>
      </c>
      <c r="AQ82" s="188" t="s">
        <v>337</v>
      </c>
      <c r="AR82" s="188" t="s">
        <v>338</v>
      </c>
    </row>
    <row r="83" spans="2:61" ht="75" customHeight="1" x14ac:dyDescent="0.25">
      <c r="B83" s="32">
        <v>4</v>
      </c>
      <c r="C83" s="83" t="s">
        <v>447</v>
      </c>
      <c r="D83" s="83"/>
      <c r="E83" s="83"/>
      <c r="F83" s="83"/>
      <c r="G83" s="34"/>
      <c r="I83" s="54" t="b">
        <f>IF(E83=$AQ$80,1,IF(E83=$AQ$81,2,IF(E83=$AQ$82,3,IF(E83=$AQ$83,4,IF(E83=$AQ$84,5)))))</f>
        <v>0</v>
      </c>
      <c r="AN83" s="46" t="s">
        <v>440</v>
      </c>
      <c r="AO83" s="188" t="s">
        <v>441</v>
      </c>
      <c r="AP83" s="188" t="s">
        <v>174</v>
      </c>
      <c r="AQ83" s="188" t="s">
        <v>339</v>
      </c>
      <c r="AR83" s="188" t="s">
        <v>179</v>
      </c>
    </row>
    <row r="84" spans="2:61" ht="81.599999999999994" customHeight="1" x14ac:dyDescent="0.25">
      <c r="B84" s="32">
        <v>5</v>
      </c>
      <c r="C84" s="83" t="s">
        <v>448</v>
      </c>
      <c r="D84" s="83"/>
      <c r="E84" s="127"/>
      <c r="F84" s="127"/>
      <c r="G84" s="34"/>
      <c r="I84" s="54" t="b">
        <f>IF(E84=$AR$80,1,IF(E84=$AR$81,2,IF(E84=$AR$82,3,IF(E84=$AR$83,4,IF(E84=$AR$84,5)))))</f>
        <v>0</v>
      </c>
      <c r="AN84" s="46" t="s">
        <v>442</v>
      </c>
      <c r="AO84" s="188" t="s">
        <v>443</v>
      </c>
      <c r="AP84" s="188" t="s">
        <v>173</v>
      </c>
      <c r="AQ84" s="188" t="s">
        <v>340</v>
      </c>
      <c r="AR84" s="188" t="s">
        <v>341</v>
      </c>
    </row>
    <row r="85" spans="2:61" x14ac:dyDescent="0.25">
      <c r="B85" s="113" t="s">
        <v>180</v>
      </c>
      <c r="C85" s="114"/>
      <c r="D85" s="114"/>
      <c r="E85" s="114"/>
      <c r="F85" s="115"/>
      <c r="G85" s="34"/>
    </row>
    <row r="86" spans="2:61" ht="23.25" customHeight="1" x14ac:dyDescent="0.25">
      <c r="B86" s="32">
        <v>1</v>
      </c>
      <c r="C86" s="83" t="s">
        <v>184</v>
      </c>
      <c r="D86" s="83"/>
      <c r="E86" s="83"/>
      <c r="F86" s="83"/>
      <c r="G86" s="34" t="str">
        <f t="shared" si="5"/>
        <v>Утга нөхөх</v>
      </c>
      <c r="I86" s="54">
        <f>IF(E86=$AS$86,1,IF(E86=$AS$87,2,IF(E86=$AS$88,3,IF(E86=$AS$89,4,IF(E86=$AS$90,5,4)))))</f>
        <v>4</v>
      </c>
      <c r="AS86" s="46" t="s">
        <v>342</v>
      </c>
      <c r="AT86" s="46" t="s">
        <v>343</v>
      </c>
      <c r="AU86" s="46" t="s">
        <v>344</v>
      </c>
      <c r="AV86" s="46" t="s">
        <v>190</v>
      </c>
      <c r="AW86" s="46" t="s">
        <v>345</v>
      </c>
    </row>
    <row r="87" spans="2:61" ht="51" customHeight="1" x14ac:dyDescent="0.25">
      <c r="B87" s="32">
        <v>2</v>
      </c>
      <c r="C87" s="83" t="s">
        <v>194</v>
      </c>
      <c r="D87" s="83"/>
      <c r="E87" s="83"/>
      <c r="F87" s="83"/>
      <c r="G87" s="34" t="str">
        <f t="shared" si="5"/>
        <v>Утга нөхөх</v>
      </c>
      <c r="I87" s="54">
        <f>IF(E87=$AT$86,1,IF(E87=$AT$87,2,IF(E87=$AT$88,3,IF(E87=$AT$89,4,IF(E87=$AT$90,5,4)))))</f>
        <v>4</v>
      </c>
      <c r="AS87" s="46" t="s">
        <v>346</v>
      </c>
      <c r="AT87" s="46" t="s">
        <v>347</v>
      </c>
      <c r="AU87" s="46" t="s">
        <v>187</v>
      </c>
      <c r="AV87" s="46" t="s">
        <v>191</v>
      </c>
      <c r="AW87" s="46" t="s">
        <v>198</v>
      </c>
    </row>
    <row r="88" spans="2:61" ht="46.5" customHeight="1" x14ac:dyDescent="0.25">
      <c r="B88" s="32">
        <v>3</v>
      </c>
      <c r="C88" s="83" t="s">
        <v>195</v>
      </c>
      <c r="D88" s="83"/>
      <c r="E88" s="83"/>
      <c r="F88" s="83"/>
      <c r="G88" s="34" t="str">
        <f t="shared" si="5"/>
        <v>Утга нөхөх</v>
      </c>
      <c r="I88" s="54">
        <f>IF(E88=$AU$86,1,IF(E88=$AU$87,2,IF(E88=$AU$88,3,IF(E88=$AU$89,4,IF(E88=$AU$90,5,4)))))</f>
        <v>4</v>
      </c>
      <c r="AS88" s="46" t="s">
        <v>181</v>
      </c>
      <c r="AT88" s="46" t="s">
        <v>348</v>
      </c>
      <c r="AU88" s="46" t="s">
        <v>349</v>
      </c>
      <c r="AV88" s="46" t="s">
        <v>192</v>
      </c>
      <c r="AW88" s="46" t="s">
        <v>199</v>
      </c>
    </row>
    <row r="89" spans="2:61" ht="49.5" customHeight="1" x14ac:dyDescent="0.25">
      <c r="B89" s="32">
        <v>4</v>
      </c>
      <c r="C89" s="83" t="s">
        <v>196</v>
      </c>
      <c r="D89" s="83"/>
      <c r="E89" s="83"/>
      <c r="F89" s="83"/>
      <c r="G89" s="34" t="str">
        <f t="shared" si="5"/>
        <v>Утга нөхөх</v>
      </c>
      <c r="I89" s="54">
        <f>IF(E89=$AV$86,1,IF(E89=$AV$87,2,IF(E89=$AV$88,3,IF(E89=$AV$89,4,IF(E89=$AV$90,5,4)))))</f>
        <v>4</v>
      </c>
      <c r="AS89" s="46" t="s">
        <v>182</v>
      </c>
      <c r="AT89" s="46" t="s">
        <v>185</v>
      </c>
      <c r="AU89" s="46" t="s">
        <v>188</v>
      </c>
      <c r="AV89" s="46" t="s">
        <v>193</v>
      </c>
      <c r="AW89" s="46" t="s">
        <v>350</v>
      </c>
    </row>
    <row r="90" spans="2:61" ht="47.25" customHeight="1" x14ac:dyDescent="0.25">
      <c r="B90" s="32">
        <v>5</v>
      </c>
      <c r="C90" s="83" t="s">
        <v>197</v>
      </c>
      <c r="D90" s="83"/>
      <c r="E90" s="83"/>
      <c r="F90" s="83"/>
      <c r="G90" s="34" t="str">
        <f t="shared" si="5"/>
        <v>Утга нөхөх</v>
      </c>
      <c r="I90" s="54">
        <f>IF(E90=$AW$86,1,IF(E90=$AW$87,2,IF(E90=$AW$88,3,IF(E90=$AW$89,4,IF(E90=$AW$90,5,4)))))</f>
        <v>4</v>
      </c>
      <c r="AS90" s="46" t="s">
        <v>183</v>
      </c>
      <c r="AT90" s="46" t="s">
        <v>186</v>
      </c>
      <c r="AU90" s="46" t="s">
        <v>189</v>
      </c>
      <c r="AV90" s="46" t="s">
        <v>351</v>
      </c>
      <c r="AW90" s="46" t="s">
        <v>200</v>
      </c>
    </row>
    <row r="91" spans="2:61" x14ac:dyDescent="0.25">
      <c r="B91" s="113" t="s">
        <v>389</v>
      </c>
      <c r="C91" s="125"/>
      <c r="D91" s="125"/>
      <c r="E91" s="125"/>
      <c r="F91" s="126"/>
    </row>
    <row r="92" spans="2:61" ht="57.75" customHeight="1" x14ac:dyDescent="0.25">
      <c r="B92" s="32">
        <v>1</v>
      </c>
      <c r="C92" s="83" t="s">
        <v>216</v>
      </c>
      <c r="D92" s="83"/>
      <c r="E92" s="83"/>
      <c r="F92" s="83"/>
      <c r="G92" s="34" t="str">
        <f t="shared" si="5"/>
        <v>Утга нөхөх</v>
      </c>
      <c r="I92" s="54">
        <f>IF(E92=$AX$92,1,IF(E92=$AX$93,2,IF(E92=$AX$94,3,IF(E92=$AX$95,4,IF(E92=$AX$96,5,4)))))</f>
        <v>4</v>
      </c>
      <c r="AX92" s="44" t="s">
        <v>201</v>
      </c>
      <c r="AY92" s="44" t="s">
        <v>206</v>
      </c>
      <c r="AZ92" s="44" t="s">
        <v>352</v>
      </c>
      <c r="BA92" s="46" t="s">
        <v>353</v>
      </c>
      <c r="BB92" s="46" t="s">
        <v>354</v>
      </c>
      <c r="BC92" s="46" t="s">
        <v>454</v>
      </c>
      <c r="BD92" s="46" t="s">
        <v>222</v>
      </c>
      <c r="BE92" s="46" t="s">
        <v>226</v>
      </c>
      <c r="BF92" s="46" t="s">
        <v>402</v>
      </c>
      <c r="BG92" s="46" t="s">
        <v>355</v>
      </c>
      <c r="BH92" s="46" t="s">
        <v>356</v>
      </c>
      <c r="BI92" s="46" t="s">
        <v>357</v>
      </c>
    </row>
    <row r="93" spans="2:61" ht="45" customHeight="1" x14ac:dyDescent="0.25">
      <c r="B93" s="32">
        <v>2</v>
      </c>
      <c r="C93" s="83" t="s">
        <v>386</v>
      </c>
      <c r="D93" s="83"/>
      <c r="E93" s="83"/>
      <c r="F93" s="83"/>
      <c r="G93" s="34"/>
      <c r="I93" s="54">
        <f>IF(E93=$AY$92,1,IF(E93=$AY$93,2,IF(E93=$AY$94,3,IF(E93=$AY$95,4,IF(E93=$AY$96,5,4)))))</f>
        <v>4</v>
      </c>
      <c r="AX93" s="44" t="s">
        <v>202</v>
      </c>
      <c r="AY93" s="44" t="s">
        <v>207</v>
      </c>
      <c r="AZ93" s="44" t="s">
        <v>358</v>
      </c>
      <c r="BA93" s="46" t="s">
        <v>209</v>
      </c>
      <c r="BB93" s="46" t="s">
        <v>213</v>
      </c>
      <c r="BC93" s="46" t="s">
        <v>455</v>
      </c>
      <c r="BD93" s="46" t="s">
        <v>223</v>
      </c>
      <c r="BE93" s="46" t="s">
        <v>227</v>
      </c>
      <c r="BF93" s="46" t="s">
        <v>359</v>
      </c>
      <c r="BG93" s="46" t="s">
        <v>360</v>
      </c>
      <c r="BH93" s="46" t="s">
        <v>232</v>
      </c>
      <c r="BI93" s="46" t="s">
        <v>361</v>
      </c>
    </row>
    <row r="94" spans="2:61" ht="60.6" customHeight="1" x14ac:dyDescent="0.25">
      <c r="B94" s="32">
        <v>3</v>
      </c>
      <c r="C94" s="83" t="s">
        <v>217</v>
      </c>
      <c r="D94" s="83"/>
      <c r="E94" s="83"/>
      <c r="F94" s="83"/>
      <c r="G94" s="34" t="str">
        <f t="shared" si="5"/>
        <v>Утга нөхөх</v>
      </c>
      <c r="I94" s="54">
        <f>IF(E94=$AZ$92,1,IF(E94=$AZ$93,2,IF(E94=$AZ$94,3,IF(E94=$AZ$95,4,IF(E94=$AZ$96,5,4)))))</f>
        <v>4</v>
      </c>
      <c r="AX94" s="44" t="s">
        <v>203</v>
      </c>
      <c r="AY94" s="44" t="s">
        <v>362</v>
      </c>
      <c r="AZ94" s="44" t="s">
        <v>363</v>
      </c>
      <c r="BA94" s="46" t="s">
        <v>210</v>
      </c>
      <c r="BB94" s="46" t="s">
        <v>215</v>
      </c>
      <c r="BC94" s="46" t="s">
        <v>456</v>
      </c>
      <c r="BD94" s="46" t="s">
        <v>364</v>
      </c>
      <c r="BE94" s="46" t="s">
        <v>365</v>
      </c>
      <c r="BF94" s="46" t="s">
        <v>366</v>
      </c>
      <c r="BG94" s="46" t="s">
        <v>229</v>
      </c>
      <c r="BH94" s="46" t="s">
        <v>403</v>
      </c>
      <c r="BI94" s="46" t="s">
        <v>367</v>
      </c>
    </row>
    <row r="95" spans="2:61" ht="50.25" customHeight="1" x14ac:dyDescent="0.25">
      <c r="B95" s="32">
        <v>4</v>
      </c>
      <c r="C95" s="83" t="s">
        <v>218</v>
      </c>
      <c r="D95" s="83"/>
      <c r="E95" s="83"/>
      <c r="F95" s="83"/>
      <c r="G95" s="34" t="str">
        <f t="shared" si="5"/>
        <v>Утга нөхөх</v>
      </c>
      <c r="I95" s="54">
        <f>IF(E95=$BA$92,1,IF(E95=$BA$93,2,IF(E95=$BA$94,3,IF(E95=$BA$95,4,IF(E95=$BA$96,5,4)))))</f>
        <v>4</v>
      </c>
      <c r="AX95" s="44" t="s">
        <v>204</v>
      </c>
      <c r="AY95" s="44" t="s">
        <v>368</v>
      </c>
      <c r="AZ95" s="44" t="s">
        <v>369</v>
      </c>
      <c r="BA95" s="46" t="s">
        <v>211</v>
      </c>
      <c r="BB95" s="46" t="s">
        <v>214</v>
      </c>
      <c r="BC95" s="46" t="s">
        <v>457</v>
      </c>
      <c r="BD95" s="46" t="s">
        <v>224</v>
      </c>
      <c r="BE95" s="46" t="s">
        <v>370</v>
      </c>
      <c r="BF95" s="46" t="s">
        <v>371</v>
      </c>
      <c r="BG95" s="46" t="s">
        <v>230</v>
      </c>
      <c r="BH95" s="46" t="s">
        <v>372</v>
      </c>
      <c r="BI95" s="46" t="s">
        <v>373</v>
      </c>
    </row>
    <row r="96" spans="2:61" ht="62.45" customHeight="1" x14ac:dyDescent="0.25">
      <c r="B96" s="32">
        <v>5</v>
      </c>
      <c r="C96" s="83" t="s">
        <v>219</v>
      </c>
      <c r="D96" s="83"/>
      <c r="E96" s="83"/>
      <c r="F96" s="83"/>
      <c r="G96" s="34" t="str">
        <f t="shared" si="5"/>
        <v>Утга нөхөх</v>
      </c>
      <c r="I96" s="54">
        <f>IF(E96=$BB$92,1,IF(E96=$BB$93,2,IF(E96=$BB$94,3,IF(E96=$BB$95,4,IF(E96=$BB$96,5,4)))))</f>
        <v>4</v>
      </c>
      <c r="AX96" s="44" t="s">
        <v>205</v>
      </c>
      <c r="AY96" s="44" t="s">
        <v>208</v>
      </c>
      <c r="AZ96" s="44" t="s">
        <v>374</v>
      </c>
      <c r="BA96" s="46" t="s">
        <v>212</v>
      </c>
      <c r="BB96" s="46" t="s">
        <v>375</v>
      </c>
      <c r="BC96" s="46" t="s">
        <v>376</v>
      </c>
      <c r="BD96" s="46" t="s">
        <v>225</v>
      </c>
      <c r="BE96" s="46" t="s">
        <v>228</v>
      </c>
      <c r="BF96" s="46" t="s">
        <v>377</v>
      </c>
      <c r="BG96" s="46" t="s">
        <v>231</v>
      </c>
      <c r="BH96" s="46" t="s">
        <v>462</v>
      </c>
      <c r="BI96" s="46" t="s">
        <v>378</v>
      </c>
    </row>
    <row r="97" spans="2:9" ht="53.25" customHeight="1" x14ac:dyDescent="0.25">
      <c r="B97" s="32">
        <v>6</v>
      </c>
      <c r="C97" s="83" t="s">
        <v>458</v>
      </c>
      <c r="D97" s="83"/>
      <c r="E97" s="83"/>
      <c r="F97" s="83"/>
      <c r="G97" s="34" t="str">
        <f t="shared" si="5"/>
        <v>Утга нөхөх</v>
      </c>
      <c r="I97" s="54">
        <f>IF(E97=$BC$92,1,IF(E97=$BC$93,2,IF(E97=$BC$94,3,IF(E97=$BC$95,4,IF(E97=$BC$96,5,4)))))</f>
        <v>4</v>
      </c>
    </row>
    <row r="98" spans="2:9" ht="33" customHeight="1" x14ac:dyDescent="0.25">
      <c r="B98" s="32">
        <v>7</v>
      </c>
      <c r="C98" s="83" t="s">
        <v>387</v>
      </c>
      <c r="D98" s="83"/>
      <c r="E98" s="83"/>
      <c r="F98" s="83"/>
      <c r="G98" s="34" t="str">
        <f t="shared" si="5"/>
        <v>Утга нөхөх</v>
      </c>
      <c r="I98" s="54">
        <f>IF(E98=$BD$92,1,IF(E98=$BD$93,2,IF(E98=$BD$94,3,IF(E98=$BD$95,4,IF(E98=$BD$96,5,4)))))</f>
        <v>4</v>
      </c>
    </row>
    <row r="99" spans="2:9" ht="58.15" customHeight="1" x14ac:dyDescent="0.25">
      <c r="B99" s="32">
        <v>8</v>
      </c>
      <c r="C99" s="83" t="s">
        <v>388</v>
      </c>
      <c r="D99" s="83"/>
      <c r="E99" s="83"/>
      <c r="F99" s="83"/>
      <c r="G99" s="34" t="str">
        <f t="shared" si="5"/>
        <v>Утга нөхөх</v>
      </c>
      <c r="I99" s="54">
        <f>IF(E99=$BE$92,1,IF(E99=$BE$93,2,IF(E99=$BE$94,3,IF(E99=$BE$95,4,IF(E99=$BE$96,5,4)))))</f>
        <v>4</v>
      </c>
    </row>
    <row r="100" spans="2:9" ht="45" customHeight="1" x14ac:dyDescent="0.25">
      <c r="B100" s="32">
        <v>9</v>
      </c>
      <c r="C100" s="83" t="s">
        <v>220</v>
      </c>
      <c r="D100" s="83"/>
      <c r="E100" s="83"/>
      <c r="F100" s="83"/>
      <c r="G100" s="34" t="str">
        <f t="shared" si="5"/>
        <v>Утга нөхөх</v>
      </c>
      <c r="I100" s="54">
        <f>IF(E100=$BF$92,1,IF(E100=$BF$93,2,IF(E100=$BF$94,3,IF(E100=$BF$95,4,IF(E100=$BF$96,5,4)))))</f>
        <v>4</v>
      </c>
    </row>
    <row r="101" spans="2:9" ht="51" customHeight="1" x14ac:dyDescent="0.25">
      <c r="B101" s="32">
        <v>10</v>
      </c>
      <c r="C101" s="83" t="s">
        <v>221</v>
      </c>
      <c r="D101" s="83"/>
      <c r="E101" s="83"/>
      <c r="F101" s="83"/>
      <c r="G101" s="34" t="str">
        <f t="shared" si="5"/>
        <v>Утга нөхөх</v>
      </c>
      <c r="I101" s="54">
        <f>IF(E101=$BG$92,1,IF(E101=$BG$93,2,IF(E101=$BG$94,3,IF(E101=$BG$95,4,IF(E101=$BG$96,5,4)))))</f>
        <v>4</v>
      </c>
    </row>
    <row r="102" spans="2:9" ht="45.75" customHeight="1" x14ac:dyDescent="0.25">
      <c r="B102" s="32">
        <v>11</v>
      </c>
      <c r="C102" s="83" t="s">
        <v>459</v>
      </c>
      <c r="D102" s="83"/>
      <c r="E102" s="83"/>
      <c r="F102" s="83"/>
      <c r="G102" s="34" t="str">
        <f t="shared" si="5"/>
        <v>Утга нөхөх</v>
      </c>
      <c r="I102" s="54">
        <f>IF(E102=$BI$92,1,IF(E102=$BI$93,2,IF(E102=$BI$94,3,IF(E102=$BI$95,4,IF(E102=$BI$96,5,4)))))</f>
        <v>4</v>
      </c>
    </row>
    <row r="103" spans="2:9" x14ac:dyDescent="0.25">
      <c r="B103" s="113" t="s">
        <v>414</v>
      </c>
      <c r="C103" s="114"/>
      <c r="D103" s="114"/>
      <c r="E103" s="114"/>
      <c r="F103" s="115"/>
    </row>
    <row r="104" spans="2:9" ht="76.5" customHeight="1" x14ac:dyDescent="0.25">
      <c r="B104" s="116" t="s">
        <v>406</v>
      </c>
      <c r="C104" s="117"/>
      <c r="D104" s="117"/>
      <c r="E104" s="117"/>
      <c r="F104" s="118"/>
    </row>
    <row r="105" spans="2:9" ht="35.25" customHeight="1" x14ac:dyDescent="0.25">
      <c r="B105" s="32">
        <v>1</v>
      </c>
      <c r="C105" s="83" t="s">
        <v>407</v>
      </c>
      <c r="D105" s="83"/>
      <c r="E105" s="83"/>
      <c r="F105" s="83"/>
      <c r="G105" s="34" t="str">
        <f t="shared" ref="G105:G108" si="6">+IF(E105&gt;0,"","Утга нөхөх")</f>
        <v>Утга нөхөх</v>
      </c>
    </row>
    <row r="106" spans="2:9" ht="81" customHeight="1" x14ac:dyDescent="0.25">
      <c r="B106" s="32">
        <v>2</v>
      </c>
      <c r="C106" s="83" t="s">
        <v>408</v>
      </c>
      <c r="D106" s="83"/>
      <c r="E106" s="83"/>
      <c r="F106" s="83"/>
      <c r="G106" s="34" t="str">
        <f t="shared" si="6"/>
        <v>Утга нөхөх</v>
      </c>
    </row>
    <row r="107" spans="2:9" ht="36" customHeight="1" x14ac:dyDescent="0.25">
      <c r="B107" s="32">
        <v>3</v>
      </c>
      <c r="C107" s="108" t="s">
        <v>409</v>
      </c>
      <c r="D107" s="109"/>
      <c r="E107" s="105"/>
      <c r="F107" s="106"/>
      <c r="G107" s="34"/>
    </row>
    <row r="108" spans="2:9" ht="44.25" customHeight="1" x14ac:dyDescent="0.25">
      <c r="B108" s="32">
        <v>4</v>
      </c>
      <c r="C108" s="83" t="s">
        <v>410</v>
      </c>
      <c r="D108" s="83"/>
      <c r="E108" s="83"/>
      <c r="F108" s="83"/>
      <c r="G108" s="34" t="str">
        <f t="shared" si="6"/>
        <v>Утга нөхөх</v>
      </c>
    </row>
    <row r="109" spans="2:9" ht="67.5" customHeight="1" x14ac:dyDescent="0.25">
      <c r="B109" s="32">
        <v>5</v>
      </c>
      <c r="C109" s="83" t="s">
        <v>411</v>
      </c>
      <c r="D109" s="83"/>
      <c r="E109" s="83"/>
      <c r="F109" s="83"/>
      <c r="G109" s="34"/>
    </row>
    <row r="110" spans="2:9" ht="45.75" customHeight="1" x14ac:dyDescent="0.25">
      <c r="B110" s="32">
        <v>6</v>
      </c>
      <c r="C110" s="83" t="s">
        <v>452</v>
      </c>
      <c r="D110" s="83"/>
      <c r="E110" s="123"/>
      <c r="F110" s="124"/>
      <c r="G110" s="69"/>
    </row>
    <row r="111" spans="2:9" ht="47.25" customHeight="1" x14ac:dyDescent="0.25">
      <c r="B111" s="32">
        <v>7</v>
      </c>
      <c r="C111" s="83" t="s">
        <v>453</v>
      </c>
      <c r="D111" s="83"/>
      <c r="E111" s="121"/>
      <c r="F111" s="122"/>
      <c r="G111" s="69"/>
    </row>
    <row r="112" spans="2:9" ht="56.25" customHeight="1" x14ac:dyDescent="0.25">
      <c r="B112" s="32">
        <v>8</v>
      </c>
      <c r="C112" s="83" t="s">
        <v>412</v>
      </c>
      <c r="D112" s="83"/>
      <c r="E112" s="92"/>
      <c r="F112" s="93"/>
      <c r="G112" s="69"/>
    </row>
    <row r="113" spans="2:7" ht="48.75" customHeight="1" x14ac:dyDescent="0.25">
      <c r="B113" s="32">
        <v>9</v>
      </c>
      <c r="C113" s="83" t="s">
        <v>413</v>
      </c>
      <c r="D113" s="83"/>
      <c r="E113" s="92"/>
      <c r="F113" s="93"/>
      <c r="G113" s="34" t="str">
        <f t="shared" ref="G113" si="7">+IF(E113&gt;0,"","Утга нөхөх")</f>
        <v>Утга нөхөх</v>
      </c>
    </row>
    <row r="115" spans="2:7" x14ac:dyDescent="0.25">
      <c r="C115" s="35" t="s">
        <v>415</v>
      </c>
    </row>
  </sheetData>
  <sheetProtection algorithmName="SHA-512" hashValue="yrnSS6OIgHzQwtEmjCORna+hFaXlRf7+6iMo2jx4NS7AE1nqChX2f8KgxE1Qp2fqV/mBmJDQgsdwcgz9ybofiA==" saltValue="v5I1pXl/GqvMPkaKI6rUrA==" spinCount="100000" sheet="1" objects="1" scenarios="1"/>
  <protectedRanges>
    <protectedRange sqref="B4:G115" name="Range1"/>
  </protectedRanges>
  <mergeCells count="177">
    <mergeCell ref="E111:F111"/>
    <mergeCell ref="C23:D23"/>
    <mergeCell ref="E102:F102"/>
    <mergeCell ref="C50:D50"/>
    <mergeCell ref="E50:F50"/>
    <mergeCell ref="E38:F38"/>
    <mergeCell ref="E109:F109"/>
    <mergeCell ref="E110:F110"/>
    <mergeCell ref="B91:F91"/>
    <mergeCell ref="E105:F105"/>
    <mergeCell ref="E106:F106"/>
    <mergeCell ref="E86:F86"/>
    <mergeCell ref="E87:F87"/>
    <mergeCell ref="E88:F88"/>
    <mergeCell ref="E89:F89"/>
    <mergeCell ref="E90:F90"/>
    <mergeCell ref="C81:D81"/>
    <mergeCell ref="C108:D108"/>
    <mergeCell ref="E84:F84"/>
    <mergeCell ref="C109:D109"/>
    <mergeCell ref="C110:D110"/>
    <mergeCell ref="E93:F93"/>
    <mergeCell ref="E94:F94"/>
    <mergeCell ref="E95:F95"/>
    <mergeCell ref="E96:F96"/>
    <mergeCell ref="E97:F97"/>
    <mergeCell ref="E98:F98"/>
    <mergeCell ref="E99:F99"/>
    <mergeCell ref="E101:F101"/>
    <mergeCell ref="C93:D93"/>
    <mergeCell ref="C94:D94"/>
    <mergeCell ref="C95:D95"/>
    <mergeCell ref="C96:D96"/>
    <mergeCell ref="C106:D106"/>
    <mergeCell ref="C98:D98"/>
    <mergeCell ref="C99:D99"/>
    <mergeCell ref="E107:F107"/>
    <mergeCell ref="E108:F108"/>
    <mergeCell ref="C107:D107"/>
    <mergeCell ref="C100:D100"/>
    <mergeCell ref="C101:D101"/>
    <mergeCell ref="C97:D97"/>
    <mergeCell ref="C67:D67"/>
    <mergeCell ref="C78:D78"/>
    <mergeCell ref="C105:D105"/>
    <mergeCell ref="C102:D102"/>
    <mergeCell ref="B103:F103"/>
    <mergeCell ref="B104:F104"/>
    <mergeCell ref="C83:D83"/>
    <mergeCell ref="C84:D84"/>
    <mergeCell ref="C92:D92"/>
    <mergeCell ref="E100:F100"/>
    <mergeCell ref="E92:F92"/>
    <mergeCell ref="E80:F80"/>
    <mergeCell ref="B85:F85"/>
    <mergeCell ref="C86:D86"/>
    <mergeCell ref="C87:D87"/>
    <mergeCell ref="C88:D88"/>
    <mergeCell ref="C89:D89"/>
    <mergeCell ref="C90:D90"/>
    <mergeCell ref="E81:F81"/>
    <mergeCell ref="E78:F78"/>
    <mergeCell ref="B79:F79"/>
    <mergeCell ref="C80:D80"/>
    <mergeCell ref="E82:F82"/>
    <mergeCell ref="E83:F83"/>
    <mergeCell ref="E68:F68"/>
    <mergeCell ref="E69:F69"/>
    <mergeCell ref="E70:F70"/>
    <mergeCell ref="E71:F71"/>
    <mergeCell ref="E74:F74"/>
    <mergeCell ref="E72:F72"/>
    <mergeCell ref="C74:D74"/>
    <mergeCell ref="C75:D75"/>
    <mergeCell ref="B73:F73"/>
    <mergeCell ref="C68:D68"/>
    <mergeCell ref="C69:D69"/>
    <mergeCell ref="C70:D70"/>
    <mergeCell ref="C71:D71"/>
    <mergeCell ref="E75:F75"/>
    <mergeCell ref="C72:D72"/>
    <mergeCell ref="E77:F77"/>
    <mergeCell ref="E55:F55"/>
    <mergeCell ref="B54:F54"/>
    <mergeCell ref="C55:D55"/>
    <mergeCell ref="C48:D48"/>
    <mergeCell ref="E39:F39"/>
    <mergeCell ref="C45:D45"/>
    <mergeCell ref="E47:F47"/>
    <mergeCell ref="C41:D41"/>
    <mergeCell ref="E40:F40"/>
    <mergeCell ref="E42:F42"/>
    <mergeCell ref="E43:F43"/>
    <mergeCell ref="E44:F44"/>
    <mergeCell ref="E45:F45"/>
    <mergeCell ref="E41:F41"/>
    <mergeCell ref="C49:D49"/>
    <mergeCell ref="C51:D51"/>
    <mergeCell ref="C52:D52"/>
    <mergeCell ref="C53:D53"/>
    <mergeCell ref="E51:F51"/>
    <mergeCell ref="E53:F53"/>
    <mergeCell ref="E46:F46"/>
    <mergeCell ref="C76:D76"/>
    <mergeCell ref="E67:F67"/>
    <mergeCell ref="C3:F3"/>
    <mergeCell ref="E62:F62"/>
    <mergeCell ref="E63:F63"/>
    <mergeCell ref="E64:F64"/>
    <mergeCell ref="B14:E14"/>
    <mergeCell ref="B16:E16"/>
    <mergeCell ref="B20:E20"/>
    <mergeCell ref="B21:E21"/>
    <mergeCell ref="B27:E27"/>
    <mergeCell ref="B35:F35"/>
    <mergeCell ref="C30:D30"/>
    <mergeCell ref="C31:D31"/>
    <mergeCell ref="C32:D32"/>
    <mergeCell ref="C22:D22"/>
    <mergeCell ref="C26:D26"/>
    <mergeCell ref="E52:F52"/>
    <mergeCell ref="C42:D42"/>
    <mergeCell ref="C62:D62"/>
    <mergeCell ref="C63:D63"/>
    <mergeCell ref="C24:D24"/>
    <mergeCell ref="C25:D25"/>
    <mergeCell ref="E48:F48"/>
    <mergeCell ref="E49:F49"/>
    <mergeCell ref="C10:D10"/>
    <mergeCell ref="C111:D111"/>
    <mergeCell ref="C112:D112"/>
    <mergeCell ref="E112:F112"/>
    <mergeCell ref="C113:D113"/>
    <mergeCell ref="E113:F113"/>
    <mergeCell ref="B65:F65"/>
    <mergeCell ref="C66:D66"/>
    <mergeCell ref="E61:F61"/>
    <mergeCell ref="E56:F56"/>
    <mergeCell ref="E57:F57"/>
    <mergeCell ref="E58:F58"/>
    <mergeCell ref="E59:F59"/>
    <mergeCell ref="E60:F60"/>
    <mergeCell ref="C56:D56"/>
    <mergeCell ref="C57:D57"/>
    <mergeCell ref="C58:D58"/>
    <mergeCell ref="C59:D59"/>
    <mergeCell ref="C60:D60"/>
    <mergeCell ref="C61:D61"/>
    <mergeCell ref="C64:D64"/>
    <mergeCell ref="E66:F66"/>
    <mergeCell ref="C82:D82"/>
    <mergeCell ref="C77:D77"/>
    <mergeCell ref="E76:F76"/>
    <mergeCell ref="C9:D9"/>
    <mergeCell ref="C8:D8"/>
    <mergeCell ref="C7:D7"/>
    <mergeCell ref="C6:D6"/>
    <mergeCell ref="C5:D5"/>
    <mergeCell ref="B4:E4"/>
    <mergeCell ref="C12:D12"/>
    <mergeCell ref="C47:D47"/>
    <mergeCell ref="C46:D46"/>
    <mergeCell ref="C28:D28"/>
    <mergeCell ref="C11:D11"/>
    <mergeCell ref="E36:F36"/>
    <mergeCell ref="C43:D43"/>
    <mergeCell ref="C44:D44"/>
    <mergeCell ref="C15:D15"/>
    <mergeCell ref="C17:D17"/>
    <mergeCell ref="C18:D18"/>
    <mergeCell ref="C19:D19"/>
    <mergeCell ref="C38:D38"/>
    <mergeCell ref="C39:D39"/>
    <mergeCell ref="C40:D40"/>
    <mergeCell ref="C29:D29"/>
    <mergeCell ref="B36:D36"/>
    <mergeCell ref="B37:F37"/>
  </mergeCells>
  <dataValidations count="65">
    <dataValidation type="list" allowBlank="1" showInputMessage="1" showErrorMessage="1" sqref="E38" xr:uid="{00000000-0002-0000-0100-000000000000}">
      <formula1>$H$37:$H$41</formula1>
    </dataValidation>
    <dataValidation type="list" allowBlank="1" showInputMessage="1" showErrorMessage="1" sqref="E39:F39" xr:uid="{00000000-0002-0000-0100-000001000000}">
      <formula1>$H$42:$H$46</formula1>
    </dataValidation>
    <dataValidation type="list" allowBlank="1" showInputMessage="1" showErrorMessage="1" sqref="E41:F41" xr:uid="{00000000-0002-0000-0100-000003000000}">
      <formula1>$H$56:$H$60</formula1>
    </dataValidation>
    <dataValidation type="list" allowBlank="1" showInputMessage="1" showErrorMessage="1" sqref="E55:F55" xr:uid="{00000000-0002-0000-0100-000005000000}">
      <formula1>$J$55:$J$59</formula1>
    </dataValidation>
    <dataValidation type="list" allowBlank="1" showInputMessage="1" showErrorMessage="1" sqref="E56:F56" xr:uid="{00000000-0002-0000-0100-000006000000}">
      <formula1>$K$56:$K$60</formula1>
    </dataValidation>
    <dataValidation type="list" allowBlank="1" showInputMessage="1" showErrorMessage="1" sqref="E57:F57" xr:uid="{00000000-0002-0000-0100-000007000000}">
      <formula1>$L$55:$L$60</formula1>
    </dataValidation>
    <dataValidation type="list" allowBlank="1" showInputMessage="1" showErrorMessage="1" sqref="E43:F43" xr:uid="{00000000-0002-0000-0100-000008000000}">
      <formula1>$W$38:$W$42</formula1>
    </dataValidation>
    <dataValidation type="list" allowBlank="1" showInputMessage="1" showErrorMessage="1" sqref="E59:F59" xr:uid="{00000000-0002-0000-0100-000009000000}">
      <formula1>$N$58:$N$62</formula1>
    </dataValidation>
    <dataValidation type="list" allowBlank="1" showInputMessage="1" showErrorMessage="1" sqref="E58:F58" xr:uid="{00000000-0002-0000-0100-00000A000000}">
      <formula1>$M$55:$M$59</formula1>
    </dataValidation>
    <dataValidation type="list" allowBlank="1" showInputMessage="1" showErrorMessage="1" sqref="E60:F60" xr:uid="{00000000-0002-0000-0100-00000B000000}">
      <formula1>$O$55:$O$59</formula1>
    </dataValidation>
    <dataValidation type="list" allowBlank="1" showInputMessage="1" showErrorMessage="1" sqref="E61:F61" xr:uid="{00000000-0002-0000-0100-00000C000000}">
      <formula1>$P$55:$P$59</formula1>
    </dataValidation>
    <dataValidation type="list" allowBlank="1" showInputMessage="1" showErrorMessage="1" sqref="E62:F62" xr:uid="{00000000-0002-0000-0100-00000D000000}">
      <formula1>$Q$55:$Q$59</formula1>
    </dataValidation>
    <dataValidation type="list" allowBlank="1" showInputMessage="1" showErrorMessage="1" sqref="E63:F63" xr:uid="{00000000-0002-0000-0100-00000E000000}">
      <formula1>$R$55:$R$59</formula1>
    </dataValidation>
    <dataValidation type="list" allowBlank="1" showInputMessage="1" showErrorMessage="1" sqref="E64:F64" xr:uid="{00000000-0002-0000-0100-00000F000000}">
      <formula1>$S$55:$S$59</formula1>
    </dataValidation>
    <dataValidation type="list" allowBlank="1" showInputMessage="1" showErrorMessage="1" sqref="E66:F66" xr:uid="{00000000-0002-0000-0100-000011000000}">
      <formula1>$U$66:$U$70</formula1>
    </dataValidation>
    <dataValidation type="list" allowBlank="1" showInputMessage="1" showErrorMessage="1" sqref="E67:F67" xr:uid="{00000000-0002-0000-0100-000012000000}">
      <formula1>$V$66:$V$70</formula1>
    </dataValidation>
    <dataValidation type="list" allowBlank="1" showInputMessage="1" showErrorMessage="1" sqref="E44:F44" xr:uid="{00000000-0002-0000-0100-000013000000}">
      <formula1>$X$38:$X$42</formula1>
    </dataValidation>
    <dataValidation type="list" allowBlank="1" showInputMessage="1" showErrorMessage="1" sqref="E45:F45" xr:uid="{00000000-0002-0000-0100-000014000000}">
      <formula1>$Y$38:$Y$42</formula1>
    </dataValidation>
    <dataValidation type="list" allowBlank="1" showInputMessage="1" showErrorMessage="1" sqref="E46:F46" xr:uid="{00000000-0002-0000-0100-000015000000}">
      <formula1>$Z$38:$Z$42</formula1>
    </dataValidation>
    <dataValidation type="list" allowBlank="1" showInputMessage="1" showErrorMessage="1" sqref="E47:F47" xr:uid="{00000000-0002-0000-0100-000016000000}">
      <formula1>$AA$38:$AA$42</formula1>
    </dataValidation>
    <dataValidation type="list" allowBlank="1" showInputMessage="1" showErrorMessage="1" sqref="E48:F48" xr:uid="{00000000-0002-0000-0100-000017000000}">
      <formula1>$AB$38:$AB$42</formula1>
    </dataValidation>
    <dataValidation type="list" allowBlank="1" showInputMessage="1" showErrorMessage="1" sqref="E49:F49" xr:uid="{00000000-0002-0000-0100-000018000000}">
      <formula1>$AC$38:$AC$42</formula1>
    </dataValidation>
    <dataValidation type="list" allowBlank="1" showInputMessage="1" showErrorMessage="1" sqref="E68:F68" xr:uid="{00000000-0002-0000-0100-000019000000}">
      <formula1>$AD$68:$AD$72</formula1>
    </dataValidation>
    <dataValidation type="list" allowBlank="1" showInputMessage="1" showErrorMessage="1" sqref="E69:F69" xr:uid="{00000000-0002-0000-0100-00001A000000}">
      <formula1>$AE$69:$AE$73</formula1>
    </dataValidation>
    <dataValidation type="list" allowBlank="1" showInputMessage="1" showErrorMessage="1" sqref="E70:F70" xr:uid="{00000000-0002-0000-0100-00001B000000}">
      <formula1>$AF$69:$AF$73</formula1>
    </dataValidation>
    <dataValidation type="list" allowBlank="1" showInputMessage="1" showErrorMessage="1" sqref="E71:F71" xr:uid="{00000000-0002-0000-0100-00001C000000}">
      <formula1>$AG$69:$AG$73</formula1>
    </dataValidation>
    <dataValidation type="list" allowBlank="1" showInputMessage="1" showErrorMessage="1" sqref="E72:F72" xr:uid="{00000000-0002-0000-0100-00001D000000}">
      <formula1>$AH$69:$AH$73</formula1>
    </dataValidation>
    <dataValidation type="list" allowBlank="1" showInputMessage="1" showErrorMessage="1" sqref="E74:F74" xr:uid="{00000000-0002-0000-0100-00001E000000}">
      <formula1>$AI$74:$AI$78</formula1>
    </dataValidation>
    <dataValidation type="list" allowBlank="1" showInputMessage="1" showErrorMessage="1" sqref="E75:F75" xr:uid="{00000000-0002-0000-0100-00001F000000}">
      <formula1>$AJ$74:$AJ$78</formula1>
    </dataValidation>
    <dataValidation type="list" allowBlank="1" showInputMessage="1" showErrorMessage="1" sqref="E76:F76" xr:uid="{00000000-0002-0000-0100-000020000000}">
      <formula1>$AK$74:$AK$78</formula1>
    </dataValidation>
    <dataValidation type="list" allowBlank="1" showInputMessage="1" showErrorMessage="1" sqref="E77:F77" xr:uid="{00000000-0002-0000-0100-000021000000}">
      <formula1>$AL$74:$AL$78</formula1>
    </dataValidation>
    <dataValidation type="list" allowBlank="1" showInputMessage="1" showErrorMessage="1" sqref="E78:F78" xr:uid="{00000000-0002-0000-0100-000022000000}">
      <formula1>$AM$74:$AM$78</formula1>
    </dataValidation>
    <dataValidation type="list" allowBlank="1" showInputMessage="1" showErrorMessage="1" sqref="E80:F80" xr:uid="{00000000-0002-0000-0100-000023000000}">
      <formula1>$AN$80:$AN$84</formula1>
    </dataValidation>
    <dataValidation type="list" allowBlank="1" showInputMessage="1" showErrorMessage="1" sqref="E81:F81" xr:uid="{00000000-0002-0000-0100-000024000000}">
      <formula1>$AO$80:$AO$84</formula1>
    </dataValidation>
    <dataValidation type="list" allowBlank="1" showInputMessage="1" showErrorMessage="1" sqref="E82:F82" xr:uid="{00000000-0002-0000-0100-000025000000}">
      <formula1>$AP$80:$AP$84</formula1>
    </dataValidation>
    <dataValidation type="list" allowBlank="1" showInputMessage="1" showErrorMessage="1" sqref="E83:F83" xr:uid="{00000000-0002-0000-0100-000026000000}">
      <formula1>$AQ$80:$AQ$84</formula1>
    </dataValidation>
    <dataValidation type="list" allowBlank="1" showInputMessage="1" showErrorMessage="1" sqref="E84:F84" xr:uid="{00000000-0002-0000-0100-000027000000}">
      <formula1>$AR$80:$AR$84</formula1>
    </dataValidation>
    <dataValidation type="list" allowBlank="1" showInputMessage="1" showErrorMessage="1" sqref="E86:F86" xr:uid="{00000000-0002-0000-0100-000028000000}">
      <formula1>$AS$86:$AS$90</formula1>
    </dataValidation>
    <dataValidation type="list" allowBlank="1" showInputMessage="1" showErrorMessage="1" sqref="E87:F87" xr:uid="{00000000-0002-0000-0100-000029000000}">
      <formula1>$AT$86:$AT$90</formula1>
    </dataValidation>
    <dataValidation type="list" allowBlank="1" showInputMessage="1" showErrorMessage="1" sqref="E88:F88" xr:uid="{00000000-0002-0000-0100-00002A000000}">
      <formula1>$AU$86:$AU$90</formula1>
    </dataValidation>
    <dataValidation type="list" allowBlank="1" showInputMessage="1" showErrorMessage="1" sqref="E89:F89" xr:uid="{00000000-0002-0000-0100-00002B000000}">
      <formula1>$AV$86:$AV$90</formula1>
    </dataValidation>
    <dataValidation type="list" allowBlank="1" showInputMessage="1" showErrorMessage="1" sqref="E90:F90" xr:uid="{00000000-0002-0000-0100-00002C000000}">
      <formula1>$AW$86:$AW$90</formula1>
    </dataValidation>
    <dataValidation type="list" allowBlank="1" showInputMessage="1" showErrorMessage="1" sqref="E92:F92" xr:uid="{00000000-0002-0000-0100-00002D000000}">
      <formula1>$AX$92:$AX$96</formula1>
    </dataValidation>
    <dataValidation type="list" allowBlank="1" showInputMessage="1" showErrorMessage="1" sqref="E93:F93" xr:uid="{00000000-0002-0000-0100-00002E000000}">
      <formula1>$AY$92:$AY$96</formula1>
    </dataValidation>
    <dataValidation type="list" allowBlank="1" showInputMessage="1" showErrorMessage="1" sqref="E94:F94" xr:uid="{00000000-0002-0000-0100-00002F000000}">
      <formula1>$AZ$92:$AZ$96</formula1>
    </dataValidation>
    <dataValidation type="list" allowBlank="1" showInputMessage="1" showErrorMessage="1" sqref="E95:F95" xr:uid="{00000000-0002-0000-0100-000030000000}">
      <formula1>$BA$92:$BA$96</formula1>
    </dataValidation>
    <dataValidation type="list" allowBlank="1" showInputMessage="1" showErrorMessage="1" sqref="E96:F96" xr:uid="{00000000-0002-0000-0100-000031000000}">
      <formula1>$BB$92:$BB$96</formula1>
    </dataValidation>
    <dataValidation type="list" allowBlank="1" showInputMessage="1" showErrorMessage="1" sqref="E97:F97" xr:uid="{00000000-0002-0000-0100-000032000000}">
      <formula1>$BC$92:$BC$96</formula1>
    </dataValidation>
    <dataValidation type="list" allowBlank="1" showInputMessage="1" showErrorMessage="1" sqref="E98:F98" xr:uid="{00000000-0002-0000-0100-000033000000}">
      <formula1>$BD$92:$BD$96</formula1>
    </dataValidation>
    <dataValidation type="list" allowBlank="1" showInputMessage="1" showErrorMessage="1" sqref="E99:F99" xr:uid="{00000000-0002-0000-0100-000034000000}">
      <formula1>$BE$92:$BE$96</formula1>
    </dataValidation>
    <dataValidation type="list" allowBlank="1" showInputMessage="1" showErrorMessage="1" sqref="E100:F100" xr:uid="{00000000-0002-0000-0100-000035000000}">
      <formula1>$BF$92:$BF$96</formula1>
    </dataValidation>
    <dataValidation type="list" allowBlank="1" showInputMessage="1" showErrorMessage="1" sqref="E101:F101" xr:uid="{00000000-0002-0000-0100-000036000000}">
      <formula1>$BG$92:$BG$96</formula1>
    </dataValidation>
    <dataValidation type="list" allowBlank="1" showInputMessage="1" showErrorMessage="1" sqref="E102:F102" xr:uid="{00000000-0002-0000-0100-000038000000}">
      <formula1>$BI$92:$BI$96</formula1>
    </dataValidation>
    <dataValidation type="list" allowBlank="1" showInputMessage="1" showErrorMessage="1" sqref="E18" xr:uid="{00000000-0002-0000-0100-000039000000}">
      <formula1>$BJ$17:$BJ$22</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E13" xr:uid="{00000000-0002-0000-0100-00003B000000}">
      <formula1>$BS$5:$BS$6</formula1>
    </dataValidation>
    <dataValidation type="list" allowBlank="1" showInputMessage="1" showErrorMessage="1" sqref="E50:F50" xr:uid="{00000000-0002-0000-0100-00003C000000}">
      <formula1>$BL$49:$BL$53</formula1>
    </dataValidation>
    <dataValidation type="list" allowBlank="1" showInputMessage="1" showErrorMessage="1" sqref="E51:F51" xr:uid="{00000000-0002-0000-0100-00003D000000}">
      <formula1>$BM$51:$BM$54</formula1>
    </dataValidation>
    <dataValidation type="list" allowBlank="1" showInputMessage="1" showErrorMessage="1" sqref="E52:F52" xr:uid="{00000000-0002-0000-0100-00003E000000}">
      <formula1>$BN$52:$BN$53</formula1>
    </dataValidation>
    <dataValidation type="list" allowBlank="1" showInputMessage="1" showErrorMessage="1" sqref="E53:F53" xr:uid="{00000000-0002-0000-0100-00003F000000}">
      <formula1>$BO$53:$BO$54</formula1>
    </dataValidation>
    <dataValidation type="list" allowBlank="1" showInputMessage="1" showErrorMessage="1" sqref="E40:F40" xr:uid="{00000000-0002-0000-0100-000002000000}">
      <formula1>$H$47:$H$51</formula1>
    </dataValidation>
    <dataValidation type="list" allowBlank="1" showInputMessage="1" showErrorMessage="1" sqref="E42:F42" xr:uid="{00000000-0002-0000-0100-000004000000}">
      <formula1>$H$61:$H$64</formula1>
    </dataValidation>
    <dataValidation type="decimal" allowBlank="1" showInputMessage="1" showErrorMessage="1" error="Зөвхөн тоон утга оруулна уу." sqref="E17 E22:E26 E28:E29 E111" xr:uid="{A5313C2D-46A4-4A3D-AA80-5574D571B06D}">
      <formula1>0</formula1>
      <formula2>999999999999</formula2>
    </dataValidation>
    <dataValidation type="whole" allowBlank="1" showInputMessage="1" showErrorMessage="1" error="Зөвхөн тоон утга оруулна уу." sqref="E110:F110" xr:uid="{8DC4B6EA-0702-4CAB-9598-08C43A6B66D3}">
      <formula1>0</formula1>
      <formula2>999999999999</formula2>
    </dataValidation>
    <dataValidation allowBlank="1" showInputMessage="1" showErrorMessage="1" errorTitle="СОНГОХ ХАРИУЛТ" error="Та тус нүхний баруун доод буланд байрлах сум дээр дарж хариултаа сонгоно уу." sqref="E11:E12" xr:uid="{97871664-10F7-4E39-B8D4-D5522336292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D12" sqref="D12"/>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3">
        <f>Асуулга!C2</f>
        <v>0</v>
      </c>
      <c r="C3" s="3"/>
      <c r="D3" s="3"/>
      <c r="E3" s="3"/>
      <c r="F3" s="3"/>
      <c r="G3" s="3"/>
      <c r="H3" s="3"/>
    </row>
    <row r="5" spans="1:22" x14ac:dyDescent="0.25">
      <c r="A5" s="4" t="s">
        <v>241</v>
      </c>
      <c r="B5" s="132" t="s">
        <v>240</v>
      </c>
      <c r="C5" s="132"/>
      <c r="D5" s="2" t="s">
        <v>251</v>
      </c>
      <c r="E5" s="2" t="s">
        <v>252</v>
      </c>
      <c r="F5" s="149" t="s">
        <v>261</v>
      </c>
      <c r="G5" s="149"/>
      <c r="H5" s="149" t="s">
        <v>252</v>
      </c>
      <c r="I5" s="149"/>
      <c r="J5" s="20"/>
    </row>
    <row r="6" spans="1:22" x14ac:dyDescent="0.25">
      <c r="A6" s="133" t="s">
        <v>233</v>
      </c>
      <c r="B6" s="97"/>
      <c r="C6" s="134"/>
      <c r="D6" s="18">
        <f>F7</f>
        <v>4</v>
      </c>
      <c r="E6" s="19">
        <v>0.15</v>
      </c>
      <c r="F6" s="12"/>
      <c r="G6" s="12"/>
      <c r="H6" s="150">
        <v>0.4</v>
      </c>
      <c r="I6" s="150"/>
      <c r="J6" s="21"/>
      <c r="K6" s="142" t="s">
        <v>262</v>
      </c>
      <c r="L6" s="142"/>
      <c r="M6" s="142"/>
    </row>
    <row r="7" spans="1:22" ht="13.9" customHeight="1" x14ac:dyDescent="0.25">
      <c r="A7" s="2">
        <v>1</v>
      </c>
      <c r="B7" s="129" t="s">
        <v>234</v>
      </c>
      <c r="C7" s="130"/>
      <c r="D7" s="2">
        <f>Асуулга!I17</f>
        <v>4</v>
      </c>
      <c r="E7" s="16">
        <v>0.6</v>
      </c>
      <c r="F7" s="136">
        <f>SUMPRODUCT(D7:D9,E7:E9)/SUM(E7:E9)</f>
        <v>4</v>
      </c>
      <c r="G7" s="137" t="str">
        <f>IF(F7=$L$12,"Very High", IF(F7&gt;=$L$11,"High",IF(F7&gt;=$L$10, "Medium",IF(F7&gt;=$L$9, "Low",IF(F7&gt;=$L$8, "Very low",FALSE)))))</f>
        <v>High</v>
      </c>
      <c r="H7" s="150"/>
      <c r="I7" s="150"/>
      <c r="J7" s="21"/>
      <c r="K7" s="22" t="s">
        <v>263</v>
      </c>
      <c r="L7" s="22" t="s">
        <v>264</v>
      </c>
      <c r="M7" s="22" t="s">
        <v>265</v>
      </c>
    </row>
    <row r="8" spans="1:22" ht="11.45" customHeight="1" x14ac:dyDescent="0.25">
      <c r="A8" s="2">
        <v>2</v>
      </c>
      <c r="B8" s="129" t="s">
        <v>404</v>
      </c>
      <c r="C8" s="130"/>
      <c r="D8" s="2">
        <f>Асуулга!I18</f>
        <v>4</v>
      </c>
      <c r="E8" s="16">
        <v>0.3</v>
      </c>
      <c r="F8" s="136"/>
      <c r="G8" s="138"/>
      <c r="H8" s="150"/>
      <c r="I8" s="150"/>
      <c r="J8" s="21"/>
      <c r="K8" s="23" t="s">
        <v>266</v>
      </c>
      <c r="L8" s="8">
        <v>1</v>
      </c>
      <c r="M8" s="8">
        <v>1.9</v>
      </c>
    </row>
    <row r="9" spans="1:22" ht="15.6" customHeight="1" x14ac:dyDescent="0.25">
      <c r="A9" s="2">
        <v>3</v>
      </c>
      <c r="B9" s="129" t="s">
        <v>235</v>
      </c>
      <c r="C9" s="130"/>
      <c r="D9" s="2">
        <f>Асуулга!I19</f>
        <v>4</v>
      </c>
      <c r="E9" s="16">
        <v>0.1</v>
      </c>
      <c r="F9" s="136"/>
      <c r="G9" s="139"/>
      <c r="H9" s="150"/>
      <c r="I9" s="150"/>
      <c r="J9" s="21"/>
      <c r="K9" s="23" t="s">
        <v>267</v>
      </c>
      <c r="L9" s="8">
        <v>2</v>
      </c>
      <c r="M9" s="8">
        <v>2.9</v>
      </c>
    </row>
    <row r="10" spans="1:22" x14ac:dyDescent="0.25">
      <c r="A10" s="135" t="s">
        <v>236</v>
      </c>
      <c r="B10" s="125"/>
      <c r="C10" s="126"/>
      <c r="D10" s="10">
        <f>SUMPRODUCT(N18:N21,O18:O21)/SUM(O18:O21)</f>
        <v>1</v>
      </c>
      <c r="E10" s="11"/>
      <c r="F10" s="12"/>
      <c r="G10" s="12"/>
      <c r="H10" s="150">
        <v>0.6</v>
      </c>
      <c r="I10" s="152">
        <v>0.6</v>
      </c>
      <c r="K10" s="23" t="s">
        <v>268</v>
      </c>
      <c r="L10" s="8">
        <v>3</v>
      </c>
      <c r="M10" s="8">
        <v>3.9</v>
      </c>
    </row>
    <row r="11" spans="1:22" x14ac:dyDescent="0.25">
      <c r="A11" s="131" t="s">
        <v>237</v>
      </c>
      <c r="B11" s="131"/>
      <c r="C11" s="131"/>
      <c r="D11" s="13">
        <f>F12</f>
        <v>1</v>
      </c>
      <c r="E11" s="14">
        <v>0.5</v>
      </c>
      <c r="H11" s="151"/>
      <c r="I11" s="153"/>
      <c r="K11" s="23" t="s">
        <v>269</v>
      </c>
      <c r="L11" s="8">
        <v>4</v>
      </c>
      <c r="M11" s="8">
        <v>4.9000000000000004</v>
      </c>
    </row>
    <row r="12" spans="1:22" ht="13.9" customHeight="1" x14ac:dyDescent="0.25">
      <c r="A12" s="3">
        <v>1</v>
      </c>
      <c r="B12" s="129" t="s">
        <v>238</v>
      </c>
      <c r="C12" s="130"/>
      <c r="D12" s="3">
        <f>Асуулга!I22</f>
        <v>1</v>
      </c>
      <c r="E12" s="16">
        <v>0.1</v>
      </c>
      <c r="F12" s="137">
        <f>SUMPRODUCT(D12:D16,E12:E16)/SUM(E12:E16)</f>
        <v>1</v>
      </c>
      <c r="G12" s="136" t="str">
        <f>IF(F12&gt;=$L$12, "Very high", IF(F12&gt;=$L$11, "High", IF(F12&gt;=$L$10, "Medium", IF(F12&gt;=$L$9, "Low", IF(F12&gt;=$L$8, "Very low", FALSE)))))</f>
        <v>Very low</v>
      </c>
      <c r="H12" s="151"/>
      <c r="I12" s="153"/>
      <c r="K12" s="23" t="s">
        <v>270</v>
      </c>
      <c r="L12" s="8">
        <v>5</v>
      </c>
      <c r="M12" s="8">
        <v>5</v>
      </c>
    </row>
    <row r="13" spans="1:22" ht="13.9" customHeight="1" x14ac:dyDescent="0.25">
      <c r="A13" s="3">
        <v>2</v>
      </c>
      <c r="B13" s="129" t="s">
        <v>0</v>
      </c>
      <c r="C13" s="130"/>
      <c r="D13" s="3">
        <f>Асуулга!I23</f>
        <v>1</v>
      </c>
      <c r="E13" s="16">
        <v>0.15</v>
      </c>
      <c r="F13" s="138"/>
      <c r="G13" s="136"/>
      <c r="H13" s="151"/>
      <c r="I13" s="153"/>
    </row>
    <row r="14" spans="1:22" ht="13.9" customHeight="1" x14ac:dyDescent="0.25">
      <c r="A14" s="3">
        <v>3</v>
      </c>
      <c r="B14" s="28" t="s">
        <v>277</v>
      </c>
      <c r="C14" s="29"/>
      <c r="D14" s="3">
        <f>Асуулга!I24</f>
        <v>1</v>
      </c>
      <c r="E14" s="16">
        <v>0.15</v>
      </c>
      <c r="F14" s="138"/>
      <c r="G14" s="136"/>
      <c r="H14" s="151"/>
      <c r="I14" s="153"/>
    </row>
    <row r="15" spans="1:22" ht="13.9" customHeight="1" x14ac:dyDescent="0.25">
      <c r="A15" s="3">
        <v>4</v>
      </c>
      <c r="B15" s="28" t="s">
        <v>278</v>
      </c>
      <c r="C15" s="29"/>
      <c r="D15" s="3">
        <f>Асуулга!I25</f>
        <v>1</v>
      </c>
      <c r="E15" s="16">
        <v>0.25</v>
      </c>
      <c r="F15" s="138"/>
      <c r="G15" s="136"/>
      <c r="H15" s="151"/>
      <c r="I15" s="153"/>
      <c r="K15" s="159"/>
      <c r="L15" s="160"/>
      <c r="M15" s="161"/>
      <c r="N15" s="2" t="s">
        <v>251</v>
      </c>
      <c r="O15" s="136" t="s">
        <v>252</v>
      </c>
      <c r="P15" s="154"/>
      <c r="Q15" s="2" t="s">
        <v>271</v>
      </c>
      <c r="R15" s="2" t="s">
        <v>272</v>
      </c>
      <c r="S15" s="2" t="s">
        <v>273</v>
      </c>
      <c r="U15" s="9" t="s">
        <v>251</v>
      </c>
      <c r="V15" s="9" t="s">
        <v>252</v>
      </c>
    </row>
    <row r="16" spans="1:22" ht="13.9" customHeight="1" x14ac:dyDescent="0.25">
      <c r="A16" s="3">
        <v>5</v>
      </c>
      <c r="B16" s="129" t="s">
        <v>279</v>
      </c>
      <c r="C16" s="130"/>
      <c r="D16" s="3">
        <f>Асуулга!I26</f>
        <v>1</v>
      </c>
      <c r="E16" s="16">
        <v>0.35</v>
      </c>
      <c r="F16" s="139"/>
      <c r="G16" s="136"/>
      <c r="H16" s="151"/>
      <c r="I16" s="153"/>
      <c r="K16" s="162" t="s">
        <v>233</v>
      </c>
      <c r="L16" s="162"/>
      <c r="M16" s="162"/>
      <c r="N16" s="6">
        <f>F7</f>
        <v>4</v>
      </c>
      <c r="O16" s="3"/>
      <c r="P16" s="26"/>
      <c r="Q16" s="3"/>
      <c r="R16" s="3"/>
      <c r="S16" s="27">
        <v>0.4</v>
      </c>
      <c r="U16" s="2">
        <f>N16</f>
        <v>4</v>
      </c>
      <c r="V16" s="7">
        <f>S16</f>
        <v>0.4</v>
      </c>
    </row>
    <row r="17" spans="1:22" x14ac:dyDescent="0.25">
      <c r="A17" s="131"/>
      <c r="B17" s="131"/>
      <c r="C17" s="131"/>
      <c r="D17" s="13"/>
      <c r="E17" s="14"/>
      <c r="H17" s="151"/>
      <c r="I17" s="153"/>
      <c r="K17" s="162" t="s">
        <v>236</v>
      </c>
      <c r="L17" s="162"/>
      <c r="M17" s="162"/>
      <c r="N17" s="6">
        <f>D10</f>
        <v>1</v>
      </c>
      <c r="O17" s="3"/>
      <c r="P17" s="25">
        <f>I10</f>
        <v>0.6</v>
      </c>
      <c r="Q17" s="167">
        <f>((N17*P17)+(N23*P23))/100%</f>
        <v>2.2000000000000002</v>
      </c>
      <c r="R17" s="170">
        <v>1</v>
      </c>
      <c r="S17" s="172">
        <v>0.6</v>
      </c>
      <c r="U17" s="2">
        <f>Q17</f>
        <v>2.2000000000000002</v>
      </c>
      <c r="V17" s="7">
        <f>S17</f>
        <v>0.6</v>
      </c>
    </row>
    <row r="18" spans="1:22" ht="13.9" customHeight="1" x14ac:dyDescent="0.25">
      <c r="A18" s="3"/>
      <c r="B18" s="28"/>
      <c r="C18" s="29"/>
      <c r="D18" s="3"/>
      <c r="E18" s="16"/>
      <c r="F18" s="137"/>
      <c r="G18" s="136"/>
      <c r="H18" s="151"/>
      <c r="I18" s="153"/>
      <c r="K18" s="156" t="s">
        <v>237</v>
      </c>
      <c r="L18" s="163"/>
      <c r="M18" s="163"/>
      <c r="N18" s="3">
        <f>D11</f>
        <v>1</v>
      </c>
      <c r="O18" s="24">
        <f>E11</f>
        <v>0.5</v>
      </c>
      <c r="P18" s="3"/>
      <c r="Q18" s="168"/>
      <c r="R18" s="171"/>
      <c r="S18" s="173"/>
    </row>
    <row r="19" spans="1:22" ht="13.9" customHeight="1" x14ac:dyDescent="0.25">
      <c r="A19" s="3"/>
      <c r="B19" s="129"/>
      <c r="C19" s="130"/>
      <c r="D19" s="3"/>
      <c r="E19" s="16"/>
      <c r="F19" s="138"/>
      <c r="G19" s="136"/>
      <c r="H19" s="151"/>
      <c r="I19" s="153"/>
      <c r="K19" s="156"/>
      <c r="L19" s="156"/>
      <c r="M19" s="156"/>
      <c r="N19" s="3"/>
      <c r="O19" s="24"/>
      <c r="P19" s="3"/>
      <c r="Q19" s="168"/>
      <c r="R19" s="171"/>
      <c r="S19" s="173"/>
    </row>
    <row r="20" spans="1:22" ht="17.45" customHeight="1" x14ac:dyDescent="0.25">
      <c r="A20" s="3"/>
      <c r="B20" s="28"/>
      <c r="C20" s="29"/>
      <c r="D20" s="3"/>
      <c r="E20" s="16"/>
      <c r="F20" s="138"/>
      <c r="G20" s="136"/>
      <c r="H20" s="151"/>
      <c r="I20" s="153"/>
      <c r="K20" s="143" t="s">
        <v>242</v>
      </c>
      <c r="L20" s="144"/>
      <c r="M20" s="145"/>
      <c r="N20" s="164">
        <f>D23</f>
        <v>1</v>
      </c>
      <c r="O20" s="181">
        <f>E23</f>
        <v>0.5</v>
      </c>
      <c r="P20" s="183"/>
      <c r="Q20" s="168"/>
      <c r="R20" s="171"/>
      <c r="S20" s="173"/>
    </row>
    <row r="21" spans="1:22" ht="17.45" customHeight="1" x14ac:dyDescent="0.25">
      <c r="A21" s="3"/>
      <c r="B21" s="28"/>
      <c r="C21" s="29"/>
      <c r="D21" s="3"/>
      <c r="E21" s="16"/>
      <c r="F21" s="138"/>
      <c r="G21" s="136"/>
      <c r="H21" s="151"/>
      <c r="I21" s="153"/>
      <c r="K21" s="146"/>
      <c r="L21" s="147"/>
      <c r="M21" s="148"/>
      <c r="N21" s="165"/>
      <c r="O21" s="182"/>
      <c r="P21" s="184"/>
      <c r="Q21" s="168"/>
      <c r="R21" s="171"/>
      <c r="S21" s="173"/>
    </row>
    <row r="22" spans="1:22" ht="13.9" customHeight="1" x14ac:dyDescent="0.25">
      <c r="A22" s="3"/>
      <c r="B22" s="129"/>
      <c r="C22" s="130"/>
      <c r="D22" s="3"/>
      <c r="E22" s="16"/>
      <c r="F22" s="139"/>
      <c r="G22" s="136"/>
      <c r="H22" s="151"/>
      <c r="I22" s="153"/>
      <c r="K22" s="156"/>
      <c r="L22" s="156"/>
      <c r="M22" s="156"/>
      <c r="N22" s="3"/>
      <c r="O22" s="24"/>
      <c r="P22" s="3"/>
      <c r="Q22" s="168"/>
      <c r="R22" s="171"/>
      <c r="S22" s="173"/>
    </row>
    <row r="23" spans="1:22" x14ac:dyDescent="0.25">
      <c r="A23" s="131" t="s">
        <v>242</v>
      </c>
      <c r="B23" s="131"/>
      <c r="C23" s="131"/>
      <c r="D23" s="13">
        <f>F24</f>
        <v>1</v>
      </c>
      <c r="E23" s="14">
        <v>0.5</v>
      </c>
      <c r="H23" s="151"/>
      <c r="I23" s="153"/>
      <c r="K23" s="157" t="s">
        <v>260</v>
      </c>
      <c r="L23" s="157"/>
      <c r="M23" s="157"/>
      <c r="N23" s="6">
        <f>F33</f>
        <v>4</v>
      </c>
      <c r="O23" s="3"/>
      <c r="P23" s="25">
        <v>0.4</v>
      </c>
      <c r="Q23" s="168"/>
      <c r="R23" s="171"/>
      <c r="S23" s="173"/>
    </row>
    <row r="24" spans="1:22" ht="15" customHeight="1" x14ac:dyDescent="0.25">
      <c r="A24" s="3">
        <v>1</v>
      </c>
      <c r="B24" s="84" t="s">
        <v>383</v>
      </c>
      <c r="C24" s="85"/>
      <c r="D24" s="3">
        <f>Асуулга!I28</f>
        <v>1</v>
      </c>
      <c r="E24" s="16">
        <v>0.3</v>
      </c>
      <c r="F24" s="136">
        <f>SUMPRODUCT(D24:D25,E24:E25)/SUM(E24:E25)</f>
        <v>1</v>
      </c>
      <c r="G24" s="137" t="str">
        <f>IF(F24&gt;=$L$12, "Very high", IF(F24&gt;=$L$11, "High", IF(F24&gt;=$L$10, "Medium", IF(F24&gt;=$L$9, "Low", IF(F24&gt;=$L$8, "Very low", FALSE)))))</f>
        <v>Very low</v>
      </c>
      <c r="H24" s="151"/>
      <c r="I24" s="153"/>
      <c r="K24" s="155" t="s">
        <v>253</v>
      </c>
      <c r="L24" s="155"/>
      <c r="M24" s="155"/>
      <c r="N24" s="3">
        <f t="shared" ref="N24:O29" si="0">D33</f>
        <v>4</v>
      </c>
      <c r="O24" s="24">
        <f t="shared" si="0"/>
        <v>0.25</v>
      </c>
      <c r="P24" s="3"/>
      <c r="Q24" s="168"/>
      <c r="R24" s="171"/>
      <c r="S24" s="173"/>
    </row>
    <row r="25" spans="1:22" ht="27.6" customHeight="1" x14ac:dyDescent="0.25">
      <c r="A25" s="3">
        <v>2</v>
      </c>
      <c r="B25" s="84" t="s">
        <v>384</v>
      </c>
      <c r="C25" s="85"/>
      <c r="D25" s="3">
        <f>Асуулга!I29</f>
        <v>1</v>
      </c>
      <c r="E25" s="16">
        <v>0.7</v>
      </c>
      <c r="F25" s="136"/>
      <c r="G25" s="138"/>
      <c r="H25" s="151"/>
      <c r="I25" s="153"/>
      <c r="K25" s="158" t="s">
        <v>254</v>
      </c>
      <c r="L25" s="158"/>
      <c r="M25" s="158"/>
      <c r="N25" s="3">
        <f t="shared" si="0"/>
        <v>4</v>
      </c>
      <c r="O25" s="24">
        <f t="shared" si="0"/>
        <v>0.2</v>
      </c>
      <c r="P25" s="3"/>
      <c r="Q25" s="168"/>
      <c r="R25" s="171"/>
      <c r="S25" s="173"/>
    </row>
    <row r="26" spans="1:22" ht="14.25" customHeight="1" x14ac:dyDescent="0.25">
      <c r="A26" s="3"/>
      <c r="B26" s="129"/>
      <c r="C26" s="130"/>
      <c r="D26" s="3"/>
      <c r="E26" s="16"/>
      <c r="F26" s="136"/>
      <c r="G26" s="139"/>
      <c r="H26" s="151"/>
      <c r="I26" s="153"/>
      <c r="K26" s="155" t="s">
        <v>255</v>
      </c>
      <c r="L26" s="155"/>
      <c r="M26" s="155"/>
      <c r="N26" s="3">
        <f t="shared" si="0"/>
        <v>4</v>
      </c>
      <c r="O26" s="24">
        <f t="shared" si="0"/>
        <v>0.15</v>
      </c>
      <c r="P26" s="3"/>
      <c r="Q26" s="168"/>
      <c r="R26" s="171"/>
      <c r="S26" s="173"/>
    </row>
    <row r="27" spans="1:22" x14ac:dyDescent="0.25">
      <c r="A27" s="128"/>
      <c r="B27" s="128"/>
      <c r="C27" s="128"/>
      <c r="D27" s="15"/>
      <c r="E27" s="14"/>
      <c r="H27" s="151"/>
      <c r="I27" s="153"/>
      <c r="K27" s="155" t="s">
        <v>256</v>
      </c>
      <c r="L27" s="155"/>
      <c r="M27" s="155"/>
      <c r="N27" s="3">
        <f t="shared" si="0"/>
        <v>4</v>
      </c>
      <c r="O27" s="24">
        <f t="shared" si="0"/>
        <v>0.1</v>
      </c>
      <c r="P27" s="3"/>
      <c r="Q27" s="168"/>
      <c r="R27" s="171"/>
      <c r="S27" s="173"/>
    </row>
    <row r="28" spans="1:22" x14ac:dyDescent="0.25">
      <c r="A28" s="3"/>
      <c r="B28" s="129"/>
      <c r="C28" s="130"/>
      <c r="D28" s="3"/>
      <c r="E28" s="16"/>
      <c r="F28" s="136"/>
      <c r="G28" s="137"/>
      <c r="H28" s="151"/>
      <c r="I28" s="153"/>
      <c r="K28" s="155" t="s">
        <v>257</v>
      </c>
      <c r="L28" s="155"/>
      <c r="M28" s="155"/>
      <c r="N28" s="3">
        <f t="shared" si="0"/>
        <v>4</v>
      </c>
      <c r="O28" s="24">
        <f t="shared" si="0"/>
        <v>0.125</v>
      </c>
      <c r="P28" s="3"/>
      <c r="Q28" s="168"/>
      <c r="R28" s="171"/>
      <c r="S28" s="173"/>
    </row>
    <row r="29" spans="1:22" ht="13.9" customHeight="1" x14ac:dyDescent="0.25">
      <c r="A29" s="3"/>
      <c r="B29" s="129"/>
      <c r="C29" s="130"/>
      <c r="D29" s="3"/>
      <c r="E29" s="16"/>
      <c r="F29" s="136"/>
      <c r="G29" s="138"/>
      <c r="H29" s="151"/>
      <c r="I29" s="153"/>
      <c r="K29" s="175" t="s">
        <v>258</v>
      </c>
      <c r="L29" s="176"/>
      <c r="M29" s="177"/>
      <c r="N29" s="3">
        <f t="shared" si="0"/>
        <v>4</v>
      </c>
      <c r="O29" s="24">
        <f t="shared" si="0"/>
        <v>0.05</v>
      </c>
      <c r="P29" s="3"/>
      <c r="Q29" s="168"/>
      <c r="R29" s="171"/>
      <c r="S29" s="173"/>
    </row>
    <row r="30" spans="1:22" ht="13.9" customHeight="1" x14ac:dyDescent="0.25">
      <c r="A30" s="3"/>
      <c r="B30" s="129"/>
      <c r="C30" s="130"/>
      <c r="D30" s="3"/>
      <c r="E30" s="16"/>
      <c r="F30" s="136"/>
      <c r="G30" s="138"/>
      <c r="H30" s="151"/>
      <c r="I30" s="153"/>
      <c r="K30" s="178"/>
      <c r="L30" s="179"/>
      <c r="M30" s="180"/>
      <c r="N30" s="3"/>
      <c r="O30" s="24"/>
      <c r="P30" s="3"/>
      <c r="Q30" s="168"/>
      <c r="R30" s="171"/>
      <c r="S30" s="173"/>
    </row>
    <row r="31" spans="1:22" x14ac:dyDescent="0.25">
      <c r="A31" s="3"/>
      <c r="B31" s="129"/>
      <c r="C31" s="130"/>
      <c r="D31" s="3"/>
      <c r="E31" s="16"/>
      <c r="F31" s="136"/>
      <c r="G31" s="139"/>
      <c r="H31" s="151"/>
      <c r="I31" s="153"/>
      <c r="K31" s="155" t="s">
        <v>259</v>
      </c>
      <c r="L31" s="155"/>
      <c r="M31" s="155"/>
      <c r="N31" s="3">
        <f t="shared" ref="N31" si="1">D39</f>
        <v>4</v>
      </c>
      <c r="O31" s="24">
        <f t="shared" ref="O31" si="2">E39</f>
        <v>0.125</v>
      </c>
      <c r="P31" s="3"/>
      <c r="Q31" s="168"/>
      <c r="R31" s="171"/>
      <c r="S31" s="173"/>
    </row>
    <row r="32" spans="1:22" x14ac:dyDescent="0.25">
      <c r="A32" s="135" t="s">
        <v>260</v>
      </c>
      <c r="B32" s="125"/>
      <c r="C32" s="125"/>
      <c r="D32" s="125"/>
      <c r="E32" s="126"/>
      <c r="F32" s="12"/>
      <c r="G32" s="12"/>
      <c r="H32" s="151"/>
      <c r="I32" s="152">
        <v>0.4</v>
      </c>
      <c r="K32" s="98"/>
      <c r="L32" s="98"/>
      <c r="M32" s="98"/>
      <c r="N32" s="3"/>
      <c r="O32" s="3"/>
      <c r="P32" s="3"/>
      <c r="Q32" s="169"/>
      <c r="R32" s="171"/>
      <c r="S32" s="174"/>
    </row>
    <row r="33" spans="1:19" x14ac:dyDescent="0.25">
      <c r="A33" s="3">
        <v>1</v>
      </c>
      <c r="B33" s="140" t="s">
        <v>253</v>
      </c>
      <c r="C33" s="140"/>
      <c r="D33" s="2">
        <f>AVERAGE(Асуулга!I38:I53)</f>
        <v>4</v>
      </c>
      <c r="E33" s="16">
        <v>0.25</v>
      </c>
      <c r="F33" s="136">
        <f>SUMPRODUCT(D33:D39,E33:E39)/SUM(E33:E39)</f>
        <v>4</v>
      </c>
      <c r="G33" s="136" t="str">
        <f>IF(F33&gt;=$L$12, "Very high", IF(F33&gt;=$L$11, "High", IF(F33&gt;=$L$10, "Medium", IF(F33&gt;=$L$9, "Low", IF(F33&gt;=$L$8, "Very low", FALSE)))))</f>
        <v>High</v>
      </c>
      <c r="H33" s="151"/>
      <c r="I33" s="153"/>
      <c r="K33" s="166" t="s">
        <v>274</v>
      </c>
      <c r="L33" s="166"/>
      <c r="M33" s="166"/>
      <c r="N33" s="166"/>
      <c r="O33" s="166"/>
      <c r="P33" s="166"/>
      <c r="Q33" s="166">
        <f>SUMPRODUCT(U16:U17,V16:V17)/SUM(V16:V17)</f>
        <v>2.92</v>
      </c>
      <c r="R33" s="166"/>
      <c r="S33" s="166"/>
    </row>
    <row r="34" spans="1:19" ht="26.45" customHeight="1" x14ac:dyDescent="0.25">
      <c r="A34" s="3">
        <v>2</v>
      </c>
      <c r="B34" s="141" t="s">
        <v>254</v>
      </c>
      <c r="C34" s="141"/>
      <c r="D34" s="2">
        <f>AVERAGE(Асуулга!I55:I64)</f>
        <v>4</v>
      </c>
      <c r="E34" s="16">
        <v>0.2</v>
      </c>
      <c r="F34" s="136"/>
      <c r="G34" s="136"/>
      <c r="H34" s="151"/>
      <c r="I34" s="153"/>
      <c r="K34" s="166"/>
      <c r="L34" s="166"/>
      <c r="M34" s="166"/>
      <c r="N34" s="166"/>
      <c r="O34" s="166"/>
      <c r="P34" s="166"/>
      <c r="Q34" s="166"/>
      <c r="R34" s="166"/>
      <c r="S34" s="166"/>
    </row>
    <row r="35" spans="1:19" x14ac:dyDescent="0.25">
      <c r="A35" s="3">
        <v>3</v>
      </c>
      <c r="B35" s="140" t="s">
        <v>255</v>
      </c>
      <c r="C35" s="140"/>
      <c r="D35" s="2">
        <f>AVERAGE(Асуулга!I66:I72)</f>
        <v>4</v>
      </c>
      <c r="E35" s="16">
        <v>0.15</v>
      </c>
      <c r="F35" s="136"/>
      <c r="G35" s="136"/>
      <c r="H35" s="151"/>
      <c r="I35" s="153"/>
      <c r="K35" s="166"/>
      <c r="L35" s="166"/>
      <c r="M35" s="166"/>
      <c r="N35" s="166"/>
      <c r="O35" s="166"/>
      <c r="P35" s="166"/>
      <c r="Q35" s="166"/>
      <c r="R35" s="166"/>
      <c r="S35" s="166"/>
    </row>
    <row r="36" spans="1:19" ht="26.45" customHeight="1" x14ac:dyDescent="0.25">
      <c r="A36" s="3">
        <v>4</v>
      </c>
      <c r="B36" s="141" t="s">
        <v>256</v>
      </c>
      <c r="C36" s="141"/>
      <c r="D36" s="2">
        <f>AVERAGE(Асуулга!I74:I78)</f>
        <v>4</v>
      </c>
      <c r="E36" s="16">
        <v>0.1</v>
      </c>
      <c r="F36" s="136"/>
      <c r="G36" s="136"/>
      <c r="H36" s="151"/>
      <c r="I36" s="153"/>
      <c r="K36" s="166"/>
      <c r="L36" s="166"/>
      <c r="M36" s="166"/>
      <c r="N36" s="166"/>
      <c r="O36" s="166"/>
      <c r="P36" s="166"/>
      <c r="Q36" s="166"/>
      <c r="R36" s="166"/>
      <c r="S36" s="166"/>
    </row>
    <row r="37" spans="1:19" x14ac:dyDescent="0.25">
      <c r="A37" s="3">
        <v>5</v>
      </c>
      <c r="B37" s="140" t="s">
        <v>257</v>
      </c>
      <c r="C37" s="140"/>
      <c r="D37" s="2">
        <f>AVERAGE(Асуулга!I80:I84)</f>
        <v>4</v>
      </c>
      <c r="E37" s="17">
        <v>0.125</v>
      </c>
      <c r="F37" s="136"/>
      <c r="G37" s="136"/>
      <c r="H37" s="151"/>
      <c r="I37" s="153"/>
      <c r="K37" s="166"/>
      <c r="L37" s="166"/>
      <c r="M37" s="166"/>
      <c r="N37" s="166"/>
      <c r="O37" s="166"/>
      <c r="P37" s="166"/>
      <c r="Q37" s="166"/>
      <c r="R37" s="166"/>
      <c r="S37" s="166"/>
    </row>
    <row r="38" spans="1:19" x14ac:dyDescent="0.25">
      <c r="A38" s="3">
        <v>6</v>
      </c>
      <c r="B38" s="140" t="s">
        <v>258</v>
      </c>
      <c r="C38" s="140"/>
      <c r="D38" s="2">
        <f>AVERAGE(Асуулга!I86:I90)</f>
        <v>4</v>
      </c>
      <c r="E38" s="16">
        <v>0.05</v>
      </c>
      <c r="F38" s="136"/>
      <c r="G38" s="136"/>
      <c r="H38" s="151"/>
      <c r="I38" s="153"/>
      <c r="K38" s="166"/>
      <c r="L38" s="166"/>
      <c r="M38" s="166"/>
      <c r="N38" s="166"/>
      <c r="O38" s="166"/>
      <c r="P38" s="166"/>
      <c r="Q38" s="166"/>
      <c r="R38" s="166"/>
      <c r="S38" s="166"/>
    </row>
    <row r="39" spans="1:19" x14ac:dyDescent="0.25">
      <c r="A39" s="3">
        <v>7</v>
      </c>
      <c r="B39" s="140" t="s">
        <v>259</v>
      </c>
      <c r="C39" s="140"/>
      <c r="D39" s="2">
        <f>AVERAGE(Асуулга!I92:I102)</f>
        <v>4</v>
      </c>
      <c r="E39" s="17">
        <v>0.125</v>
      </c>
      <c r="F39" s="136"/>
      <c r="G39" s="136"/>
      <c r="H39" s="151"/>
      <c r="I39" s="153"/>
      <c r="K39" s="166"/>
      <c r="L39" s="166"/>
      <c r="M39" s="166"/>
      <c r="N39" s="166"/>
      <c r="O39" s="166"/>
      <c r="P39" s="166"/>
      <c r="Q39" s="166"/>
      <c r="R39" s="166"/>
      <c r="S39" s="166"/>
    </row>
    <row r="40" spans="1:19" x14ac:dyDescent="0.25">
      <c r="K40" s="166" t="s">
        <v>275</v>
      </c>
      <c r="L40" s="166"/>
      <c r="M40" s="166"/>
      <c r="N40" s="166"/>
      <c r="O40" s="166"/>
      <c r="P40" s="166"/>
      <c r="Q40" s="166" t="str">
        <f>IF(Q33&gt;=$L$12, "Very high", IF(Q33&gt;=$L$11, "High", IF(Q33&gt;=$L$10, "Medium", IF(Q33&gt;=$L$9, "Low", IF(Q33&gt;=$L$8, "Very low", FALSE)))))</f>
        <v>Low</v>
      </c>
      <c r="R40" s="166"/>
      <c r="S40" s="166"/>
    </row>
    <row r="41" spans="1:19" x14ac:dyDescent="0.25">
      <c r="K41" s="166"/>
      <c r="L41" s="166"/>
      <c r="M41" s="166"/>
      <c r="N41" s="166"/>
      <c r="O41" s="166"/>
      <c r="P41" s="166"/>
      <c r="Q41" s="166"/>
      <c r="R41" s="166"/>
      <c r="S41" s="166"/>
    </row>
    <row r="42" spans="1:19" x14ac:dyDescent="0.25">
      <c r="K42" s="166"/>
      <c r="L42" s="166"/>
      <c r="M42" s="166"/>
      <c r="N42" s="166"/>
      <c r="O42" s="166"/>
      <c r="P42" s="166"/>
      <c r="Q42" s="166"/>
      <c r="R42" s="166"/>
      <c r="S42" s="166"/>
    </row>
    <row r="43" spans="1:19" x14ac:dyDescent="0.25">
      <c r="K43" s="166"/>
      <c r="L43" s="166"/>
      <c r="M43" s="166"/>
      <c r="N43" s="166"/>
      <c r="O43" s="166"/>
      <c r="P43" s="166"/>
      <c r="Q43" s="166"/>
      <c r="R43" s="166"/>
      <c r="S43" s="166"/>
    </row>
    <row r="44" spans="1:19" x14ac:dyDescent="0.25">
      <c r="K44" s="166"/>
      <c r="L44" s="166"/>
      <c r="M44" s="166"/>
      <c r="N44" s="166"/>
      <c r="O44" s="166"/>
      <c r="P44" s="166"/>
      <c r="Q44" s="166"/>
      <c r="R44" s="166"/>
      <c r="S44" s="166"/>
    </row>
  </sheetData>
  <mergeCells count="76">
    <mergeCell ref="Q40:S44"/>
    <mergeCell ref="K40:P44"/>
    <mergeCell ref="Q17:Q32"/>
    <mergeCell ref="R17:R32"/>
    <mergeCell ref="S17:S32"/>
    <mergeCell ref="K33:P39"/>
    <mergeCell ref="Q33:S39"/>
    <mergeCell ref="K32:M32"/>
    <mergeCell ref="K29:M30"/>
    <mergeCell ref="O20:O21"/>
    <mergeCell ref="P20:P2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F5:G5"/>
    <mergeCell ref="H10:H39"/>
    <mergeCell ref="H5:I5"/>
    <mergeCell ref="H6:I9"/>
    <mergeCell ref="I32:I39"/>
    <mergeCell ref="I10:I31"/>
    <mergeCell ref="G28:G31"/>
    <mergeCell ref="K6:M6"/>
    <mergeCell ref="G7:G9"/>
    <mergeCell ref="G12:G16"/>
    <mergeCell ref="G18:G22"/>
    <mergeCell ref="G24:G26"/>
    <mergeCell ref="K20:M21"/>
    <mergeCell ref="B39:C39"/>
    <mergeCell ref="A32:E32"/>
    <mergeCell ref="F33:F39"/>
    <mergeCell ref="G33:G39"/>
    <mergeCell ref="B33:C33"/>
    <mergeCell ref="B34:C34"/>
    <mergeCell ref="B35:C35"/>
    <mergeCell ref="B36:C36"/>
    <mergeCell ref="B37:C37"/>
    <mergeCell ref="B38:C38"/>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5:C5"/>
    <mergeCell ref="A6:C6"/>
    <mergeCell ref="B7:C7"/>
    <mergeCell ref="B8:C8"/>
    <mergeCell ref="A10:C10"/>
    <mergeCell ref="B9:C9"/>
    <mergeCell ref="A27:C27"/>
    <mergeCell ref="B16:C16"/>
    <mergeCell ref="A17:C17"/>
    <mergeCell ref="B28:C28"/>
    <mergeCell ref="B29:C2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X T a V v p j i G u k A A A A 9 g A A A B I A H A B D b 2 5 m a W c v U G F j a 2 F n Z S 5 4 b W w g o h g A K K A U A A A A A A A A A A A A A A A A A A A A A A A A A A A A h Y 8 x D o I w G I W v Q r r T l p K o I T 9 l c J X E h G h c m 1 K h E Y q h x X I 3 B 4 / k F c Q o 6 u b 4 v v c N 7 9 2 v N 8 j G t g k u q r e 6 M y m K M E W B M r I r t a l S N L h j u E I Z h 6 2 Q J 1 G p Y J K N T U Z b p q h 2 7 p w Q 4 r 3 H P s Z d X x F G a U Q O + a a Q t W o F + s j 6 v x x q Y 5 0 w U i E O + 9 c Y z n A U L X G 8 Y J g C m S H k 2 n w F N u 1 9 t j 8 Q 1 k P j h l 5 x Z c J d A W S O Q N 4 f + A N Q S w M E F A A C A A g A q X T a 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l 0 2 l Y o i k e 4 D g A A A B E A A A A T A B w A R m 9 y b X V s Y X M v U 2 V j d G l v b j E u b S C i G A A o o B Q A A A A A A A A A A A A A A A A A A A A A A A A A A A A r T k 0 u y c z P U w i G 0 I b W A F B L A Q I t A B Q A A g A I A K l 0 2 l b 6 Y 4 h r p A A A A P Y A A A A S A A A A A A A A A A A A A A A A A A A A A A B D b 2 5 m a W c v U G F j a 2 F n Z S 5 4 b W x Q S w E C L Q A U A A I A C A C p d N p W D 8 r p q 6 Q A A A D p A A A A E w A A A A A A A A A A A A A A A A D w A A A A W 0 N v b n R l b n R f V H l w Z X N d L n h t b F B L A Q I t A B Q A A g A I A K l 0 2 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L Q I I D V O v S 7 K V O W p v 7 u A e A A A A A A I A A A A A A A N m A A D A A A A A E A A A A O M M i d W q m b n j R 8 d U F L u A W D 0 A A A A A B I A A A K A A A A A Q A A A A H a 8 o l P 1 C y 3 s b t 7 L R I v 3 b P V A A A A B C q l U S m f T s G k t M m c + k v Z s 9 9 P c g z j O + S B 4 y M I P b 5 e V + W v K o e 4 O V V o 3 G I V Q b J K 8 K B Q j V Q 6 8 g V 0 b z e 4 f A e C 3 9 L 6 k K Z F r J P V y s N C O P 3 3 M a 2 f 6 A G R Q A A A C Q z N z c X W E Z / 0 q q s l R Q 1 2 1 y n L i A P w = = < / D a t a M a s h u p > 
</file>

<file path=customXml/itemProps1.xml><?xml version="1.0" encoding="utf-8"?>
<ds:datastoreItem xmlns:ds="http://schemas.openxmlformats.org/officeDocument/2006/customXml" ds:itemID="{C6A4E68C-EC81-4BC7-B825-7ED7F9EC88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 Amartuvshin</cp:lastModifiedBy>
  <dcterms:created xsi:type="dcterms:W3CDTF">2021-01-07T05:18:50Z</dcterms:created>
  <dcterms:modified xsi:type="dcterms:W3CDTF">2024-01-04T03:54:23Z</dcterms:modified>
</cp:coreProperties>
</file>