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02"/>
  <workbookPr/>
  <mc:AlternateContent xmlns:mc="http://schemas.openxmlformats.org/markup-compatibility/2006">
    <mc:Choice Requires="x15">
      <x15ac:absPath xmlns:x15ac="http://schemas.microsoft.com/office/spreadsheetml/2010/11/ac" url="C:\Users\Bilegsaikhan\Desktop\"/>
    </mc:Choice>
  </mc:AlternateContent>
  <xr:revisionPtr revIDLastSave="0" documentId="13_ncr:1_{69F412B7-2335-4AA5-ADE7-80783120ED51}" xr6:coauthVersionLast="47" xr6:coauthVersionMax="47" xr10:uidLastSave="{00000000-0000-0000-0000-000000000000}"/>
  <bookViews>
    <workbookView xWindow="-120" yWindow="480" windowWidth="51840" windowHeight="21240" xr2:uid="{00000000-000D-0000-FFFF-FFFF00000000}"/>
  </bookViews>
  <sheets>
    <sheet name="Зохицуулалттай этгээд" sheetId="1" r:id="rId1"/>
    <sheet name="стат ХЗЗ" sheetId="2" r:id="rId2"/>
    <sheet name="стат ХААБ" sheetId="3" r:id="rId3"/>
    <sheet name="стат УУБ" sheetId="4" r:id="rId4"/>
    <sheet name="стат даатгал" sheetId="5" r:id="rId5"/>
    <sheet name="стат ББСБ" sheetId="6" r:id="rId6"/>
    <sheet name="стат ХЗХ" sheetId="7" r:id="rId7"/>
  </sheets>
  <definedNames>
    <definedName name="_xlnm._FilterDatabase" localSheetId="5" hidden="1">'стат ББСБ'!$A$3:$DF$75</definedName>
    <definedName name="_xlnm._FilterDatabase" localSheetId="4" hidden="1">'стат даатгал'!$A$3:$BD$71</definedName>
    <definedName name="_xlnm._FilterDatabase" localSheetId="2" hidden="1">'стат ХААБ'!$A$1:$V$1</definedName>
    <definedName name="_xlnm._FilterDatabase" localSheetId="6" hidden="1">'стат ХЗХ'!$A$3:$BQ$75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5" roundtripDataChecksum="Av6JHDjsIYmsQMoR+ppV3a7waD0T74dCO7kDzGoX62w="/>
    </ext>
  </extLst>
</workbook>
</file>

<file path=xl/calcChain.xml><?xml version="1.0" encoding="utf-8"?>
<calcChain xmlns="http://schemas.openxmlformats.org/spreadsheetml/2006/main">
  <c r="C3" i="1" l="1"/>
  <c r="K6" i="1"/>
  <c r="K5" i="1"/>
  <c r="K4" i="1"/>
  <c r="AJ75" i="7" l="1"/>
  <c r="O75" i="7"/>
  <c r="K75" i="7"/>
  <c r="AJ74" i="7"/>
  <c r="O74" i="7"/>
  <c r="K74" i="7"/>
  <c r="AJ73" i="7"/>
  <c r="O73" i="7"/>
  <c r="K73" i="7"/>
  <c r="AJ72" i="7"/>
  <c r="O72" i="7"/>
  <c r="K72" i="7"/>
  <c r="O71" i="7"/>
  <c r="K71" i="7"/>
  <c r="O70" i="7"/>
  <c r="K70" i="7"/>
  <c r="O69" i="7"/>
  <c r="K69" i="7"/>
  <c r="O68" i="7"/>
  <c r="K68" i="7"/>
  <c r="O67" i="7"/>
  <c r="K67" i="7"/>
  <c r="O66" i="7"/>
  <c r="K66" i="7"/>
  <c r="O65" i="7"/>
  <c r="K65" i="7"/>
  <c r="O64" i="7"/>
  <c r="K64" i="7"/>
  <c r="O63" i="7"/>
  <c r="K63" i="7"/>
  <c r="O62" i="7"/>
  <c r="O61" i="7"/>
  <c r="O60" i="7"/>
  <c r="O59" i="7"/>
  <c r="O58" i="7"/>
  <c r="O57" i="7"/>
  <c r="O56" i="7"/>
  <c r="O55" i="7"/>
  <c r="O54" i="7"/>
  <c r="O53" i="7"/>
  <c r="O52" i="7"/>
  <c r="O51" i="7"/>
  <c r="O50" i="7"/>
  <c r="O49" i="7"/>
  <c r="O48" i="7"/>
  <c r="O47" i="7"/>
  <c r="O46" i="7"/>
  <c r="O45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17" i="7"/>
  <c r="O16" i="7"/>
  <c r="O15" i="7"/>
  <c r="O14" i="7"/>
  <c r="O13" i="7"/>
  <c r="O12" i="7"/>
  <c r="O11" i="7"/>
  <c r="O10" i="7"/>
  <c r="O9" i="7"/>
  <c r="O8" i="7"/>
  <c r="O7" i="7"/>
  <c r="X70" i="6"/>
  <c r="X69" i="6"/>
  <c r="W61" i="6"/>
  <c r="X61" i="6" s="1"/>
  <c r="V61" i="6"/>
  <c r="U61" i="6"/>
  <c r="W60" i="6"/>
  <c r="X60" i="6" s="1"/>
  <c r="V60" i="6"/>
  <c r="U60" i="6"/>
  <c r="X59" i="6"/>
  <c r="X71" i="5"/>
  <c r="L71" i="5"/>
  <c r="X70" i="5"/>
  <c r="L70" i="5"/>
  <c r="X69" i="5"/>
  <c r="L69" i="5"/>
  <c r="X68" i="5"/>
  <c r="L68" i="5"/>
  <c r="X67" i="5"/>
  <c r="L67" i="5"/>
  <c r="X66" i="5"/>
  <c r="L66" i="5"/>
  <c r="X65" i="5"/>
  <c r="L65" i="5"/>
  <c r="X64" i="5"/>
  <c r="L64" i="5"/>
  <c r="X63" i="5"/>
  <c r="L63" i="5"/>
  <c r="X62" i="5"/>
  <c r="L62" i="5"/>
  <c r="X61" i="5"/>
  <c r="L61" i="5"/>
  <c r="X60" i="5"/>
  <c r="L60" i="5"/>
  <c r="X59" i="5"/>
  <c r="L59" i="5"/>
  <c r="C59" i="5"/>
  <c r="X58" i="5"/>
  <c r="L58" i="5"/>
  <c r="X57" i="5"/>
  <c r="L57" i="5"/>
  <c r="X56" i="5"/>
  <c r="L56" i="5"/>
  <c r="X55" i="5"/>
  <c r="L55" i="5"/>
  <c r="X54" i="5"/>
  <c r="L54" i="5"/>
  <c r="X53" i="5"/>
  <c r="L53" i="5"/>
  <c r="X52" i="5"/>
  <c r="L52" i="5"/>
  <c r="X51" i="5"/>
  <c r="L51" i="5"/>
  <c r="X50" i="5"/>
  <c r="L50" i="5"/>
  <c r="X49" i="5"/>
  <c r="L49" i="5"/>
  <c r="X48" i="5"/>
  <c r="L48" i="5"/>
  <c r="X47" i="5"/>
  <c r="L47" i="5"/>
  <c r="L46" i="5"/>
  <c r="L45" i="5"/>
  <c r="L44" i="5"/>
  <c r="L43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BA18" i="5"/>
  <c r="AS18" i="5"/>
  <c r="L18" i="5"/>
  <c r="B130" i="3"/>
  <c r="B131" i="3" s="1"/>
  <c r="B132" i="3" s="1"/>
  <c r="B133" i="3" s="1"/>
  <c r="B134" i="3" s="1"/>
  <c r="B135" i="3" s="1"/>
  <c r="B136" i="3" s="1"/>
  <c r="B137" i="3" s="1"/>
  <c r="B138" i="3" s="1"/>
  <c r="B139" i="3" s="1"/>
  <c r="B140" i="3" s="1"/>
  <c r="U128" i="3"/>
  <c r="T128" i="3"/>
  <c r="S128" i="3"/>
  <c r="R128" i="3"/>
  <c r="Q128" i="3"/>
  <c r="O128" i="3"/>
  <c r="M128" i="3"/>
  <c r="L128" i="3"/>
  <c r="K128" i="3"/>
  <c r="J128" i="3"/>
  <c r="H128" i="3"/>
  <c r="G128" i="3"/>
  <c r="F128" i="3"/>
  <c r="D128" i="3"/>
  <c r="C128" i="3"/>
  <c r="P124" i="3"/>
  <c r="P123" i="3"/>
  <c r="P122" i="3"/>
  <c r="P121" i="3"/>
  <c r="P120" i="3"/>
  <c r="P119" i="3"/>
  <c r="P118" i="3"/>
  <c r="P117" i="3"/>
  <c r="P116" i="3"/>
  <c r="U115" i="3"/>
  <c r="T115" i="3"/>
  <c r="S115" i="3"/>
  <c r="R115" i="3"/>
  <c r="Q115" i="3"/>
  <c r="O115" i="3"/>
  <c r="M115" i="3"/>
  <c r="L115" i="3"/>
  <c r="K115" i="3"/>
  <c r="J115" i="3"/>
  <c r="H115" i="3"/>
  <c r="G115" i="3"/>
  <c r="F115" i="3"/>
  <c r="E115" i="3"/>
  <c r="D115" i="3"/>
  <c r="C115" i="3"/>
  <c r="P114" i="3"/>
  <c r="V114" i="3" s="1"/>
  <c r="P113" i="3"/>
  <c r="V113" i="3" s="1"/>
  <c r="P112" i="3"/>
  <c r="V112" i="3" s="1"/>
  <c r="V111" i="3"/>
  <c r="P111" i="3"/>
  <c r="P110" i="3"/>
  <c r="V110" i="3" s="1"/>
  <c r="P109" i="3"/>
  <c r="V109" i="3" s="1"/>
  <c r="P108" i="3"/>
  <c r="V108" i="3" s="1"/>
  <c r="P107" i="3"/>
  <c r="V107" i="3" s="1"/>
  <c r="P106" i="3"/>
  <c r="V106" i="3" s="1"/>
  <c r="P105" i="3"/>
  <c r="V105" i="3" s="1"/>
  <c r="P104" i="3"/>
  <c r="V104" i="3" s="1"/>
  <c r="P103" i="3"/>
  <c r="V103" i="3" s="1"/>
  <c r="U102" i="3"/>
  <c r="T102" i="3"/>
  <c r="S102" i="3"/>
  <c r="R102" i="3"/>
  <c r="Q102" i="3"/>
  <c r="O102" i="3"/>
  <c r="M102" i="3"/>
  <c r="L102" i="3"/>
  <c r="J102" i="3"/>
  <c r="H102" i="3"/>
  <c r="G102" i="3"/>
  <c r="F102" i="3"/>
  <c r="E102" i="3"/>
  <c r="D102" i="3"/>
  <c r="C102" i="3"/>
  <c r="P101" i="3"/>
  <c r="V101" i="3" s="1"/>
  <c r="P100" i="3"/>
  <c r="V100" i="3" s="1"/>
  <c r="P99" i="3"/>
  <c r="V99" i="3" s="1"/>
  <c r="P98" i="3"/>
  <c r="V98" i="3" s="1"/>
  <c r="K98" i="3"/>
  <c r="V97" i="3"/>
  <c r="P97" i="3"/>
  <c r="K97" i="3"/>
  <c r="P96" i="3"/>
  <c r="V96" i="3" s="1"/>
  <c r="K96" i="3"/>
  <c r="V95" i="3"/>
  <c r="P95" i="3"/>
  <c r="P94" i="3"/>
  <c r="V94" i="3" s="1"/>
  <c r="V93" i="3"/>
  <c r="P93" i="3"/>
  <c r="P92" i="3"/>
  <c r="K92" i="3"/>
  <c r="V92" i="3" s="1"/>
  <c r="P91" i="3"/>
  <c r="K91" i="3"/>
  <c r="P90" i="3"/>
  <c r="K90" i="3"/>
  <c r="U89" i="3"/>
  <c r="T89" i="3"/>
  <c r="S89" i="3"/>
  <c r="R89" i="3"/>
  <c r="Q89" i="3"/>
  <c r="O89" i="3"/>
  <c r="M89" i="3"/>
  <c r="L89" i="3"/>
  <c r="J89" i="3"/>
  <c r="H89" i="3"/>
  <c r="G89" i="3"/>
  <c r="F89" i="3"/>
  <c r="E89" i="3"/>
  <c r="D89" i="3"/>
  <c r="C89" i="3"/>
  <c r="P88" i="3"/>
  <c r="K88" i="3"/>
  <c r="P87" i="3"/>
  <c r="K87" i="3"/>
  <c r="V87" i="3" s="1"/>
  <c r="P86" i="3"/>
  <c r="K86" i="3"/>
  <c r="V85" i="3"/>
  <c r="P85" i="3"/>
  <c r="K85" i="3"/>
  <c r="P84" i="3"/>
  <c r="K84" i="3"/>
  <c r="V84" i="3" s="1"/>
  <c r="P83" i="3"/>
  <c r="K83" i="3"/>
  <c r="V83" i="3" s="1"/>
  <c r="P82" i="3"/>
  <c r="V82" i="3" s="1"/>
  <c r="K82" i="3"/>
  <c r="P81" i="3"/>
  <c r="K81" i="3"/>
  <c r="V81" i="3" s="1"/>
  <c r="P80" i="3"/>
  <c r="V80" i="3" s="1"/>
  <c r="K80" i="3"/>
  <c r="P79" i="3"/>
  <c r="V79" i="3" s="1"/>
  <c r="K79" i="3"/>
  <c r="P78" i="3"/>
  <c r="V78" i="3" s="1"/>
  <c r="K78" i="3"/>
  <c r="P77" i="3"/>
  <c r="P75" i="3"/>
  <c r="V75" i="3" s="1"/>
  <c r="K75" i="3"/>
  <c r="P74" i="3"/>
  <c r="V74" i="3" s="1"/>
  <c r="K74" i="3"/>
  <c r="V73" i="3"/>
  <c r="P73" i="3"/>
  <c r="K73" i="3"/>
  <c r="P72" i="3"/>
  <c r="V72" i="3" s="1"/>
  <c r="K72" i="3"/>
  <c r="V71" i="3"/>
  <c r="P71" i="3"/>
  <c r="K71" i="3"/>
  <c r="P70" i="3"/>
  <c r="V70" i="3" s="1"/>
  <c r="K70" i="3"/>
  <c r="P69" i="3"/>
  <c r="K69" i="3"/>
  <c r="V69" i="3" s="1"/>
  <c r="P68" i="3"/>
  <c r="K68" i="3"/>
  <c r="P67" i="3"/>
  <c r="V67" i="3" s="1"/>
  <c r="K67" i="3"/>
  <c r="P66" i="3"/>
  <c r="V66" i="3" s="1"/>
  <c r="K66" i="3"/>
  <c r="P65" i="3"/>
  <c r="K65" i="3"/>
  <c r="V65" i="3" s="1"/>
  <c r="P64" i="3"/>
  <c r="K64" i="3"/>
  <c r="V64" i="3" s="1"/>
  <c r="U63" i="3"/>
  <c r="T63" i="3"/>
  <c r="S63" i="3"/>
  <c r="R63" i="3"/>
  <c r="Q63" i="3"/>
  <c r="O63" i="3"/>
  <c r="M63" i="3"/>
  <c r="L63" i="3"/>
  <c r="J63" i="3"/>
  <c r="H63" i="3"/>
  <c r="G63" i="3"/>
  <c r="F63" i="3"/>
  <c r="E63" i="3"/>
  <c r="D63" i="3"/>
  <c r="C63" i="3"/>
  <c r="V62" i="3"/>
  <c r="P62" i="3"/>
  <c r="K62" i="3"/>
  <c r="P61" i="3"/>
  <c r="K61" i="3"/>
  <c r="V61" i="3" s="1"/>
  <c r="V60" i="3"/>
  <c r="P60" i="3"/>
  <c r="K60" i="3"/>
  <c r="P59" i="3"/>
  <c r="V59" i="3" s="1"/>
  <c r="K59" i="3"/>
  <c r="P58" i="3"/>
  <c r="K58" i="3"/>
  <c r="P57" i="3"/>
  <c r="K57" i="3"/>
  <c r="P56" i="3"/>
  <c r="K56" i="3"/>
  <c r="P55" i="3"/>
  <c r="V55" i="3" s="1"/>
  <c r="K55" i="3"/>
  <c r="P54" i="3"/>
  <c r="K54" i="3"/>
  <c r="V54" i="3" s="1"/>
  <c r="P53" i="3"/>
  <c r="K53" i="3"/>
  <c r="V53" i="3" s="1"/>
  <c r="P52" i="3"/>
  <c r="K52" i="3"/>
  <c r="V52" i="3" s="1"/>
  <c r="P51" i="3"/>
  <c r="K51" i="3"/>
  <c r="U50" i="3"/>
  <c r="T50" i="3"/>
  <c r="S50" i="3"/>
  <c r="R50" i="3"/>
  <c r="Q50" i="3"/>
  <c r="P50" i="3" s="1"/>
  <c r="O50" i="3"/>
  <c r="M50" i="3"/>
  <c r="L50" i="3"/>
  <c r="K50" i="3"/>
  <c r="J50" i="3"/>
  <c r="H50" i="3"/>
  <c r="G50" i="3"/>
  <c r="F50" i="3"/>
  <c r="D50" i="3"/>
  <c r="C50" i="3"/>
  <c r="P49" i="3"/>
  <c r="K49" i="3"/>
  <c r="P48" i="3"/>
  <c r="K48" i="3"/>
  <c r="P47" i="3"/>
  <c r="K47" i="3"/>
  <c r="V46" i="3"/>
  <c r="P46" i="3"/>
  <c r="K46" i="3"/>
  <c r="P45" i="3"/>
  <c r="V45" i="3" s="1"/>
  <c r="K45" i="3"/>
  <c r="P44" i="3"/>
  <c r="K44" i="3"/>
  <c r="P43" i="3"/>
  <c r="K43" i="3"/>
  <c r="P42" i="3"/>
  <c r="K42" i="3"/>
  <c r="V42" i="3" s="1"/>
  <c r="P41" i="3"/>
  <c r="K41" i="3"/>
  <c r="V40" i="3"/>
  <c r="P40" i="3"/>
  <c r="K40" i="3"/>
  <c r="P39" i="3"/>
  <c r="K39" i="3"/>
  <c r="V39" i="3" s="1"/>
  <c r="P38" i="3"/>
  <c r="K38" i="3"/>
  <c r="V38" i="3" s="1"/>
  <c r="U37" i="3"/>
  <c r="T37" i="3"/>
  <c r="S37" i="3"/>
  <c r="R37" i="3"/>
  <c r="Q37" i="3"/>
  <c r="P37" i="3" s="1"/>
  <c r="K37" i="3"/>
  <c r="J37" i="3"/>
  <c r="G37" i="3"/>
  <c r="D37" i="3"/>
  <c r="C37" i="3"/>
  <c r="P36" i="3"/>
  <c r="K36" i="3"/>
  <c r="V36" i="3" s="1"/>
  <c r="P35" i="3"/>
  <c r="K35" i="3"/>
  <c r="P34" i="3"/>
  <c r="K34" i="3"/>
  <c r="V33" i="3"/>
  <c r="P33" i="3"/>
  <c r="K33" i="3"/>
  <c r="P32" i="3"/>
  <c r="V32" i="3" s="1"/>
  <c r="K32" i="3"/>
  <c r="P31" i="3"/>
  <c r="K31" i="3"/>
  <c r="P30" i="3"/>
  <c r="K30" i="3"/>
  <c r="P29" i="3"/>
  <c r="K29" i="3"/>
  <c r="V29" i="3" s="1"/>
  <c r="P28" i="3"/>
  <c r="K28" i="3"/>
  <c r="V27" i="3"/>
  <c r="P27" i="3"/>
  <c r="K27" i="3"/>
  <c r="P26" i="3"/>
  <c r="K26" i="3"/>
  <c r="V26" i="3" s="1"/>
  <c r="V25" i="3"/>
  <c r="P25" i="3"/>
  <c r="K25" i="3"/>
  <c r="U24" i="3"/>
  <c r="T24" i="3"/>
  <c r="S24" i="3"/>
  <c r="Q24" i="3"/>
  <c r="K24" i="3"/>
  <c r="H24" i="3"/>
  <c r="G24" i="3"/>
  <c r="F24" i="3"/>
  <c r="D24" i="3"/>
  <c r="C24" i="3"/>
  <c r="P23" i="3"/>
  <c r="K23" i="3"/>
  <c r="V23" i="3" s="1"/>
  <c r="P22" i="3"/>
  <c r="K22" i="3"/>
  <c r="P21" i="3"/>
  <c r="K21" i="3"/>
  <c r="P20" i="3"/>
  <c r="K20" i="3"/>
  <c r="V20" i="3" s="1"/>
  <c r="P19" i="3"/>
  <c r="K19" i="3"/>
  <c r="V19" i="3" s="1"/>
  <c r="P18" i="3"/>
  <c r="K18" i="3"/>
  <c r="P17" i="3"/>
  <c r="K17" i="3"/>
  <c r="R16" i="3"/>
  <c r="R24" i="3" s="1"/>
  <c r="Q16" i="3"/>
  <c r="P16" i="3"/>
  <c r="K16" i="3"/>
  <c r="V16" i="3" s="1"/>
  <c r="P15" i="3"/>
  <c r="K15" i="3"/>
  <c r="V15" i="3" s="1"/>
  <c r="P14" i="3"/>
  <c r="K14" i="3"/>
  <c r="P13" i="3"/>
  <c r="V13" i="3" s="1"/>
  <c r="K13" i="3"/>
  <c r="P12" i="3"/>
  <c r="K12" i="3"/>
  <c r="V12" i="3" s="1"/>
  <c r="P11" i="3"/>
  <c r="K11" i="3"/>
  <c r="G11" i="3"/>
  <c r="D11" i="3"/>
  <c r="C11" i="3"/>
  <c r="P10" i="3"/>
  <c r="K10" i="3"/>
  <c r="V10" i="3" s="1"/>
  <c r="P9" i="3"/>
  <c r="K9" i="3"/>
  <c r="V9" i="3" s="1"/>
  <c r="P8" i="3"/>
  <c r="K8" i="3"/>
  <c r="V8" i="3" s="1"/>
  <c r="P7" i="3"/>
  <c r="K7" i="3"/>
  <c r="V7" i="3" s="1"/>
  <c r="P6" i="3"/>
  <c r="V6" i="3" s="1"/>
  <c r="K6" i="3"/>
  <c r="V5" i="3"/>
  <c r="P5" i="3"/>
  <c r="K5" i="3"/>
  <c r="P4" i="3"/>
  <c r="K4" i="3"/>
  <c r="P3" i="3"/>
  <c r="V3" i="3" s="1"/>
  <c r="K3" i="3"/>
  <c r="P2" i="3"/>
  <c r="V2" i="3" s="1"/>
  <c r="K2" i="3"/>
  <c r="Q216" i="2"/>
  <c r="Q217" i="2" s="1"/>
  <c r="Q218" i="2" s="1"/>
  <c r="Q219" i="2" s="1"/>
  <c r="Q220" i="2" s="1"/>
  <c r="Q221" i="2" s="1"/>
  <c r="AN214" i="2"/>
  <c r="AN215" i="2" s="1"/>
  <c r="AN216" i="2" s="1"/>
  <c r="AN217" i="2" s="1"/>
  <c r="AM214" i="2"/>
  <c r="AM215" i="2" s="1"/>
  <c r="AM216" i="2" s="1"/>
  <c r="AM217" i="2" s="1"/>
  <c r="AM210" i="2"/>
  <c r="X195" i="2"/>
  <c r="X194" i="2"/>
  <c r="X193" i="2"/>
  <c r="Z192" i="2"/>
  <c r="U192" i="2"/>
  <c r="Z191" i="2"/>
  <c r="U191" i="2"/>
  <c r="Z190" i="2"/>
  <c r="U190" i="2"/>
  <c r="Z189" i="2"/>
  <c r="U189" i="2"/>
  <c r="Z188" i="2"/>
  <c r="U188" i="2"/>
  <c r="Z187" i="2"/>
  <c r="U187" i="2"/>
  <c r="Z186" i="2"/>
  <c r="U186" i="2"/>
  <c r="Z185" i="2"/>
  <c r="U185" i="2"/>
  <c r="Z184" i="2"/>
  <c r="U184" i="2"/>
  <c r="Z183" i="2"/>
  <c r="U183" i="2"/>
  <c r="Z182" i="2"/>
  <c r="U182" i="2"/>
  <c r="Z181" i="2"/>
  <c r="U181" i="2"/>
  <c r="Z180" i="2"/>
  <c r="U180" i="2"/>
  <c r="Z179" i="2"/>
  <c r="U179" i="2"/>
  <c r="Z178" i="2"/>
  <c r="U178" i="2"/>
  <c r="Z177" i="2"/>
  <c r="U177" i="2"/>
  <c r="Z176" i="2"/>
  <c r="U176" i="2"/>
  <c r="Z175" i="2"/>
  <c r="U175" i="2"/>
  <c r="Z174" i="2"/>
  <c r="U174" i="2"/>
  <c r="Z173" i="2"/>
  <c r="U173" i="2"/>
  <c r="Z172" i="2"/>
  <c r="U172" i="2"/>
  <c r="Z171" i="2"/>
  <c r="U171" i="2"/>
  <c r="Z170" i="2"/>
  <c r="U170" i="2"/>
  <c r="Z169" i="2"/>
  <c r="U169" i="2"/>
  <c r="Z168" i="2"/>
  <c r="U168" i="2"/>
  <c r="Z167" i="2"/>
  <c r="U167" i="2"/>
  <c r="Z166" i="2"/>
  <c r="U166" i="2"/>
  <c r="Z165" i="2"/>
  <c r="U165" i="2"/>
  <c r="Z164" i="2"/>
  <c r="U164" i="2"/>
  <c r="Z163" i="2"/>
  <c r="U163" i="2"/>
  <c r="Z162" i="2"/>
  <c r="U162" i="2"/>
  <c r="Z161" i="2"/>
  <c r="U161" i="2"/>
  <c r="Z160" i="2"/>
  <c r="U160" i="2"/>
  <c r="AA159" i="2"/>
  <c r="Z159" i="2" s="1"/>
  <c r="AA158" i="2"/>
  <c r="Z158" i="2" s="1"/>
  <c r="AA157" i="2"/>
  <c r="Z157" i="2" s="1"/>
  <c r="F157" i="2"/>
  <c r="AA156" i="2"/>
  <c r="Z156" i="2" s="1"/>
  <c r="F156" i="2"/>
  <c r="AA155" i="2"/>
  <c r="Z155" i="2" s="1"/>
  <c r="F155" i="2"/>
  <c r="AA154" i="2"/>
  <c r="U154" i="2" s="1"/>
  <c r="F154" i="2"/>
  <c r="AA153" i="2"/>
  <c r="Z153" i="2" s="1"/>
  <c r="F153" i="2"/>
  <c r="AA152" i="2"/>
  <c r="Z152" i="2" s="1"/>
  <c r="F152" i="2"/>
  <c r="AA151" i="2"/>
  <c r="Z151" i="2" s="1"/>
  <c r="F151" i="2"/>
  <c r="AA150" i="2"/>
  <c r="U150" i="2" s="1"/>
  <c r="Z150" i="2"/>
  <c r="F150" i="2"/>
  <c r="AA149" i="2"/>
  <c r="Z149" i="2" s="1"/>
  <c r="F149" i="2"/>
  <c r="AA148" i="2"/>
  <c r="Z148" i="2" s="1"/>
  <c r="F148" i="2"/>
  <c r="Z147" i="2"/>
  <c r="U147" i="2"/>
  <c r="F147" i="2"/>
  <c r="Z146" i="2"/>
  <c r="U146" i="2"/>
  <c r="F146" i="2"/>
  <c r="Z145" i="2"/>
  <c r="U145" i="2"/>
  <c r="F145" i="2"/>
  <c r="Z144" i="2"/>
  <c r="U144" i="2"/>
  <c r="F144" i="2"/>
  <c r="Z143" i="2"/>
  <c r="U143" i="2"/>
  <c r="F143" i="2"/>
  <c r="Z142" i="2"/>
  <c r="U142" i="2"/>
  <c r="F142" i="2"/>
  <c r="Z141" i="2"/>
  <c r="U141" i="2"/>
  <c r="F141" i="2"/>
  <c r="Z140" i="2"/>
  <c r="U140" i="2"/>
  <c r="F140" i="2"/>
  <c r="Z139" i="2"/>
  <c r="U139" i="2"/>
  <c r="F139" i="2"/>
  <c r="Z138" i="2"/>
  <c r="U138" i="2"/>
  <c r="F138" i="2"/>
  <c r="Z137" i="2"/>
  <c r="U137" i="2"/>
  <c r="F137" i="2"/>
  <c r="Z136" i="2"/>
  <c r="U136" i="2"/>
  <c r="F136" i="2"/>
  <c r="Z135" i="2"/>
  <c r="U135" i="2"/>
  <c r="F135" i="2"/>
  <c r="Z134" i="2"/>
  <c r="U134" i="2"/>
  <c r="F134" i="2"/>
  <c r="Z133" i="2"/>
  <c r="U133" i="2"/>
  <c r="F133" i="2"/>
  <c r="Z132" i="2"/>
  <c r="U132" i="2"/>
  <c r="F132" i="2"/>
  <c r="Z131" i="2"/>
  <c r="U131" i="2"/>
  <c r="F131" i="2"/>
  <c r="Z130" i="2"/>
  <c r="U130" i="2"/>
  <c r="G130" i="2"/>
  <c r="F130" i="2" s="1"/>
  <c r="AC129" i="2"/>
  <c r="Z129" i="2" s="1"/>
  <c r="U129" i="2"/>
  <c r="G129" i="2"/>
  <c r="F129" i="2"/>
  <c r="C129" i="2"/>
  <c r="Z128" i="2"/>
  <c r="U128" i="2"/>
  <c r="F128" i="2"/>
  <c r="Z127" i="2"/>
  <c r="U127" i="2"/>
  <c r="F127" i="2"/>
  <c r="C127" i="2"/>
  <c r="AA126" i="2"/>
  <c r="Z126" i="2" s="1"/>
  <c r="U126" i="2"/>
  <c r="F126" i="2"/>
  <c r="AA125" i="2"/>
  <c r="Z125" i="2" s="1"/>
  <c r="F125" i="2"/>
  <c r="Z124" i="2"/>
  <c r="U124" i="2"/>
  <c r="G124" i="2"/>
  <c r="F124" i="2" s="1"/>
  <c r="Z123" i="2"/>
  <c r="U123" i="2"/>
  <c r="F123" i="2"/>
  <c r="Z122" i="2"/>
  <c r="U122" i="2"/>
  <c r="F122" i="2"/>
  <c r="Z121" i="2"/>
  <c r="U121" i="2"/>
  <c r="F121" i="2"/>
  <c r="Z120" i="2"/>
  <c r="U120" i="2"/>
  <c r="F120" i="2"/>
  <c r="Z119" i="2"/>
  <c r="U119" i="2"/>
  <c r="F119" i="2"/>
  <c r="Z118" i="2"/>
  <c r="U118" i="2"/>
  <c r="F118" i="2"/>
  <c r="Z117" i="2"/>
  <c r="U117" i="2"/>
  <c r="F117" i="2"/>
  <c r="AA116" i="2"/>
  <c r="U116" i="2" s="1"/>
  <c r="Z116" i="2"/>
  <c r="G116" i="2"/>
  <c r="F116" i="2" s="1"/>
  <c r="Z115" i="2"/>
  <c r="U115" i="2"/>
  <c r="T115" i="2"/>
  <c r="F115" i="2"/>
  <c r="Z114" i="2"/>
  <c r="U114" i="2"/>
  <c r="F114" i="2"/>
  <c r="Z113" i="2"/>
  <c r="U113" i="2"/>
  <c r="F113" i="2"/>
  <c r="Z112" i="2"/>
  <c r="U112" i="2"/>
  <c r="F112" i="2"/>
  <c r="Z111" i="2"/>
  <c r="U111" i="2"/>
  <c r="F111" i="2"/>
  <c r="Z110" i="2"/>
  <c r="U110" i="2"/>
  <c r="F110" i="2"/>
  <c r="Z109" i="2"/>
  <c r="U109" i="2"/>
  <c r="F109" i="2"/>
  <c r="Z108" i="2"/>
  <c r="U108" i="2"/>
  <c r="F108" i="2"/>
  <c r="Z107" i="2"/>
  <c r="U107" i="2"/>
  <c r="F107" i="2"/>
  <c r="Z106" i="2"/>
  <c r="U106" i="2"/>
  <c r="F106" i="2"/>
  <c r="Z105" i="2"/>
  <c r="U105" i="2"/>
  <c r="Z104" i="2"/>
  <c r="U104" i="2"/>
  <c r="F104" i="2"/>
  <c r="Z103" i="2"/>
  <c r="U103" i="2"/>
  <c r="F103" i="2"/>
  <c r="Z102" i="2"/>
  <c r="U102" i="2"/>
  <c r="F102" i="2"/>
  <c r="Z101" i="2"/>
  <c r="U101" i="2"/>
  <c r="F101" i="2"/>
  <c r="Z100" i="2"/>
  <c r="U100" i="2"/>
  <c r="F100" i="2"/>
  <c r="Z99" i="2"/>
  <c r="U99" i="2"/>
  <c r="F99" i="2"/>
  <c r="Z98" i="2"/>
  <c r="U98" i="2"/>
  <c r="F98" i="2"/>
  <c r="Z97" i="2"/>
  <c r="U97" i="2"/>
  <c r="F97" i="2"/>
  <c r="Z96" i="2"/>
  <c r="U96" i="2"/>
  <c r="F96" i="2"/>
  <c r="Z95" i="2"/>
  <c r="U95" i="2"/>
  <c r="F95" i="2"/>
  <c r="Z94" i="2"/>
  <c r="U94" i="2"/>
  <c r="F94" i="2"/>
  <c r="Z93" i="2"/>
  <c r="U93" i="2"/>
  <c r="F93" i="2"/>
  <c r="Z92" i="2"/>
  <c r="U92" i="2"/>
  <c r="F92" i="2"/>
  <c r="Z91" i="2"/>
  <c r="U91" i="2"/>
  <c r="F91" i="2"/>
  <c r="Z90" i="2"/>
  <c r="U90" i="2"/>
  <c r="F90" i="2"/>
  <c r="Z89" i="2"/>
  <c r="U89" i="2"/>
  <c r="F89" i="2"/>
  <c r="Z88" i="2"/>
  <c r="U88" i="2"/>
  <c r="F88" i="2"/>
  <c r="Z87" i="2"/>
  <c r="U87" i="2"/>
  <c r="F87" i="2"/>
  <c r="Z86" i="2"/>
  <c r="U86" i="2"/>
  <c r="F86" i="2"/>
  <c r="Z85" i="2"/>
  <c r="U85" i="2"/>
  <c r="F85" i="2"/>
  <c r="Z84" i="2"/>
  <c r="U84" i="2"/>
  <c r="F84" i="2"/>
  <c r="Z83" i="2"/>
  <c r="U83" i="2"/>
  <c r="F83" i="2"/>
  <c r="Z82" i="2"/>
  <c r="U82" i="2"/>
  <c r="F82" i="2"/>
  <c r="Z81" i="2"/>
  <c r="U81" i="2"/>
  <c r="F81" i="2"/>
  <c r="Z80" i="2"/>
  <c r="U80" i="2"/>
  <c r="F80" i="2"/>
  <c r="Z79" i="2"/>
  <c r="U79" i="2"/>
  <c r="F79" i="2"/>
  <c r="Z78" i="2"/>
  <c r="U78" i="2"/>
  <c r="F78" i="2"/>
  <c r="Z77" i="2"/>
  <c r="U77" i="2"/>
  <c r="F77" i="2"/>
  <c r="Z76" i="2"/>
  <c r="U76" i="2"/>
  <c r="F76" i="2"/>
  <c r="Z75" i="2"/>
  <c r="U75" i="2"/>
  <c r="F75" i="2"/>
  <c r="Z74" i="2"/>
  <c r="U74" i="2"/>
  <c r="F74" i="2"/>
  <c r="Z73" i="2"/>
  <c r="U73" i="2"/>
  <c r="F73" i="2"/>
  <c r="Z72" i="2"/>
  <c r="U72" i="2"/>
  <c r="F72" i="2"/>
  <c r="Z71" i="2"/>
  <c r="U71" i="2"/>
  <c r="F71" i="2"/>
  <c r="Z70" i="2"/>
  <c r="U70" i="2"/>
  <c r="F70" i="2"/>
  <c r="Z69" i="2"/>
  <c r="U69" i="2"/>
  <c r="F69" i="2"/>
  <c r="Z68" i="2"/>
  <c r="U68" i="2"/>
  <c r="F68" i="2"/>
  <c r="Z67" i="2"/>
  <c r="U67" i="2"/>
  <c r="F67" i="2"/>
  <c r="Z66" i="2"/>
  <c r="U66" i="2"/>
  <c r="F66" i="2"/>
  <c r="Z65" i="2"/>
  <c r="U65" i="2"/>
  <c r="F65" i="2"/>
  <c r="Z64" i="2"/>
  <c r="U64" i="2"/>
  <c r="F64" i="2"/>
  <c r="Z63" i="2"/>
  <c r="U63" i="2"/>
  <c r="F63" i="2"/>
  <c r="Z62" i="2"/>
  <c r="U62" i="2"/>
  <c r="F62" i="2"/>
  <c r="Z61" i="2"/>
  <c r="U61" i="2"/>
  <c r="F61" i="2"/>
  <c r="Z60" i="2"/>
  <c r="U60" i="2"/>
  <c r="F60" i="2"/>
  <c r="Z59" i="2"/>
  <c r="U59" i="2"/>
  <c r="F59" i="2"/>
  <c r="Z58" i="2"/>
  <c r="U58" i="2"/>
  <c r="F58" i="2"/>
  <c r="Z57" i="2"/>
  <c r="U57" i="2"/>
  <c r="F57" i="2"/>
  <c r="Z56" i="2"/>
  <c r="U56" i="2"/>
  <c r="F56" i="2"/>
  <c r="Z55" i="2"/>
  <c r="U55" i="2"/>
  <c r="F55" i="2"/>
  <c r="Z54" i="2"/>
  <c r="U54" i="2"/>
  <c r="F54" i="2"/>
  <c r="Z53" i="2"/>
  <c r="U53" i="2"/>
  <c r="F53" i="2"/>
  <c r="Z52" i="2"/>
  <c r="U52" i="2"/>
  <c r="F52" i="2"/>
  <c r="Z51" i="2"/>
  <c r="U51" i="2"/>
  <c r="F51" i="2"/>
  <c r="Z50" i="2"/>
  <c r="U50" i="2"/>
  <c r="F50" i="2"/>
  <c r="Z49" i="2"/>
  <c r="U49" i="2"/>
  <c r="F49" i="2"/>
  <c r="Z48" i="2"/>
  <c r="U48" i="2"/>
  <c r="F48" i="2"/>
  <c r="Z47" i="2"/>
  <c r="U47" i="2"/>
  <c r="F47" i="2"/>
  <c r="Z46" i="2"/>
  <c r="U46" i="2"/>
  <c r="F46" i="2"/>
  <c r="Z45" i="2"/>
  <c r="U45" i="2"/>
  <c r="F45" i="2"/>
  <c r="Z44" i="2"/>
  <c r="U44" i="2"/>
  <c r="F44" i="2"/>
  <c r="Z43" i="2"/>
  <c r="U43" i="2"/>
  <c r="F43" i="2"/>
  <c r="Z42" i="2"/>
  <c r="U42" i="2"/>
  <c r="F42" i="2"/>
  <c r="Z41" i="2"/>
  <c r="U41" i="2"/>
  <c r="F41" i="2"/>
  <c r="Z40" i="2"/>
  <c r="U40" i="2"/>
  <c r="F40" i="2"/>
  <c r="Z39" i="2"/>
  <c r="U39" i="2"/>
  <c r="F39" i="2"/>
  <c r="AB38" i="2"/>
  <c r="Z38" i="2" s="1"/>
  <c r="U38" i="2"/>
  <c r="F38" i="2"/>
  <c r="Z37" i="2"/>
  <c r="U37" i="2"/>
  <c r="F37" i="2"/>
  <c r="Z36" i="2"/>
  <c r="U36" i="2"/>
  <c r="F36" i="2"/>
  <c r="Z35" i="2"/>
  <c r="U35" i="2"/>
  <c r="F35" i="2"/>
  <c r="AB34" i="2"/>
  <c r="Z34" i="2" s="1"/>
  <c r="U34" i="2"/>
  <c r="F34" i="2"/>
  <c r="AB33" i="2"/>
  <c r="Z33" i="2" s="1"/>
  <c r="U33" i="2"/>
  <c r="F33" i="2"/>
  <c r="Z32" i="2"/>
  <c r="U32" i="2"/>
  <c r="F32" i="2"/>
  <c r="Z31" i="2"/>
  <c r="U31" i="2"/>
  <c r="F31" i="2"/>
  <c r="Z30" i="2"/>
  <c r="U30" i="2"/>
  <c r="F30" i="2"/>
  <c r="Z29" i="2"/>
  <c r="U29" i="2"/>
  <c r="F29" i="2"/>
  <c r="Z28" i="2"/>
  <c r="U28" i="2"/>
  <c r="F28" i="2"/>
  <c r="Z27" i="2"/>
  <c r="U27" i="2"/>
  <c r="F27" i="2"/>
  <c r="Z26" i="2"/>
  <c r="U26" i="2"/>
  <c r="F26" i="2"/>
  <c r="Z25" i="2"/>
  <c r="U25" i="2"/>
  <c r="F25" i="2"/>
  <c r="Z24" i="2"/>
  <c r="U24" i="2"/>
  <c r="F24" i="2"/>
  <c r="Z23" i="2"/>
  <c r="U23" i="2"/>
  <c r="F23" i="2"/>
  <c r="Z22" i="2"/>
  <c r="U22" i="2"/>
  <c r="F22" i="2"/>
  <c r="Z21" i="2"/>
  <c r="U21" i="2"/>
  <c r="F21" i="2"/>
  <c r="Z20" i="2"/>
  <c r="U20" i="2"/>
  <c r="F20" i="2"/>
  <c r="Z19" i="2"/>
  <c r="U19" i="2"/>
  <c r="F19" i="2"/>
  <c r="Z18" i="2"/>
  <c r="U18" i="2"/>
  <c r="F18" i="2"/>
  <c r="Z17" i="2"/>
  <c r="U17" i="2"/>
  <c r="F17" i="2"/>
  <c r="Z16" i="2"/>
  <c r="U16" i="2"/>
  <c r="F16" i="2"/>
  <c r="Z15" i="2"/>
  <c r="U15" i="2"/>
  <c r="F15" i="2"/>
  <c r="Z14" i="2"/>
  <c r="U14" i="2"/>
  <c r="F14" i="2"/>
  <c r="Z13" i="2"/>
  <c r="U13" i="2"/>
  <c r="F13" i="2"/>
  <c r="Z12" i="2"/>
  <c r="U12" i="2"/>
  <c r="F12" i="2"/>
  <c r="Z11" i="2"/>
  <c r="U11" i="2"/>
  <c r="F11" i="2"/>
  <c r="Z10" i="2"/>
  <c r="U10" i="2"/>
  <c r="F10" i="2"/>
  <c r="Z9" i="2"/>
  <c r="U9" i="2"/>
  <c r="F9" i="2"/>
  <c r="Z8" i="2"/>
  <c r="U8" i="2"/>
  <c r="F8" i="2"/>
  <c r="Z7" i="2"/>
  <c r="U7" i="2"/>
  <c r="F7" i="2"/>
  <c r="Z6" i="2"/>
  <c r="U6" i="2"/>
  <c r="F6" i="2"/>
  <c r="Z5" i="2"/>
  <c r="U5" i="2"/>
  <c r="F5" i="2"/>
  <c r="Z4" i="2"/>
  <c r="U4" i="2"/>
  <c r="G4" i="2"/>
  <c r="F4" i="2" s="1"/>
  <c r="K29" i="1"/>
  <c r="C29" i="1"/>
  <c r="K28" i="1"/>
  <c r="C28" i="1"/>
  <c r="K27" i="1"/>
  <c r="C27" i="1"/>
  <c r="K26" i="1"/>
  <c r="C26" i="1"/>
  <c r="K25" i="1"/>
  <c r="C25" i="1"/>
  <c r="K24" i="1"/>
  <c r="C24" i="1"/>
  <c r="K23" i="1"/>
  <c r="C23" i="1"/>
  <c r="K22" i="1"/>
  <c r="C22" i="1"/>
  <c r="K21" i="1"/>
  <c r="C21" i="1"/>
  <c r="K20" i="1"/>
  <c r="C20" i="1"/>
  <c r="K19" i="1"/>
  <c r="C19" i="1"/>
  <c r="K18" i="1"/>
  <c r="C18" i="1"/>
  <c r="K17" i="1"/>
  <c r="C17" i="1"/>
  <c r="K16" i="1"/>
  <c r="C16" i="1"/>
  <c r="K15" i="1"/>
  <c r="C15" i="1"/>
  <c r="K14" i="1"/>
  <c r="C14" i="1"/>
  <c r="K13" i="1"/>
  <c r="C13" i="1"/>
  <c r="K12" i="1"/>
  <c r="C12" i="1"/>
  <c r="K11" i="1"/>
  <c r="C11" i="1"/>
  <c r="K10" i="1"/>
  <c r="C10" i="1"/>
  <c r="K9" i="1"/>
  <c r="C9" i="1"/>
  <c r="K8" i="1"/>
  <c r="C8" i="1"/>
  <c r="K7" i="1"/>
  <c r="C7" i="1"/>
  <c r="C6" i="1"/>
  <c r="C5" i="1"/>
  <c r="C4" i="1"/>
  <c r="K3" i="1"/>
  <c r="V18" i="3" l="1"/>
  <c r="V22" i="3"/>
  <c r="V28" i="3"/>
  <c r="V37" i="3" s="1"/>
  <c r="V35" i="3"/>
  <c r="V41" i="3"/>
  <c r="V48" i="3"/>
  <c r="V56" i="3"/>
  <c r="V68" i="3"/>
  <c r="V86" i="3"/>
  <c r="V91" i="3"/>
  <c r="P128" i="3"/>
  <c r="Z154" i="2"/>
  <c r="V4" i="3"/>
  <c r="V49" i="3"/>
  <c r="V58" i="3"/>
  <c r="P89" i="3"/>
  <c r="P115" i="3"/>
  <c r="V30" i="3"/>
  <c r="V43" i="3"/>
  <c r="V50" i="3" s="1"/>
  <c r="V51" i="3"/>
  <c r="K89" i="3"/>
  <c r="V88" i="3"/>
  <c r="P24" i="3"/>
  <c r="V57" i="3"/>
  <c r="V14" i="3"/>
  <c r="V24" i="3" s="1"/>
  <c r="V21" i="3"/>
  <c r="P63" i="3"/>
  <c r="V31" i="3"/>
  <c r="V34" i="3"/>
  <c r="V44" i="3"/>
  <c r="V47" i="3"/>
  <c r="P102" i="3"/>
  <c r="V11" i="3"/>
  <c r="V63" i="3"/>
  <c r="V115" i="3"/>
  <c r="E116" i="3"/>
  <c r="E117" i="3" s="1"/>
  <c r="V117" i="3" s="1"/>
  <c r="U125" i="2"/>
  <c r="U149" i="2"/>
  <c r="U153" i="2"/>
  <c r="U157" i="2"/>
  <c r="K63" i="3"/>
  <c r="V77" i="3"/>
  <c r="U158" i="2"/>
  <c r="U159" i="2"/>
  <c r="V90" i="3"/>
  <c r="U151" i="2"/>
  <c r="U155" i="2"/>
  <c r="K102" i="3"/>
  <c r="U148" i="2"/>
  <c r="U152" i="2"/>
  <c r="U156" i="2"/>
  <c r="V89" i="3" l="1"/>
  <c r="V102" i="3"/>
  <c r="E118" i="3"/>
  <c r="V118" i="3" s="1"/>
  <c r="V116" i="3"/>
  <c r="E119" i="3"/>
  <c r="V119" i="3" s="1"/>
  <c r="E120" i="3" l="1"/>
  <c r="V120" i="3" l="1"/>
  <c r="E121" i="3"/>
  <c r="V121" i="3" l="1"/>
  <c r="E122" i="3"/>
  <c r="E123" i="3" l="1"/>
  <c r="V123" i="3" s="1"/>
  <c r="V122" i="3"/>
  <c r="E124" i="3" l="1"/>
  <c r="V124" i="3" s="1"/>
  <c r="V128" i="3"/>
  <c r="E128" i="3"/>
</calcChain>
</file>

<file path=xl/sharedStrings.xml><?xml version="1.0" encoding="utf-8"?>
<sst xmlns="http://schemas.openxmlformats.org/spreadsheetml/2006/main" count="1010" uniqueCount="380">
  <si>
    <t>Зохицуулалтттай этгээд</t>
  </si>
  <si>
    <t>нэмж боддог болсон</t>
  </si>
  <si>
    <t>Он</t>
  </si>
  <si>
    <t>Нийт зохицуулалттай этгээд /өссөн дүнгээр/</t>
  </si>
  <si>
    <t>Үнэт цаас</t>
  </si>
  <si>
    <t>Даатгал</t>
  </si>
  <si>
    <t>ББСБ</t>
  </si>
  <si>
    <t>Мөнгөн зээлийн үйл ажиллагаа бүртгэл</t>
  </si>
  <si>
    <t>ХЗХ</t>
  </si>
  <si>
    <t>ВХҮҮ</t>
  </si>
  <si>
    <t>Сэндбокс зохицуулалтын орчин</t>
  </si>
  <si>
    <t>Салбар төлөөлөгчийн газар</t>
  </si>
  <si>
    <t>Төлөөлөгчийн газрын тоо</t>
  </si>
  <si>
    <t>ҮХХЗ</t>
  </si>
  <si>
    <t>Үнэт метал байгууллага</t>
  </si>
  <si>
    <t>Хувь хүн</t>
  </si>
  <si>
    <t>Даатгалын төлөөлөгч</t>
  </si>
  <si>
    <t>2023.IV</t>
  </si>
  <si>
    <t>2023.III</t>
  </si>
  <si>
    <t>2023.II</t>
  </si>
  <si>
    <t>2023.I</t>
  </si>
  <si>
    <t>2022.IV</t>
  </si>
  <si>
    <t>2022.III</t>
  </si>
  <si>
    <t>2022.II</t>
  </si>
  <si>
    <t>2022.I</t>
  </si>
  <si>
    <t>2021.IV</t>
  </si>
  <si>
    <t>2021.III</t>
  </si>
  <si>
    <t>2021.II</t>
  </si>
  <si>
    <t>2021.I</t>
  </si>
  <si>
    <t>2020.IV</t>
  </si>
  <si>
    <t>2020.III</t>
  </si>
  <si>
    <t>2020.II</t>
  </si>
  <si>
    <t>2020.I</t>
  </si>
  <si>
    <t>2019.IV</t>
  </si>
  <si>
    <t>2019.III</t>
  </si>
  <si>
    <t>2019.II</t>
  </si>
  <si>
    <t>2019.I</t>
  </si>
  <si>
    <t>2018.IV</t>
  </si>
  <si>
    <t>2018.III</t>
  </si>
  <si>
    <t>2018.II</t>
  </si>
  <si>
    <t>2018.I</t>
  </si>
  <si>
    <t>2017.IV</t>
  </si>
  <si>
    <t>2017.III</t>
  </si>
  <si>
    <t>2017.II</t>
  </si>
  <si>
    <t>ХӨРӨНГИЙН ЗАХ ЗЭЭЛ /статистик/</t>
  </si>
  <si>
    <t>Хөрөнгөөр баталгаажсан үнэт цаас</t>
  </si>
  <si>
    <t>Сар</t>
  </si>
  <si>
    <t>ТОП-20 индекс /дундаж/</t>
  </si>
  <si>
    <t>MSE A</t>
  </si>
  <si>
    <t>MSE B</t>
  </si>
  <si>
    <t>Нийт ЗЗҮ</t>
  </si>
  <si>
    <t>Зах зээлийн үнэлгээ /МХБ/</t>
  </si>
  <si>
    <t>Зах зээлийн үнэлгээ
 /УҮЦБ/</t>
  </si>
  <si>
    <t>Үнэт цаас нь бүртгэлтэй ХК-ийн тоо</t>
  </si>
  <si>
    <t>Төвлөрсөн хадгаламжинд нээгдсэн дансдын тоо</t>
  </si>
  <si>
    <t>Брокер, дилерийн компаниудын тоо</t>
  </si>
  <si>
    <t>Хөрөнгө оруулалтын менежментийн компани</t>
  </si>
  <si>
    <t>Хувийн хөрөнгө оруулалтын сан</t>
  </si>
  <si>
    <t>Хамтын хөрөнгө оруулалтын сан</t>
  </si>
  <si>
    <t>Кастодиан</t>
  </si>
  <si>
    <t>Хөрөнгө итгэмжлэн удирдах</t>
  </si>
  <si>
    <t>Нийт хийгдсэн хэлцлийн тоо /МХБ/</t>
  </si>
  <si>
    <t>Арилжааны хэмжээ нийт</t>
  </si>
  <si>
    <t>Хоёрдогч зах зээлийн арилжаа</t>
  </si>
  <si>
    <t>Анхдагч зах зээлийн арилжаа</t>
  </si>
  <si>
    <t>Тусгай зориулалтын компани</t>
  </si>
  <si>
    <t>Үнэт цаасжуулсан хөрөнгийн хэмжээ</t>
  </si>
  <si>
    <t>Хөрөнгөөр баталгаажсан үнэт цаасны тоо</t>
  </si>
  <si>
    <t>Зээлдэгчдийн тоо/Хөрөнгийн багц дахь хөрөнгийн тоо</t>
  </si>
  <si>
    <t xml:space="preserve">Нийт </t>
  </si>
  <si>
    <t>Хувьцаа</t>
  </si>
  <si>
    <t>Компанийн бонд</t>
  </si>
  <si>
    <t>ЗГҮЦ</t>
  </si>
  <si>
    <t>ХОС</t>
  </si>
  <si>
    <t>ХБҮЦ</t>
  </si>
  <si>
    <t>2005 он</t>
  </si>
  <si>
    <t>1 сар</t>
  </si>
  <si>
    <t>2 сар</t>
  </si>
  <si>
    <t>3 сар</t>
  </si>
  <si>
    <t>4 сар</t>
  </si>
  <si>
    <t>5 сар</t>
  </si>
  <si>
    <t>6 сар</t>
  </si>
  <si>
    <t>7 сар</t>
  </si>
  <si>
    <t>8 сар</t>
  </si>
  <si>
    <t>9 сар</t>
  </si>
  <si>
    <t>10 сар</t>
  </si>
  <si>
    <t>11 сар</t>
  </si>
  <si>
    <t>12 сар</t>
  </si>
  <si>
    <t>2006 он</t>
  </si>
  <si>
    <t>2007он</t>
  </si>
  <si>
    <t>2008 он</t>
  </si>
  <si>
    <t>2009 он</t>
  </si>
  <si>
    <t>2010 он</t>
  </si>
  <si>
    <t>2011 он</t>
  </si>
  <si>
    <t>2012 он</t>
  </si>
  <si>
    <t>2013 он</t>
  </si>
  <si>
    <t>2014 он</t>
  </si>
  <si>
    <t>2015 он</t>
  </si>
  <si>
    <t>2016 он</t>
  </si>
  <si>
    <t>2017 он</t>
  </si>
  <si>
    <t>12788,2</t>
  </si>
  <si>
    <t>13610,2</t>
  </si>
  <si>
    <t>2018 он</t>
  </si>
  <si>
    <t>2019 он</t>
  </si>
  <si>
    <t>2020 он</t>
  </si>
  <si>
    <t>Нийт</t>
  </si>
  <si>
    <t>2021 он</t>
  </si>
  <si>
    <t xml:space="preserve"> -   </t>
  </si>
  <si>
    <t xml:space="preserve">12 сар </t>
  </si>
  <si>
    <t>2022 он</t>
  </si>
  <si>
    <t>2023 он</t>
  </si>
  <si>
    <t xml:space="preserve">                            -  </t>
  </si>
  <si>
    <t xml:space="preserve">                              -  </t>
  </si>
  <si>
    <t xml:space="preserve">                               -  </t>
  </si>
  <si>
    <t xml:space="preserve">                                -  </t>
  </si>
  <si>
    <t xml:space="preserve">                             -  </t>
  </si>
  <si>
    <t>Ямааны Ноолуур</t>
  </si>
  <si>
    <t>Хонины ноос</t>
  </si>
  <si>
    <t>Адууны шир</t>
  </si>
  <si>
    <t>Тосны ургамал</t>
  </si>
  <si>
    <t>Тэмээний ноос</t>
  </si>
  <si>
    <t>Мал бэлтгэл</t>
  </si>
  <si>
    <t>Боловсруулаагүй үхрийн шир</t>
  </si>
  <si>
    <t>Хүнсний буудай</t>
  </si>
  <si>
    <t>Бодын Хөөвөр</t>
  </si>
  <si>
    <t>Сарлагийн хөөвөр</t>
  </si>
  <si>
    <t>Адууны хөөвөр</t>
  </si>
  <si>
    <t>Тэмээний очёс</t>
  </si>
  <si>
    <t>Үхрийн хөөвөр</t>
  </si>
  <si>
    <t>Завод ноос</t>
  </si>
  <si>
    <t>Хонины Завод ноос</t>
  </si>
  <si>
    <t>Ямааны завод ноос</t>
  </si>
  <si>
    <t>Сарлагийн завод ноос</t>
  </si>
  <si>
    <t>Тэмээний завод ноос</t>
  </si>
  <si>
    <t>Адууны завод ноос</t>
  </si>
  <si>
    <t xml:space="preserve">                                 -  </t>
  </si>
  <si>
    <t xml:space="preserve">                   -  </t>
  </si>
  <si>
    <t xml:space="preserve">                       -  </t>
  </si>
  <si>
    <t xml:space="preserve">          -  </t>
  </si>
  <si>
    <t xml:space="preserve">         -  </t>
  </si>
  <si>
    <t>УУЛ УУРХАЙН БҮТЭЭГДЭХҮҮНИЙ БИРЖ</t>
  </si>
  <si>
    <t>Нүүрс</t>
  </si>
  <si>
    <t>Эрчим хүчний нүүрс</t>
  </si>
  <si>
    <t>Чийг багатай хүрэн нүүрс</t>
  </si>
  <si>
    <t>Дэгдэмхий бодис дундаас их, хийн нүүрс</t>
  </si>
  <si>
    <t>Дэгдэмхий бодис дунд, коксжих нүүрс</t>
  </si>
  <si>
    <t>Баяжуулсан сул коксжих нүүрс</t>
  </si>
  <si>
    <t>Баяжуулсан коксжих нүүрс</t>
  </si>
  <si>
    <t>Баяжуулсан дунд зэрэг үнстэй хагас хатуу коксжих нүүрс</t>
  </si>
  <si>
    <t>1/3 коксжих нүүрс</t>
  </si>
  <si>
    <t>Хатуу коксжих нүүрс</t>
  </si>
  <si>
    <t>Төмөр</t>
  </si>
  <si>
    <t>Fe-65% төмрийн баяжмал</t>
  </si>
  <si>
    <t>Fe-58% төмрийн баяжмал</t>
  </si>
  <si>
    <t>Fe-52% төмрийн хүдэр</t>
  </si>
  <si>
    <t>ДААТГАЛЫН ЗАХ ЗЭЭЛ /статистик/</t>
  </si>
  <si>
    <t>Жил</t>
  </si>
  <si>
    <t>Даатгалын компанийн тоо</t>
  </si>
  <si>
    <t>Ердийн даатгал</t>
  </si>
  <si>
    <t>Урт хугацааны даатгал</t>
  </si>
  <si>
    <t>Давхар даатгал</t>
  </si>
  <si>
    <t>Даатгалын зуучлагч компанийн тоо</t>
  </si>
  <si>
    <t>Даатгалын хохирол үнэлэгч компанийн тоо</t>
  </si>
  <si>
    <t>Даатгалын төлөөлөгчийн тоо</t>
  </si>
  <si>
    <t>Салбарын тоо</t>
  </si>
  <si>
    <t>Салбар, төлөөлөгчийн газрын тоо</t>
  </si>
  <si>
    <t>Давхардсан даатгалын бүтээгдэхүүний тоо</t>
  </si>
  <si>
    <t>Аудитын компанийн тоо</t>
  </si>
  <si>
    <t xml:space="preserve">Актуарчийн тоо </t>
  </si>
  <si>
    <t>Нийт актив</t>
  </si>
  <si>
    <t>Мөнгөн ба түүнтэй адилтгах хөрөнгө</t>
  </si>
  <si>
    <t>Даатгалын авлага</t>
  </si>
  <si>
    <t>Бусад санхүүгийн хөрөнгө</t>
  </si>
  <si>
    <t>Хөрөнгө оруулалт</t>
  </si>
  <si>
    <t>Даатгалын хөрөнгө</t>
  </si>
  <si>
    <t>Үндсэн хөрөнгө /цэвэр/</t>
  </si>
  <si>
    <t>Биет бус хөрөнгө /цэвэр/</t>
  </si>
  <si>
    <t>Бусад</t>
  </si>
  <si>
    <t>Өр төлбөр</t>
  </si>
  <si>
    <t>Даатгалын өглөг</t>
  </si>
  <si>
    <t>Бусад санхүүгийн өр төлбөр</t>
  </si>
  <si>
    <t>Бусад санхүүгийн бус өр төлбөр</t>
  </si>
  <si>
    <t>Нөөц сан</t>
  </si>
  <si>
    <t>Орлогод тооцоогүй хураамжийн нөөц</t>
  </si>
  <si>
    <t>Учирсан боловч мэдэгдээгүй ХНС</t>
  </si>
  <si>
    <t>Мэдсэн боловч төлөөгүй ХНС</t>
  </si>
  <si>
    <t>Учирч болзошгүй ХНС</t>
  </si>
  <si>
    <t>Тусгай нөөц сан</t>
  </si>
  <si>
    <t>Өөрийн хөрөнгө</t>
  </si>
  <si>
    <t>Эзэмшигчдийн өмч</t>
  </si>
  <si>
    <t>Халаасны хувьцаа</t>
  </si>
  <si>
    <t>Нэмж төлөгдсөн капитал</t>
  </si>
  <si>
    <t>Тогтвортой байдлын нөөц сан</t>
  </si>
  <si>
    <t>Хөрөнгийн дахин үнэлгээний өөрчлөлт</t>
  </si>
  <si>
    <t>Гадаад валютын хөрвүүлэлтийн нөөц</t>
  </si>
  <si>
    <t>Эздийн өмчийн бусад хэсэг</t>
  </si>
  <si>
    <t>Хуримтлагдсан ашиг, алдагдал</t>
  </si>
  <si>
    <t>Хураамжийн орлого</t>
  </si>
  <si>
    <t>Нөхөн төлбөр</t>
  </si>
  <si>
    <t>Хохирлын харьцаа /хувь/</t>
  </si>
  <si>
    <t>Активын өгөөж /ROA, хувь/</t>
  </si>
  <si>
    <t>Өөрийн хөрөнгийн өгөөж /ROE, хувь/</t>
  </si>
  <si>
    <t>Ердийн даатгал орлогод тооцсон хураамж</t>
  </si>
  <si>
    <t>Урт хугацааны даатгалын цэвэр хураамжийн орлого</t>
  </si>
  <si>
    <t>Хувь оролцоогүй гэрээний нөөц сангийн өөрчлөлт</t>
  </si>
  <si>
    <t>Урт хугацааны даатгалын  орлогод тооцсон хураамж</t>
  </si>
  <si>
    <t>Даатгалын салбарын орлогод тооцсон хураамж</t>
  </si>
  <si>
    <t>Ердийн даатгалын нөхөн төлбөр</t>
  </si>
  <si>
    <t>Урт хугацааны даатгалын нөхөн төлбөр</t>
  </si>
  <si>
    <t>Давхар даатгалын нөхөн төлбөр</t>
  </si>
  <si>
    <t>БАНК БУС САНХҮҮГИЙН БАЙГУУЛЛАГА /статистик/</t>
  </si>
  <si>
    <t>HOME</t>
  </si>
  <si>
    <t>Улирал</t>
  </si>
  <si>
    <t>Нийт ББСБ-ын тоо</t>
  </si>
  <si>
    <t>ББСБ тоо хот</t>
  </si>
  <si>
    <t>Салбар</t>
  </si>
  <si>
    <t>ЗЖДС хүү</t>
  </si>
  <si>
    <t>Харилцагчдын тоо</t>
  </si>
  <si>
    <t>Зээлдэгчдийн тоо</t>
  </si>
  <si>
    <t>ЭРГЭЛТИЙН ХӨРӨНГӨ</t>
  </si>
  <si>
    <t>МӨНГӨН ХӨРӨНГӨ</t>
  </si>
  <si>
    <t>Бэлэн мөнгө</t>
  </si>
  <si>
    <t>Банк, санхүүгийн байгууллагад байршуулсан харилцах</t>
  </si>
  <si>
    <t>Банк, санхүүгийн байгууллагад байршуулсан хадгаламж</t>
  </si>
  <si>
    <t>БОГИНО ХУГАЦААТ ХӨРӨНГӨ ОРУУЛАЛТ (ЦЭВРЭЭР)</t>
  </si>
  <si>
    <t>Арилжааны үнэт цаас</t>
  </si>
  <si>
    <t>Хөрөнгө оруулалтын үнэт цаас</t>
  </si>
  <si>
    <t>Үнэт цаасны хорогдуулаагүй нэмэгдэл, хямдруулалт</t>
  </si>
  <si>
    <t>ЗЭЭЛ (ЦЭВРЭЭР)</t>
  </si>
  <si>
    <t>Нийт зээл</t>
  </si>
  <si>
    <t>Хэвийн</t>
  </si>
  <si>
    <t>Хугацаа хэтэрсэн</t>
  </si>
  <si>
    <t>Чанаргүй:</t>
  </si>
  <si>
    <t>Чанаргүй эзлэх хувь</t>
  </si>
  <si>
    <t>Нийт зээл (төгрөгийн)</t>
  </si>
  <si>
    <t>Нийт зээл (валютын)</t>
  </si>
  <si>
    <t>ФАКТОРИНГИЙН ТООЦООНЫ АВЛАГА (ЦЭВРЭЭР)</t>
  </si>
  <si>
    <t>Нийт факторингийн тооцооны авлага</t>
  </si>
  <si>
    <t>Нийт факторингийн тооцооны авлага (төгрөгийн)</t>
  </si>
  <si>
    <t>Нийт факторингийн тооцооны авлага (валютын)</t>
  </si>
  <si>
    <t>ӨМЧЛӨХ БУСАД ҮЛ ХӨДЛӨХ БОЛОН ӨМЧЛӨХ БУСАД ХӨРӨНГӨ (ЦЭВРЭЭР)</t>
  </si>
  <si>
    <t>Өмчлөх бусад үл хөдлөх хөрөнгө</t>
  </si>
  <si>
    <t>Өмчлөх бусад хөрөнгө</t>
  </si>
  <si>
    <t>БУСАД ХӨРӨНГӨ</t>
  </si>
  <si>
    <t>Хуримтлуулж тооцсон хүүгийн авлага</t>
  </si>
  <si>
    <t>Авлага /цэврээр/</t>
  </si>
  <si>
    <t>Нийт авлага</t>
  </si>
  <si>
    <t>Нийт авлага (төгрөгийн)</t>
  </si>
  <si>
    <t>Нийт авлага (валютын)</t>
  </si>
  <si>
    <t>Бусад актив</t>
  </si>
  <si>
    <t>САНХҮҮГИЙН ҮҮСМЭЛ ХЭРЭГСЭЛ (ДЕРИВАТИВ)-ИЙН АВЛАГА</t>
  </si>
  <si>
    <t>ЭРГЭЛТИЙН БУС ХӨРӨНГӨ</t>
  </si>
  <si>
    <t>Үндсэн /биет/ ба биет бус хөрөнгө</t>
  </si>
  <si>
    <t>НИЙТ ХӨРӨНГИЙН ДҮН</t>
  </si>
  <si>
    <t>ӨР ТӨЛБӨР</t>
  </si>
  <si>
    <t>Итгэлцлийн үйлчилгээний өглөг</t>
  </si>
  <si>
    <t>ДОТООД, ГАДААДЫН БАНК, САНХҮҮГИЙН БАЙГУУЛЛАГАД ТӨЛӨХ ӨГЛӨГ</t>
  </si>
  <si>
    <t>БУСАД ЭХ ҮҮСВЭР</t>
  </si>
  <si>
    <t>Зээлийн батлан даалтанд байршуулсан эх үүсвэр</t>
  </si>
  <si>
    <t>Мөнгөн гуйвуулгын үйлчилгээний өглөг</t>
  </si>
  <si>
    <t>Төлбөр тооцооны үйлчилгээний өглөг</t>
  </si>
  <si>
    <t>Факторингийн үйлчилгээний өглөг</t>
  </si>
  <si>
    <t>Гадаад валютын арилжааны эх үүсвэр</t>
  </si>
  <si>
    <t>ББСБ-ААС ГАРГАСАН ӨРИЙН БИЧИГ</t>
  </si>
  <si>
    <t>БУСАД ӨР ТӨЛБӨР</t>
  </si>
  <si>
    <t>ХУРИМТЛУУЛЖ ТООЦСОН ХҮҮГИЙН ӨГЛӨГ</t>
  </si>
  <si>
    <t>БУСАД ПАССИВ</t>
  </si>
  <si>
    <t>САНХҮҮГИЙН ҮҮСМЭЛ ХЭРЭГСЭЛ (ДЕРИВАТИВ)-ИЙН ӨГЛӨГ</t>
  </si>
  <si>
    <t>ЭЗДИЙН ӨМЧ</t>
  </si>
  <si>
    <t>ХУВЬЦААТ КАПИТАЛ</t>
  </si>
  <si>
    <t>САНГУУД</t>
  </si>
  <si>
    <t>ХУРИМТЛАГДСАН АШИГ/АЛДАГДАЛ</t>
  </si>
  <si>
    <t>Тухайн үеийн ашиг/алдагдал</t>
  </si>
  <si>
    <t>ХОЁРДОГЧ ӨГЛӨГ</t>
  </si>
  <si>
    <t xml:space="preserve">ХҮҮГИЙН ОРЛОГО </t>
  </si>
  <si>
    <t xml:space="preserve">Хугацаандаа байгаа зээлийн хүүгийн орлого </t>
  </si>
  <si>
    <t xml:space="preserve">Хугацаа хэтэрсэн зээлийн хүүгийн орлого  </t>
  </si>
  <si>
    <t xml:space="preserve">Үнэт цаасны хүүгийн орлого </t>
  </si>
  <si>
    <t xml:space="preserve">Бусад хүүгийн орлого </t>
  </si>
  <si>
    <t>Хугацаандаа байгаа санхүүгийн түрээсийн хүүгийн орлого</t>
  </si>
  <si>
    <t xml:space="preserve">Хугацаандаа байгаа факторингийн үйлчилгээний хүүгийн орлого </t>
  </si>
  <si>
    <t xml:space="preserve">Хугацаа хэтэрсэн факторингийн үйлчилгээний хүүгийн орлого </t>
  </si>
  <si>
    <t>Банкин дахь харилцах дансны хүүгийн орлого</t>
  </si>
  <si>
    <t>Банкин дахь хадгаламжийн хүүгийн орлого</t>
  </si>
  <si>
    <t>Хүүгийн орлогын буцаалт /сөрөг утгатай/</t>
  </si>
  <si>
    <t xml:space="preserve">ХҮҮГИЙН ЗАРДАЛ </t>
  </si>
  <si>
    <t xml:space="preserve">Банкны байгууллагаас авсан зээлийн хүүгийн зардал </t>
  </si>
  <si>
    <t xml:space="preserve">Бусад санхүүгийн байгууллагаас авсан зээлийн хүүгийн зардал </t>
  </si>
  <si>
    <t>Төслийн зээлийн санхүүжилтын хүүгийн зардал</t>
  </si>
  <si>
    <t>Өрийн бичгийн хүүгийн зардал</t>
  </si>
  <si>
    <t>Хүүгийн зардлын буцаалт /сөрөг утгатай/</t>
  </si>
  <si>
    <t xml:space="preserve">ХҮҮГИЙН БУС ОРЛОГО  </t>
  </si>
  <si>
    <t xml:space="preserve">Арилжааны орлого </t>
  </si>
  <si>
    <t xml:space="preserve">Санхүүгийн үйлчилгээний орлого </t>
  </si>
  <si>
    <t>Санхүүгийн түрээсийн орлого</t>
  </si>
  <si>
    <t>Итгэлцлийн үйлчилгээний орлого</t>
  </si>
  <si>
    <t>Мөнгөн гуйвуулгын орлого</t>
  </si>
  <si>
    <t>Картын үйлчилгээний орлого</t>
  </si>
  <si>
    <t>Санхүүгийн зөвлөгөө, мэдээлэл өгөх үйлчилгээний орлого</t>
  </si>
  <si>
    <t>Үйлчилгээний хураамж, шимтгэлийн орлого</t>
  </si>
  <si>
    <t xml:space="preserve">Бусад </t>
  </si>
  <si>
    <t xml:space="preserve">ХҮҮГИЙН БУС ЗАРДАЛ </t>
  </si>
  <si>
    <t xml:space="preserve">Арилжаа болон ханшийн тэгшитгэлийн зардал </t>
  </si>
  <si>
    <t xml:space="preserve">Боловсон хүчний холбогдолтой зардал </t>
  </si>
  <si>
    <t xml:space="preserve">Бусад зардал </t>
  </si>
  <si>
    <t xml:space="preserve">БОЛЗОШГҮЙ ЭРСДЭЛИЙН ЗАРДАЛ </t>
  </si>
  <si>
    <t xml:space="preserve">ҮНДСЭН ҮЙЛ АЖИЛЛАГААНЫ АШИГ/АЛДАГДАЛ </t>
  </si>
  <si>
    <t xml:space="preserve">ҮНДСЭН БУС ҮЙЛ АЖИЛЛАГААНЫ ОРЛОГО </t>
  </si>
  <si>
    <t xml:space="preserve">ҮНДСЭН БУС ҮЙЛ АЖИЛЛАГААНЫ ЗАРДАЛ </t>
  </si>
  <si>
    <t xml:space="preserve">ЕРДИЙН ҮЙЛ АЖИЛЛАГААНЫ АШИГ/АЛДАГДАЛ </t>
  </si>
  <si>
    <t xml:space="preserve">ТАТВАР ТӨЛӨХИЙН ӨМНӨХ АШИГ/АЛДАГДАЛ  </t>
  </si>
  <si>
    <t>НИЙТ ОРЛОГО:</t>
  </si>
  <si>
    <t>НИЙТ ЗАРЛАГА:</t>
  </si>
  <si>
    <t>ЦЭВЭР ОРЛОГО</t>
  </si>
  <si>
    <t xml:space="preserve">                         -  </t>
  </si>
  <si>
    <t xml:space="preserve">                          -  </t>
  </si>
  <si>
    <t xml:space="preserve">                      -  </t>
  </si>
  <si>
    <t>ХАДГАЛАМЖ, ЗЭЭЛИЙН ХОРШОО /статистик/</t>
  </si>
  <si>
    <t>Нийт ХЗХ-ын тоо</t>
  </si>
  <si>
    <t>ХЗХ тоо хот</t>
  </si>
  <si>
    <t>Хөдөө орон нутаг</t>
  </si>
  <si>
    <t>Гишүүдийн тоо</t>
  </si>
  <si>
    <t>Мөнгөн хөрөнгө</t>
  </si>
  <si>
    <t xml:space="preserve">Зээлийн өрийн үлдэгдэл /цэвэр/ </t>
  </si>
  <si>
    <t>Бусад актив (Нийт хөрөнгө-мөнгөн хөрөнгө-зээлийн өрийн үлдэгдэл)</t>
  </si>
  <si>
    <t>Хэвийн зээл</t>
  </si>
  <si>
    <t>Хугацаа хэтэрсэн зээл</t>
  </si>
  <si>
    <t>Чанаргүй зээл</t>
  </si>
  <si>
    <t>Чанаргүй зээл/Нийт зээл /хувь/</t>
  </si>
  <si>
    <t>Богино хугацаат хөрөнгө оруулалт</t>
  </si>
  <si>
    <t>Өмчлөх бусад хөрөнгө /Цэврээр/</t>
  </si>
  <si>
    <t>Бусад эргэлтийн хөрөнгө</t>
  </si>
  <si>
    <t>Эргэлтийн бус хөрөнгө</t>
  </si>
  <si>
    <t>Үндсэн хөрөнгө /цэврээр/</t>
  </si>
  <si>
    <t>Биет бус хөрөнгө</t>
  </si>
  <si>
    <t>Хөрөнгө оруулалт ба бусад эргэлтийн бус хөрөнгө</t>
  </si>
  <si>
    <t>Хадгаламж</t>
  </si>
  <si>
    <t>Хугацаагүй хадгаламж</t>
  </si>
  <si>
    <t>Хугацаатай хадгаламж</t>
  </si>
  <si>
    <t>Банк, санхүүгийн байгууллагаас татсан хөрөнгө (БХЗ+УХӨТ)</t>
  </si>
  <si>
    <t>Бусад богино хугацаат өр төлбөр</t>
  </si>
  <si>
    <t>Урьдчилж олсон орлого</t>
  </si>
  <si>
    <t xml:space="preserve">Үүнээс: "Гишүүдийн оруулсан хувь хөрөнгө" </t>
  </si>
  <si>
    <t>хуримтлагдсан ашиг</t>
  </si>
  <si>
    <t>Хөрөнгийн дахин үнэлгээний нэмэгдэл</t>
  </si>
  <si>
    <t>Хандив, тусламж</t>
  </si>
  <si>
    <t>Бүх сангууд</t>
  </si>
  <si>
    <t>Балансын гадуурх данс</t>
  </si>
  <si>
    <t>Хүлээж болзошгүй үүрэг</t>
  </si>
  <si>
    <t>Батлан даалт</t>
  </si>
  <si>
    <t>Зээлийн барьцаа хөрөнгө</t>
  </si>
  <si>
    <t>Зээлийн шугам</t>
  </si>
  <si>
    <t>Үнэ бүхий зүйл</t>
  </si>
  <si>
    <t>Нарийн бүртгэлийн маягтууд</t>
  </si>
  <si>
    <t>Хадгалсан үнэ бүхий зүйлс</t>
  </si>
  <si>
    <t>Хэрэглэж буй тэмдгүүд</t>
  </si>
  <si>
    <t>Зээлтэй холбогдох тооцоо</t>
  </si>
  <si>
    <t>Зээлийн эрсдэлийн сангаас хаасан зээл</t>
  </si>
  <si>
    <t>Хуримтлуулж тооцохыг зогсоосон хүү</t>
  </si>
  <si>
    <t>ХҮҮГИЙН ОРЛОГО</t>
  </si>
  <si>
    <t>Зээлийн хүүгийн орлого</t>
  </si>
  <si>
    <t>Зээлийн нэмэгдүүлсэн хүүгийн орлого</t>
  </si>
  <si>
    <t>Үнэт цаасны хүүгийн орлого</t>
  </si>
  <si>
    <t>Банк, санхүүгийн байгууллагаас авсан хүүгийн орлого</t>
  </si>
  <si>
    <t>Санхүүгийн түрээсийн хүүгийн орлого</t>
  </si>
  <si>
    <t>(Зээлийн хүүгийн орлогын буцаалт )</t>
  </si>
  <si>
    <t>ХҮҮГИЙН ЗАРДАЛ</t>
  </si>
  <si>
    <t>Хадгаламжийн хүүгийн зардал</t>
  </si>
  <si>
    <t>Банк, санхүүгийн байгууллагад төлсөн хүүгийн зардал</t>
  </si>
  <si>
    <t>Санхүүгийн түрээсийн хүүгийн зардал</t>
  </si>
  <si>
    <t>Бусад хүүгийн зардал</t>
  </si>
  <si>
    <t>(Хүүгийн зардлын буцаалт)</t>
  </si>
  <si>
    <t>Хүүгийн цэвэр орлого</t>
  </si>
  <si>
    <t>БОЛЗОШГҮЙ ЭРСДЭЛИЙН САНГИЙН ЗАРДАЛ</t>
  </si>
  <si>
    <t>ҮЙЛ АЖИЛЛАГААНЫ БУСАД ОРЛОГО</t>
  </si>
  <si>
    <t>ҮЙЛ АЖИЛЛАГААНЫ ЗАРДАЛ</t>
  </si>
  <si>
    <t>ҮЙЛ АЖИЛЛАГААНЫ БУС ОРЛОГО</t>
  </si>
  <si>
    <t>ҮЙЛ АЖИЛЛАГААНЫ БУС ЗАРДАЛ</t>
  </si>
  <si>
    <t>НИЙТ ОРЛОГО</t>
  </si>
  <si>
    <t>НИЙТ ЗАРЛАГА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</si>
</sst>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_(* #,##0.0_);_(* \(#,##0.0\);_(* &quot;-&quot;??_);_(@_)"/>
    <numFmt numFmtId="167" formatCode="_(* #,##0.0_);_(* \(#,##0.0\);_(* &quot;-&quot;?_);_(@_)"/>
    <numFmt numFmtId="168" formatCode="[$-409]#,##0.00"/>
    <numFmt numFmtId="169" formatCode="0.0%"/>
    <numFmt numFmtId="170" formatCode="#,##0.0"/>
    <numFmt numFmtId="171" formatCode="#,###.00"/>
    <numFmt numFmtId="172" formatCode="#,###.0"/>
    <numFmt numFmtId="173" formatCode="_-* #,##0.00_-;\-* #,##0.00_-;_-* &quot;-&quot;_-;_-@"/>
  </numFmts>
  <fonts count="36" x14ac:knownFonts="1">
    <font>
      <sz val="11"/>
      <color theme="1"/>
      <name val="Calibri"/>
      <scheme val="minor"/>
    </font>
    <font>
      <b/>
      <sz val="16"/>
      <color theme="0"/>
      <name val="Mogul helios"/>
    </font>
    <font>
      <sz val="11"/>
      <name val="Calibri"/>
    </font>
    <font>
      <b/>
      <sz val="11"/>
      <color theme="1"/>
      <name val="Arial"/>
    </font>
    <font>
      <sz val="11"/>
      <color theme="1"/>
      <name val="Arial"/>
    </font>
    <font>
      <sz val="11"/>
      <color rgb="FF757070"/>
      <name val="Arial"/>
    </font>
    <font>
      <sz val="9"/>
      <color theme="1"/>
      <name val="Arial"/>
    </font>
    <font>
      <i/>
      <sz val="11"/>
      <color theme="1"/>
      <name val="Arial"/>
    </font>
    <font>
      <b/>
      <u/>
      <sz val="12"/>
      <color theme="0"/>
      <name val="Arial"/>
    </font>
    <font>
      <b/>
      <sz val="8"/>
      <color rgb="FF000000"/>
      <name val="Times New Roman"/>
    </font>
    <font>
      <b/>
      <sz val="12"/>
      <color theme="0"/>
      <name val="Times New Roman"/>
    </font>
    <font>
      <sz val="8"/>
      <color theme="1"/>
      <name val="Times New Roman"/>
    </font>
    <font>
      <sz val="11"/>
      <color rgb="FF000000"/>
      <name val="Calibri"/>
    </font>
    <font>
      <b/>
      <sz val="8"/>
      <color theme="1"/>
      <name val="Times New Roman"/>
    </font>
    <font>
      <sz val="8"/>
      <color rgb="FF000000"/>
      <name val="Times New Roman"/>
    </font>
    <font>
      <sz val="11"/>
      <color rgb="FF000000"/>
      <name val="Times New Roman"/>
    </font>
    <font>
      <b/>
      <sz val="11"/>
      <color rgb="FF000000"/>
      <name val="Calibri"/>
    </font>
    <font>
      <sz val="8"/>
      <color rgb="FF000000"/>
      <name val="Calibri"/>
    </font>
    <font>
      <sz val="10"/>
      <color rgb="FF000000"/>
      <name val="Times New Roman"/>
    </font>
    <font>
      <sz val="11"/>
      <color theme="1"/>
      <name val="Times New Roman"/>
    </font>
    <font>
      <b/>
      <sz val="11"/>
      <color theme="1"/>
      <name val="Times New Roman"/>
    </font>
    <font>
      <sz val="11"/>
      <color theme="1"/>
      <name val="Calibri"/>
    </font>
    <font>
      <sz val="10"/>
      <color theme="1"/>
      <name val="Times New Roman"/>
    </font>
    <font>
      <i/>
      <sz val="9"/>
      <color theme="1"/>
      <name val="Times New Roman"/>
    </font>
    <font>
      <b/>
      <u/>
      <sz val="8"/>
      <color theme="0"/>
      <name val="Arial"/>
    </font>
    <font>
      <b/>
      <sz val="10"/>
      <color theme="0"/>
      <name val="Times New Roman"/>
    </font>
    <font>
      <sz val="10"/>
      <color theme="1"/>
      <name val="Arial"/>
    </font>
    <font>
      <u/>
      <sz val="8"/>
      <color theme="1"/>
      <name val="Times New Roman"/>
    </font>
    <font>
      <i/>
      <sz val="8"/>
      <color theme="1"/>
      <name val="Times New Roman"/>
    </font>
    <font>
      <sz val="8"/>
      <color theme="1"/>
      <name val="Arial"/>
    </font>
    <font>
      <sz val="8"/>
      <color rgb="FFFF0000"/>
      <name val="Arial"/>
    </font>
    <font>
      <b/>
      <u/>
      <sz val="12"/>
      <color theme="0"/>
      <name val="Arial"/>
    </font>
    <font>
      <sz val="11"/>
      <color theme="1"/>
      <name val="Calibri"/>
      <scheme val="minor"/>
    </font>
    <font>
      <sz val="8"/>
      <name val="Times New Roman"/>
      <family val="1"/>
    </font>
    <font>
      <b/>
      <sz val="8"/>
      <name val="Times New Roman"/>
      <family val="1"/>
    </font>
    <font>
      <b/>
      <sz val="11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4"/>
        <bgColor theme="4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theme="0"/>
      </patternFill>
    </fill>
    <fill>
      <patternFill patternType="solid">
        <fgColor rgb="FFD9E2F3"/>
        <bgColor rgb="FFD9E2F3"/>
      </patternFill>
    </fill>
    <fill>
      <patternFill patternType="solid">
        <fgColor rgb="FFA8D08D"/>
        <bgColor rgb="FFA8D08D"/>
      </patternFill>
    </fill>
    <fill>
      <patternFill patternType="solid">
        <fgColor rgb="FFB4C6E7"/>
        <bgColor rgb="FFB4C6E7"/>
      </patternFill>
    </fill>
    <fill>
      <patternFill patternType="solid">
        <fgColor rgb="FFFBE4D5"/>
        <bgColor rgb="FFFBE4D5"/>
      </patternFill>
    </fill>
    <fill>
      <patternFill patternType="solid">
        <fgColor rgb="FFFEF2CB"/>
        <bgColor rgb="FFFEF2CB"/>
      </patternFill>
    </fill>
    <fill>
      <patternFill patternType="solid">
        <fgColor rgb="FFC5E0B3"/>
        <bgColor rgb="FFC5E0B3"/>
      </patternFill>
    </fill>
    <fill>
      <patternFill patternType="solid">
        <fgColor rgb="FFFFE598"/>
        <bgColor rgb="FFFFE598"/>
      </patternFill>
    </fill>
    <fill>
      <patternFill patternType="solid">
        <fgColor rgb="FFE2EFD9"/>
        <bgColor rgb="FFE2EFD9"/>
      </patternFill>
    </fill>
    <fill>
      <patternFill patternType="solid">
        <fgColor theme="9"/>
        <bgColor theme="9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</fills>
  <borders count="6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/>
      <right style="hair">
        <color rgb="FF000000"/>
      </right>
      <top style="dotted">
        <color rgb="FF000000"/>
      </top>
      <bottom/>
      <diagonal/>
    </border>
    <border>
      <left style="dotted">
        <color rgb="FF000000"/>
      </left>
      <right style="hair">
        <color rgb="FF000000"/>
      </right>
      <top style="dotted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 style="dotted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dotted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dotted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/>
      <top/>
      <bottom/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dotted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 style="dotted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dotted">
        <color theme="0"/>
      </left>
      <right style="dotted">
        <color theme="0"/>
      </right>
      <top/>
      <bottom style="dotted">
        <color theme="0"/>
      </bottom>
      <diagonal/>
    </border>
  </borders>
  <cellStyleXfs count="2">
    <xf numFmtId="0" fontId="0" fillId="0" borderId="0"/>
    <xf numFmtId="0" fontId="32" fillId="0" borderId="39"/>
  </cellStyleXfs>
  <cellXfs count="397">
    <xf numFmtId="0" fontId="0" fillId="0" borderId="0" xfId="0"/>
    <xf numFmtId="0" fontId="3" fillId="0" borderId="0" xfId="0" applyFont="1"/>
    <xf numFmtId="0" fontId="4" fillId="0" borderId="0" xfId="0" applyFont="1"/>
    <xf numFmtId="49" fontId="5" fillId="0" borderId="0" xfId="0" applyNumberFormat="1" applyFont="1"/>
    <xf numFmtId="0" fontId="4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6" fillId="0" borderId="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7" fillId="0" borderId="0" xfId="0" applyFont="1"/>
    <xf numFmtId="0" fontId="3" fillId="0" borderId="5" xfId="0" applyFont="1" applyBorder="1"/>
    <xf numFmtId="0" fontId="4" fillId="0" borderId="0" xfId="0" applyFont="1" applyAlignment="1">
      <alignment wrapText="1"/>
    </xf>
    <xf numFmtId="2" fontId="9" fillId="0" borderId="0" xfId="0" applyNumberFormat="1" applyFont="1" applyAlignment="1">
      <alignment horizontal="center" vertical="center"/>
    </xf>
    <xf numFmtId="164" fontId="10" fillId="3" borderId="10" xfId="0" applyNumberFormat="1" applyFont="1" applyFill="1" applyBorder="1" applyAlignment="1">
      <alignment vertical="center"/>
    </xf>
    <xf numFmtId="164" fontId="10" fillId="3" borderId="11" xfId="0" applyNumberFormat="1" applyFont="1" applyFill="1" applyBorder="1" applyAlignment="1">
      <alignment vertical="center"/>
    </xf>
    <xf numFmtId="0" fontId="12" fillId="0" borderId="0" xfId="0" applyFont="1"/>
    <xf numFmtId="0" fontId="12" fillId="5" borderId="10" xfId="0" applyFont="1" applyFill="1" applyBorder="1" applyAlignment="1">
      <alignment wrapText="1"/>
    </xf>
    <xf numFmtId="0" fontId="12" fillId="5" borderId="10" xfId="0" applyFont="1" applyFill="1" applyBorder="1"/>
    <xf numFmtId="165" fontId="12" fillId="5" borderId="10" xfId="0" applyNumberFormat="1" applyFont="1" applyFill="1" applyBorder="1"/>
    <xf numFmtId="165" fontId="12" fillId="5" borderId="10" xfId="0" applyNumberFormat="1" applyFont="1" applyFill="1" applyBorder="1" applyAlignment="1">
      <alignment horizontal="right"/>
    </xf>
    <xf numFmtId="0" fontId="12" fillId="5" borderId="10" xfId="0" applyFont="1" applyFill="1" applyBorder="1" applyAlignment="1">
      <alignment horizontal="right"/>
    </xf>
    <xf numFmtId="2" fontId="15" fillId="5" borderId="10" xfId="0" applyNumberFormat="1" applyFont="1" applyFill="1" applyBorder="1" applyAlignment="1">
      <alignment horizontal="center"/>
    </xf>
    <xf numFmtId="43" fontId="14" fillId="5" borderId="10" xfId="0" applyNumberFormat="1" applyFont="1" applyFill="1" applyBorder="1" applyAlignment="1">
      <alignment horizontal="center" vertical="center"/>
    </xf>
    <xf numFmtId="165" fontId="14" fillId="5" borderId="10" xfId="0" applyNumberFormat="1" applyFont="1" applyFill="1" applyBorder="1" applyAlignment="1">
      <alignment horizontal="center" vertical="center"/>
    </xf>
    <xf numFmtId="0" fontId="16" fillId="5" borderId="10" xfId="0" applyFont="1" applyFill="1" applyBorder="1"/>
    <xf numFmtId="0" fontId="14" fillId="5" borderId="10" xfId="0" applyFont="1" applyFill="1" applyBorder="1"/>
    <xf numFmtId="0" fontId="12" fillId="5" borderId="10" xfId="0" applyFont="1" applyFill="1" applyBorder="1" applyAlignment="1">
      <alignment horizontal="center" vertical="center"/>
    </xf>
    <xf numFmtId="0" fontId="17" fillId="5" borderId="10" xfId="0" applyFont="1" applyFill="1" applyBorder="1"/>
    <xf numFmtId="43" fontId="12" fillId="5" borderId="10" xfId="0" applyNumberFormat="1" applyFont="1" applyFill="1" applyBorder="1"/>
    <xf numFmtId="2" fontId="18" fillId="5" borderId="10" xfId="0" applyNumberFormat="1" applyFont="1" applyFill="1" applyBorder="1" applyAlignment="1">
      <alignment horizontal="center" vertical="center"/>
    </xf>
    <xf numFmtId="43" fontId="18" fillId="5" borderId="10" xfId="0" applyNumberFormat="1" applyFont="1" applyFill="1" applyBorder="1" applyAlignment="1">
      <alignment horizontal="center" vertical="center"/>
    </xf>
    <xf numFmtId="2" fontId="14" fillId="5" borderId="10" xfId="0" applyNumberFormat="1" applyFont="1" applyFill="1" applyBorder="1" applyAlignment="1">
      <alignment horizontal="center" vertical="center"/>
    </xf>
    <xf numFmtId="2" fontId="15" fillId="5" borderId="10" xfId="0" applyNumberFormat="1" applyFont="1" applyFill="1" applyBorder="1" applyAlignment="1">
      <alignment horizontal="center" vertical="center"/>
    </xf>
    <xf numFmtId="43" fontId="15" fillId="5" borderId="10" xfId="0" applyNumberFormat="1" applyFont="1" applyFill="1" applyBorder="1" applyAlignment="1">
      <alignment horizontal="center" vertical="center"/>
    </xf>
    <xf numFmtId="43" fontId="15" fillId="5" borderId="10" xfId="0" applyNumberFormat="1" applyFont="1" applyFill="1" applyBorder="1" applyAlignment="1">
      <alignment horizontal="center"/>
    </xf>
    <xf numFmtId="0" fontId="19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43" fontId="19" fillId="0" borderId="5" xfId="0" applyNumberFormat="1" applyFont="1" applyBorder="1" applyAlignment="1">
      <alignment horizontal="center" vertical="center"/>
    </xf>
    <xf numFmtId="0" fontId="21" fillId="0" borderId="0" xfId="0" applyFont="1"/>
    <xf numFmtId="0" fontId="22" fillId="7" borderId="5" xfId="0" applyFont="1" applyFill="1" applyBorder="1" applyAlignment="1">
      <alignment horizontal="center" vertical="center"/>
    </xf>
    <xf numFmtId="165" fontId="19" fillId="7" borderId="10" xfId="0" applyNumberFormat="1" applyFont="1" applyFill="1" applyBorder="1"/>
    <xf numFmtId="165" fontId="22" fillId="7" borderId="5" xfId="0" applyNumberFormat="1" applyFont="1" applyFill="1" applyBorder="1" applyAlignment="1">
      <alignment horizontal="center" vertical="center" wrapText="1"/>
    </xf>
    <xf numFmtId="165" fontId="22" fillId="7" borderId="5" xfId="0" applyNumberFormat="1" applyFont="1" applyFill="1" applyBorder="1" applyAlignment="1">
      <alignment horizontal="center" vertical="center"/>
    </xf>
    <xf numFmtId="165" fontId="19" fillId="7" borderId="10" xfId="0" applyNumberFormat="1" applyFont="1" applyFill="1" applyBorder="1" applyAlignment="1">
      <alignment horizontal="center"/>
    </xf>
    <xf numFmtId="165" fontId="22" fillId="7" borderId="10" xfId="0" applyNumberFormat="1" applyFont="1" applyFill="1" applyBorder="1" applyAlignment="1">
      <alignment horizontal="center"/>
    </xf>
    <xf numFmtId="0" fontId="20" fillId="5" borderId="5" xfId="0" applyFont="1" applyFill="1" applyBorder="1" applyAlignment="1">
      <alignment horizontal="center" vertical="center"/>
    </xf>
    <xf numFmtId="165" fontId="20" fillId="5" borderId="5" xfId="0" applyNumberFormat="1" applyFont="1" applyFill="1" applyBorder="1" applyAlignment="1">
      <alignment horizontal="center" vertical="center"/>
    </xf>
    <xf numFmtId="165" fontId="19" fillId="5" borderId="5" xfId="0" applyNumberFormat="1" applyFont="1" applyFill="1" applyBorder="1" applyAlignment="1">
      <alignment horizontal="center" vertical="center"/>
    </xf>
    <xf numFmtId="0" fontId="22" fillId="8" borderId="5" xfId="0" applyFont="1" applyFill="1" applyBorder="1" applyAlignment="1">
      <alignment horizontal="center" vertical="center"/>
    </xf>
    <xf numFmtId="165" fontId="19" fillId="8" borderId="50" xfId="0" applyNumberFormat="1" applyFont="1" applyFill="1" applyBorder="1"/>
    <xf numFmtId="165" fontId="22" fillId="8" borderId="5" xfId="0" applyNumberFormat="1" applyFont="1" applyFill="1" applyBorder="1" applyAlignment="1">
      <alignment horizontal="center" vertical="center"/>
    </xf>
    <xf numFmtId="165" fontId="22" fillId="8" borderId="50" xfId="0" applyNumberFormat="1" applyFont="1" applyFill="1" applyBorder="1" applyAlignment="1">
      <alignment horizontal="center" vertical="center"/>
    </xf>
    <xf numFmtId="165" fontId="22" fillId="8" borderId="5" xfId="0" applyNumberFormat="1" applyFont="1" applyFill="1" applyBorder="1" applyAlignment="1">
      <alignment horizontal="center"/>
    </xf>
    <xf numFmtId="165" fontId="20" fillId="0" borderId="5" xfId="0" applyNumberFormat="1" applyFont="1" applyBorder="1" applyAlignment="1">
      <alignment horizontal="center" vertical="center"/>
    </xf>
    <xf numFmtId="165" fontId="19" fillId="0" borderId="5" xfId="0" applyNumberFormat="1" applyFont="1" applyBorder="1" applyAlignment="1">
      <alignment horizontal="center" vertical="center"/>
    </xf>
    <xf numFmtId="165" fontId="19" fillId="8" borderId="5" xfId="0" applyNumberFormat="1" applyFont="1" applyFill="1" applyBorder="1" applyAlignment="1">
      <alignment horizontal="center" vertical="center"/>
    </xf>
    <xf numFmtId="0" fontId="22" fillId="9" borderId="5" xfId="0" applyFont="1" applyFill="1" applyBorder="1" applyAlignment="1">
      <alignment horizontal="center" vertical="center"/>
    </xf>
    <xf numFmtId="165" fontId="19" fillId="9" borderId="10" xfId="0" applyNumberFormat="1" applyFont="1" applyFill="1" applyBorder="1"/>
    <xf numFmtId="165" fontId="22" fillId="9" borderId="5" xfId="0" applyNumberFormat="1" applyFont="1" applyFill="1" applyBorder="1" applyAlignment="1">
      <alignment horizontal="center" vertical="center"/>
    </xf>
    <xf numFmtId="165" fontId="22" fillId="9" borderId="5" xfId="0" applyNumberFormat="1" applyFont="1" applyFill="1" applyBorder="1" applyAlignment="1">
      <alignment horizontal="center"/>
    </xf>
    <xf numFmtId="165" fontId="19" fillId="9" borderId="5" xfId="0" applyNumberFormat="1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165" fontId="19" fillId="4" borderId="10" xfId="0" applyNumberFormat="1" applyFont="1" applyFill="1" applyBorder="1" applyAlignment="1">
      <alignment horizontal="center" vertical="center"/>
    </xf>
    <xf numFmtId="165" fontId="19" fillId="4" borderId="5" xfId="0" applyNumberFormat="1" applyFont="1" applyFill="1" applyBorder="1" applyAlignment="1">
      <alignment horizontal="center" vertical="center"/>
    </xf>
    <xf numFmtId="165" fontId="22" fillId="4" borderId="5" xfId="0" applyNumberFormat="1" applyFont="1" applyFill="1" applyBorder="1" applyAlignment="1">
      <alignment horizontal="center" vertical="center"/>
    </xf>
    <xf numFmtId="165" fontId="19" fillId="4" borderId="10" xfId="0" applyNumberFormat="1" applyFont="1" applyFill="1" applyBorder="1" applyAlignment="1">
      <alignment horizontal="center"/>
    </xf>
    <xf numFmtId="165" fontId="19" fillId="4" borderId="10" xfId="0" applyNumberFormat="1" applyFont="1" applyFill="1" applyBorder="1"/>
    <xf numFmtId="165" fontId="22" fillId="5" borderId="5" xfId="0" applyNumberFormat="1" applyFont="1" applyFill="1" applyBorder="1" applyAlignment="1">
      <alignment horizontal="center" vertical="center"/>
    </xf>
    <xf numFmtId="0" fontId="22" fillId="10" borderId="5" xfId="0" applyFont="1" applyFill="1" applyBorder="1" applyAlignment="1">
      <alignment horizontal="center" vertical="center"/>
    </xf>
    <xf numFmtId="165" fontId="19" fillId="10" borderId="5" xfId="0" applyNumberFormat="1" applyFont="1" applyFill="1" applyBorder="1" applyAlignment="1">
      <alignment horizontal="center" vertical="center"/>
    </xf>
    <xf numFmtId="165" fontId="19" fillId="10" borderId="5" xfId="0" applyNumberFormat="1" applyFont="1" applyFill="1" applyBorder="1" applyAlignment="1">
      <alignment horizontal="right" vertical="center"/>
    </xf>
    <xf numFmtId="165" fontId="19" fillId="10" borderId="10" xfId="0" applyNumberFormat="1" applyFont="1" applyFill="1" applyBorder="1" applyAlignment="1">
      <alignment horizontal="center"/>
    </xf>
    <xf numFmtId="165" fontId="20" fillId="10" borderId="5" xfId="0" applyNumberFormat="1" applyFont="1" applyFill="1" applyBorder="1" applyAlignment="1">
      <alignment horizontal="center" vertical="center"/>
    </xf>
    <xf numFmtId="0" fontId="22" fillId="11" borderId="5" xfId="0" applyFont="1" applyFill="1" applyBorder="1" applyAlignment="1">
      <alignment horizontal="center" vertical="center"/>
    </xf>
    <xf numFmtId="165" fontId="19" fillId="11" borderId="5" xfId="0" applyNumberFormat="1" applyFont="1" applyFill="1" applyBorder="1" applyAlignment="1">
      <alignment horizontal="center" vertical="center"/>
    </xf>
    <xf numFmtId="165" fontId="19" fillId="11" borderId="5" xfId="0" applyNumberFormat="1" applyFont="1" applyFill="1" applyBorder="1" applyAlignment="1">
      <alignment horizontal="right" vertical="center"/>
    </xf>
    <xf numFmtId="165" fontId="20" fillId="11" borderId="5" xfId="0" applyNumberFormat="1" applyFont="1" applyFill="1" applyBorder="1" applyAlignment="1">
      <alignment horizontal="center" vertical="center"/>
    </xf>
    <xf numFmtId="165" fontId="20" fillId="11" borderId="5" xfId="0" applyNumberFormat="1" applyFont="1" applyFill="1" applyBorder="1" applyAlignment="1">
      <alignment horizontal="right" vertical="center"/>
    </xf>
    <xf numFmtId="0" fontId="22" fillId="6" borderId="5" xfId="0" applyFont="1" applyFill="1" applyBorder="1" applyAlignment="1">
      <alignment horizontal="center" vertical="center"/>
    </xf>
    <xf numFmtId="165" fontId="19" fillId="6" borderId="5" xfId="0" applyNumberFormat="1" applyFont="1" applyFill="1" applyBorder="1" applyAlignment="1">
      <alignment horizontal="center" vertical="center"/>
    </xf>
    <xf numFmtId="165" fontId="20" fillId="6" borderId="5" xfId="0" applyNumberFormat="1" applyFont="1" applyFill="1" applyBorder="1" applyAlignment="1">
      <alignment horizontal="center" vertical="center"/>
    </xf>
    <xf numFmtId="165" fontId="19" fillId="6" borderId="5" xfId="0" applyNumberFormat="1" applyFont="1" applyFill="1" applyBorder="1" applyAlignment="1">
      <alignment vertical="center"/>
    </xf>
    <xf numFmtId="0" fontId="22" fillId="12" borderId="5" xfId="0" applyFont="1" applyFill="1" applyBorder="1" applyAlignment="1">
      <alignment horizontal="center" vertical="center"/>
    </xf>
    <xf numFmtId="165" fontId="19" fillId="12" borderId="5" xfId="0" applyNumberFormat="1" applyFont="1" applyFill="1" applyBorder="1" applyAlignment="1">
      <alignment horizontal="center" vertical="center"/>
    </xf>
    <xf numFmtId="165" fontId="19" fillId="12" borderId="5" xfId="0" applyNumberFormat="1" applyFont="1" applyFill="1" applyBorder="1" applyAlignment="1">
      <alignment horizontal="right" vertical="center"/>
    </xf>
    <xf numFmtId="165" fontId="22" fillId="12" borderId="5" xfId="0" applyNumberFormat="1" applyFont="1" applyFill="1" applyBorder="1" applyAlignment="1">
      <alignment horizontal="center" vertical="center"/>
    </xf>
    <xf numFmtId="165" fontId="22" fillId="12" borderId="5" xfId="0" applyNumberFormat="1" applyFont="1" applyFill="1" applyBorder="1" applyAlignment="1">
      <alignment horizontal="right" vertical="center"/>
    </xf>
    <xf numFmtId="0" fontId="22" fillId="0" borderId="0" xfId="0" applyFont="1"/>
    <xf numFmtId="0" fontId="22" fillId="12" borderId="51" xfId="0" applyFont="1" applyFill="1" applyBorder="1" applyAlignment="1">
      <alignment horizontal="center" vertical="center"/>
    </xf>
    <xf numFmtId="165" fontId="20" fillId="0" borderId="5" xfId="0" applyNumberFormat="1" applyFont="1" applyBorder="1" applyAlignment="1">
      <alignment horizontal="center"/>
    </xf>
    <xf numFmtId="0" fontId="20" fillId="0" borderId="0" xfId="0" applyFont="1" applyAlignment="1">
      <alignment horizontal="center"/>
    </xf>
    <xf numFmtId="166" fontId="22" fillId="6" borderId="5" xfId="0" applyNumberFormat="1" applyFont="1" applyFill="1" applyBorder="1" applyAlignment="1">
      <alignment horizontal="center" vertical="center"/>
    </xf>
    <xf numFmtId="166" fontId="22" fillId="6" borderId="5" xfId="0" applyNumberFormat="1" applyFont="1" applyFill="1" applyBorder="1" applyAlignment="1">
      <alignment horizontal="right" vertical="center"/>
    </xf>
    <xf numFmtId="165" fontId="21" fillId="0" borderId="0" xfId="0" applyNumberFormat="1" applyFont="1"/>
    <xf numFmtId="166" fontId="20" fillId="0" borderId="5" xfId="0" applyNumberFormat="1" applyFont="1" applyBorder="1" applyAlignment="1">
      <alignment horizontal="center"/>
    </xf>
    <xf numFmtId="167" fontId="22" fillId="0" borderId="0" xfId="0" applyNumberFormat="1" applyFont="1"/>
    <xf numFmtId="0" fontId="19" fillId="6" borderId="5" xfId="0" applyFont="1" applyFill="1" applyBorder="1" applyAlignment="1">
      <alignment horizontal="center" vertical="center"/>
    </xf>
    <xf numFmtId="166" fontId="19" fillId="6" borderId="5" xfId="0" applyNumberFormat="1" applyFont="1" applyFill="1" applyBorder="1" applyAlignment="1">
      <alignment horizontal="center" vertical="center"/>
    </xf>
    <xf numFmtId="43" fontId="19" fillId="6" borderId="5" xfId="0" applyNumberFormat="1" applyFont="1" applyFill="1" applyBorder="1" applyAlignment="1">
      <alignment horizontal="center" vertical="center"/>
    </xf>
    <xf numFmtId="0" fontId="19" fillId="6" borderId="51" xfId="0" applyFont="1" applyFill="1" applyBorder="1" applyAlignment="1">
      <alignment horizontal="center" vertical="center"/>
    </xf>
    <xf numFmtId="43" fontId="19" fillId="6" borderId="51" xfId="0" applyNumberFormat="1" applyFont="1" applyFill="1" applyBorder="1" applyAlignment="1">
      <alignment horizontal="center" vertical="center"/>
    </xf>
    <xf numFmtId="166" fontId="19" fillId="6" borderId="51" xfId="0" applyNumberFormat="1" applyFont="1" applyFill="1" applyBorder="1" applyAlignment="1">
      <alignment horizontal="center" vertical="center"/>
    </xf>
    <xf numFmtId="0" fontId="19" fillId="6" borderId="5" xfId="0" applyFont="1" applyFill="1" applyBorder="1" applyAlignment="1">
      <alignment horizontal="center"/>
    </xf>
    <xf numFmtId="43" fontId="19" fillId="6" borderId="5" xfId="0" applyNumberFormat="1" applyFont="1" applyFill="1" applyBorder="1"/>
    <xf numFmtId="0" fontId="20" fillId="5" borderId="52" xfId="0" applyFont="1" applyFill="1" applyBorder="1" applyAlignment="1">
      <alignment horizontal="center" vertical="center"/>
    </xf>
    <xf numFmtId="166" fontId="20" fillId="0" borderId="49" xfId="0" applyNumberFormat="1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0" fillId="9" borderId="5" xfId="0" applyFont="1" applyFill="1" applyBorder="1" applyAlignment="1">
      <alignment horizontal="center" vertical="center" wrapText="1"/>
    </xf>
    <xf numFmtId="0" fontId="19" fillId="9" borderId="5" xfId="0" applyFont="1" applyFill="1" applyBorder="1" applyAlignment="1">
      <alignment horizontal="center" vertical="center" wrapText="1"/>
    </xf>
    <xf numFmtId="16" fontId="19" fillId="9" borderId="5" xfId="0" applyNumberFormat="1" applyFont="1" applyFill="1" applyBorder="1" applyAlignment="1">
      <alignment horizontal="center" vertical="center" wrapText="1"/>
    </xf>
    <xf numFmtId="0" fontId="20" fillId="13" borderId="5" xfId="0" applyFont="1" applyFill="1" applyBorder="1" applyAlignment="1">
      <alignment horizontal="center" vertical="center" wrapText="1"/>
    </xf>
    <xf numFmtId="0" fontId="19" fillId="13" borderId="5" xfId="0" applyFont="1" applyFill="1" applyBorder="1" applyAlignment="1">
      <alignment horizontal="center" vertical="center" wrapText="1"/>
    </xf>
    <xf numFmtId="43" fontId="19" fillId="10" borderId="5" xfId="0" applyNumberFormat="1" applyFont="1" applyFill="1" applyBorder="1" applyAlignment="1">
      <alignment horizontal="center" vertical="center"/>
    </xf>
    <xf numFmtId="0" fontId="22" fillId="6" borderId="54" xfId="0" applyFont="1" applyFill="1" applyBorder="1" applyAlignment="1">
      <alignment horizontal="center" vertical="center"/>
    </xf>
    <xf numFmtId="165" fontId="22" fillId="6" borderId="5" xfId="0" applyNumberFormat="1" applyFont="1" applyFill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 wrapText="1"/>
    </xf>
    <xf numFmtId="0" fontId="19" fillId="6" borderId="5" xfId="0" applyFont="1" applyFill="1" applyBorder="1" applyAlignment="1">
      <alignment horizontal="center" vertical="center" wrapText="1"/>
    </xf>
    <xf numFmtId="165" fontId="22" fillId="6" borderId="5" xfId="0" applyNumberFormat="1" applyFont="1" applyFill="1" applyBorder="1" applyAlignment="1">
      <alignment horizontal="center" vertical="center" wrapText="1"/>
    </xf>
    <xf numFmtId="43" fontId="19" fillId="6" borderId="5" xfId="0" applyNumberFormat="1" applyFont="1" applyFill="1" applyBorder="1" applyAlignment="1">
      <alignment horizontal="center" vertical="center" wrapText="1"/>
    </xf>
    <xf numFmtId="0" fontId="22" fillId="6" borderId="55" xfId="0" applyFont="1" applyFill="1" applyBorder="1" applyAlignment="1">
      <alignment horizontal="center" vertical="center"/>
    </xf>
    <xf numFmtId="0" fontId="20" fillId="10" borderId="55" xfId="0" applyFont="1" applyFill="1" applyBorder="1" applyAlignment="1">
      <alignment horizontal="center" vertical="center"/>
    </xf>
    <xf numFmtId="165" fontId="20" fillId="9" borderId="5" xfId="0" applyNumberFormat="1" applyFont="1" applyFill="1" applyBorder="1" applyAlignment="1">
      <alignment horizontal="center" vertical="center"/>
    </xf>
    <xf numFmtId="165" fontId="20" fillId="13" borderId="5" xfId="0" applyNumberFormat="1" applyFont="1" applyFill="1" applyBorder="1" applyAlignment="1">
      <alignment horizontal="center" vertical="center"/>
    </xf>
    <xf numFmtId="43" fontId="21" fillId="0" borderId="0" xfId="0" applyNumberFormat="1" applyFont="1"/>
    <xf numFmtId="164" fontId="10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164" fontId="22" fillId="0" borderId="0" xfId="0" applyNumberFormat="1" applyFont="1" applyAlignment="1">
      <alignment horizontal="center" vertical="center"/>
    </xf>
    <xf numFmtId="166" fontId="22" fillId="0" borderId="0" xfId="0" applyNumberFormat="1" applyFont="1" applyAlignment="1">
      <alignment horizontal="center" vertical="center"/>
    </xf>
    <xf numFmtId="166" fontId="23" fillId="0" borderId="0" xfId="0" applyNumberFormat="1" applyFont="1" applyAlignment="1">
      <alignment horizontal="right" vertical="center"/>
    </xf>
    <xf numFmtId="166" fontId="22" fillId="0" borderId="0" xfId="0" applyNumberFormat="1" applyFont="1"/>
    <xf numFmtId="166" fontId="22" fillId="0" borderId="0" xfId="0" applyNumberFormat="1" applyFont="1" applyAlignment="1">
      <alignment horizontal="right" vertical="center"/>
    </xf>
    <xf numFmtId="164" fontId="22" fillId="0" borderId="0" xfId="0" applyNumberFormat="1" applyFont="1"/>
    <xf numFmtId="0" fontId="26" fillId="0" borderId="0" xfId="0" applyFont="1"/>
    <xf numFmtId="164" fontId="11" fillId="0" borderId="0" xfId="0" applyNumberFormat="1" applyFont="1" applyAlignment="1">
      <alignment horizontal="center" vertical="center"/>
    </xf>
    <xf numFmtId="164" fontId="11" fillId="0" borderId="0" xfId="0" applyNumberFormat="1" applyFont="1"/>
    <xf numFmtId="164" fontId="27" fillId="0" borderId="0" xfId="0" applyNumberFormat="1" applyFont="1"/>
    <xf numFmtId="0" fontId="28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 wrapText="1"/>
    </xf>
    <xf numFmtId="164" fontId="11" fillId="0" borderId="0" xfId="0" applyNumberFormat="1" applyFont="1" applyAlignment="1">
      <alignment horizontal="right" vertical="center" wrapText="1"/>
    </xf>
    <xf numFmtId="165" fontId="11" fillId="0" borderId="0" xfId="0" applyNumberFormat="1" applyFont="1" applyAlignment="1">
      <alignment horizontal="center" vertical="center" wrapText="1"/>
    </xf>
    <xf numFmtId="166" fontId="11" fillId="0" borderId="0" xfId="0" applyNumberFormat="1" applyFont="1" applyAlignment="1">
      <alignment horizontal="center" vertical="center" wrapText="1"/>
    </xf>
    <xf numFmtId="166" fontId="28" fillId="0" borderId="0" xfId="0" applyNumberFormat="1" applyFont="1" applyAlignment="1">
      <alignment horizontal="right" vertical="center" wrapText="1"/>
    </xf>
    <xf numFmtId="0" fontId="28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0" fontId="11" fillId="0" borderId="0" xfId="0" applyFont="1"/>
    <xf numFmtId="164" fontId="11" fillId="0" borderId="0" xfId="0" applyNumberFormat="1" applyFont="1" applyAlignment="1">
      <alignment horizontal="right" vertical="center"/>
    </xf>
    <xf numFmtId="166" fontId="11" fillId="0" borderId="0" xfId="0" applyNumberFormat="1" applyFont="1" applyAlignment="1">
      <alignment horizontal="center" vertical="center"/>
    </xf>
    <xf numFmtId="166" fontId="11" fillId="0" borderId="0" xfId="0" applyNumberFormat="1" applyFont="1" applyAlignment="1">
      <alignment horizontal="right" vertical="center"/>
    </xf>
    <xf numFmtId="43" fontId="11" fillId="0" borderId="0" xfId="0" applyNumberFormat="1" applyFont="1"/>
    <xf numFmtId="43" fontId="11" fillId="0" borderId="0" xfId="0" applyNumberFormat="1" applyFont="1" applyAlignment="1">
      <alignment horizontal="center" vertical="center"/>
    </xf>
    <xf numFmtId="43" fontId="11" fillId="0" borderId="57" xfId="0" applyNumberFormat="1" applyFont="1" applyBorder="1" applyAlignment="1">
      <alignment horizontal="center" vertical="center"/>
    </xf>
    <xf numFmtId="164" fontId="22" fillId="0" borderId="65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13" xfId="0" applyFont="1" applyBorder="1"/>
    <xf numFmtId="0" fontId="8" fillId="0" borderId="6" xfId="0" applyFont="1" applyBorder="1" applyAlignment="1">
      <alignment horizontal="center" vertical="center"/>
    </xf>
    <xf numFmtId="0" fontId="2" fillId="0" borderId="6" xfId="0" applyFont="1" applyBorder="1"/>
    <xf numFmtId="164" fontId="10" fillId="3" borderId="7" xfId="0" applyNumberFormat="1" applyFont="1" applyFill="1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0" fontId="11" fillId="4" borderId="4" xfId="0" applyFont="1" applyFill="1" applyBorder="1" applyAlignment="1">
      <alignment horizontal="center" vertical="center"/>
    </xf>
    <xf numFmtId="0" fontId="2" fillId="0" borderId="12" xfId="0" applyFont="1" applyBorder="1"/>
    <xf numFmtId="0" fontId="2" fillId="0" borderId="20" xfId="0" applyFont="1" applyBorder="1"/>
    <xf numFmtId="0" fontId="22" fillId="0" borderId="47" xfId="0" applyFont="1" applyBorder="1" applyAlignment="1">
      <alignment horizontal="center" vertical="center"/>
    </xf>
    <xf numFmtId="0" fontId="2" fillId="0" borderId="48" xfId="0" applyFont="1" applyBorder="1"/>
    <xf numFmtId="0" fontId="2" fillId="0" borderId="49" xfId="0" applyFont="1" applyBorder="1"/>
    <xf numFmtId="164" fontId="10" fillId="3" borderId="1" xfId="0" applyNumberFormat="1" applyFont="1" applyFill="1" applyBorder="1" applyAlignment="1">
      <alignment horizontal="center" vertical="center" wrapText="1"/>
    </xf>
    <xf numFmtId="0" fontId="2" fillId="0" borderId="53" xfId="0" applyFont="1" applyBorder="1"/>
    <xf numFmtId="164" fontId="10" fillId="14" borderId="1" xfId="0" applyNumberFormat="1" applyFont="1" applyFill="1" applyBorder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0" fillId="0" borderId="0" xfId="0"/>
    <xf numFmtId="164" fontId="25" fillId="15" borderId="1" xfId="0" applyNumberFormat="1" applyFont="1" applyFill="1" applyBorder="1" applyAlignment="1">
      <alignment horizontal="left" vertical="center"/>
    </xf>
    <xf numFmtId="0" fontId="31" fillId="0" borderId="0" xfId="0" applyFont="1" applyAlignment="1">
      <alignment horizontal="center" vertical="center"/>
    </xf>
    <xf numFmtId="164" fontId="10" fillId="16" borderId="1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166" fontId="11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43" fontId="11" fillId="0" borderId="3" xfId="0" applyNumberFormat="1" applyFont="1" applyFill="1" applyBorder="1" applyAlignment="1">
      <alignment horizontal="right" vertical="center"/>
    </xf>
    <xf numFmtId="166" fontId="11" fillId="0" borderId="3" xfId="0" applyNumberFormat="1" applyFont="1" applyFill="1" applyBorder="1" applyAlignment="1">
      <alignment horizontal="right" vertical="center"/>
    </xf>
    <xf numFmtId="166" fontId="11" fillId="0" borderId="3" xfId="0" applyNumberFormat="1" applyFont="1" applyFill="1" applyBorder="1" applyAlignment="1">
      <alignment horizontal="center" vertical="center"/>
    </xf>
    <xf numFmtId="0" fontId="11" fillId="0" borderId="0" xfId="0" applyFont="1" applyFill="1"/>
    <xf numFmtId="165" fontId="11" fillId="0" borderId="3" xfId="0" applyNumberFormat="1" applyFont="1" applyFill="1" applyBorder="1" applyAlignment="1">
      <alignment horizontal="center" vertical="center"/>
    </xf>
    <xf numFmtId="169" fontId="11" fillId="0" borderId="3" xfId="0" applyNumberFormat="1" applyFont="1" applyFill="1" applyBorder="1"/>
    <xf numFmtId="166" fontId="11" fillId="0" borderId="3" xfId="0" applyNumberFormat="1" applyFont="1" applyFill="1" applyBorder="1" applyAlignment="1">
      <alignment horizontal="right"/>
    </xf>
    <xf numFmtId="0" fontId="33" fillId="0" borderId="3" xfId="0" applyFont="1" applyFill="1" applyBorder="1" applyAlignment="1">
      <alignment horizontal="center" vertical="center" wrapText="1"/>
    </xf>
    <xf numFmtId="166" fontId="33" fillId="0" borderId="3" xfId="0" applyNumberFormat="1" applyFont="1" applyFill="1" applyBorder="1" applyAlignment="1">
      <alignment horizontal="center" vertical="center" wrapText="1"/>
    </xf>
    <xf numFmtId="166" fontId="33" fillId="0" borderId="4" xfId="0" applyNumberFormat="1" applyFont="1" applyFill="1" applyBorder="1" applyAlignment="1">
      <alignment horizontal="center" vertical="center" wrapText="1"/>
    </xf>
    <xf numFmtId="168" fontId="34" fillId="0" borderId="3" xfId="0" applyNumberFormat="1" applyFont="1" applyFill="1" applyBorder="1" applyAlignment="1">
      <alignment horizontal="center" vertical="center" wrapText="1"/>
    </xf>
    <xf numFmtId="168" fontId="33" fillId="0" borderId="3" xfId="0" applyNumberFormat="1" applyFont="1" applyFill="1" applyBorder="1" applyAlignment="1">
      <alignment horizontal="center" vertical="center" wrapText="1"/>
    </xf>
    <xf numFmtId="168" fontId="33" fillId="0" borderId="58" xfId="0" applyNumberFormat="1" applyFont="1" applyFill="1" applyBorder="1" applyAlignment="1">
      <alignment horizontal="center" vertical="center" wrapText="1"/>
    </xf>
    <xf numFmtId="0" fontId="33" fillId="0" borderId="3" xfId="0" applyFont="1" applyFill="1" applyBorder="1" applyAlignment="1">
      <alignment horizontal="center" vertical="center"/>
    </xf>
    <xf numFmtId="43" fontId="33" fillId="0" borderId="3" xfId="0" applyNumberFormat="1" applyFont="1" applyFill="1" applyBorder="1" applyAlignment="1">
      <alignment horizontal="right" vertical="center"/>
    </xf>
    <xf numFmtId="166" fontId="33" fillId="0" borderId="3" xfId="0" applyNumberFormat="1" applyFont="1" applyFill="1" applyBorder="1" applyAlignment="1">
      <alignment horizontal="right" vertical="center"/>
    </xf>
    <xf numFmtId="166" fontId="33" fillId="0" borderId="3" xfId="0" applyNumberFormat="1" applyFont="1" applyFill="1" applyBorder="1" applyAlignment="1">
      <alignment horizontal="center" vertical="center"/>
    </xf>
    <xf numFmtId="43" fontId="33" fillId="0" borderId="3" xfId="0" applyNumberFormat="1" applyFont="1" applyFill="1" applyBorder="1"/>
    <xf numFmtId="166" fontId="33" fillId="0" borderId="4" xfId="0" applyNumberFormat="1" applyFont="1" applyFill="1" applyBorder="1" applyAlignment="1">
      <alignment horizontal="right" vertical="center"/>
    </xf>
    <xf numFmtId="0" fontId="33" fillId="0" borderId="3" xfId="0" applyFont="1" applyFill="1" applyBorder="1"/>
    <xf numFmtId="0" fontId="33" fillId="0" borderId="59" xfId="0" applyFont="1" applyFill="1" applyBorder="1"/>
    <xf numFmtId="0" fontId="33" fillId="0" borderId="0" xfId="0" applyFont="1" applyFill="1"/>
    <xf numFmtId="166" fontId="33" fillId="0" borderId="0" xfId="0" applyNumberFormat="1" applyFont="1" applyFill="1"/>
    <xf numFmtId="0" fontId="33" fillId="0" borderId="60" xfId="0" applyFont="1" applyFill="1" applyBorder="1"/>
    <xf numFmtId="165" fontId="33" fillId="0" borderId="3" xfId="0" applyNumberFormat="1" applyFont="1" applyFill="1" applyBorder="1" applyAlignment="1">
      <alignment horizontal="center" vertical="center"/>
    </xf>
    <xf numFmtId="166" fontId="33" fillId="0" borderId="3" xfId="0" applyNumberFormat="1" applyFont="1" applyFill="1" applyBorder="1"/>
    <xf numFmtId="169" fontId="33" fillId="0" borderId="3" xfId="0" applyNumberFormat="1" applyFont="1" applyFill="1" applyBorder="1"/>
    <xf numFmtId="166" fontId="33" fillId="0" borderId="4" xfId="0" applyNumberFormat="1" applyFont="1" applyFill="1" applyBorder="1"/>
    <xf numFmtId="165" fontId="33" fillId="0" borderId="3" xfId="0" applyNumberFormat="1" applyFont="1" applyFill="1" applyBorder="1" applyAlignment="1">
      <alignment vertical="center"/>
    </xf>
    <xf numFmtId="4" fontId="33" fillId="0" borderId="3" xfId="0" applyNumberFormat="1" applyFont="1" applyFill="1" applyBorder="1"/>
    <xf numFmtId="166" fontId="33" fillId="0" borderId="13" xfId="0" applyNumberFormat="1" applyFont="1" applyFill="1" applyBorder="1"/>
    <xf numFmtId="170" fontId="33" fillId="0" borderId="3" xfId="0" applyNumberFormat="1" applyFont="1" applyFill="1" applyBorder="1" applyAlignment="1">
      <alignment horizontal="right"/>
    </xf>
    <xf numFmtId="166" fontId="33" fillId="0" borderId="35" xfId="0" applyNumberFormat="1" applyFont="1" applyFill="1" applyBorder="1" applyAlignment="1">
      <alignment horizontal="center" vertical="center"/>
    </xf>
    <xf numFmtId="169" fontId="33" fillId="0" borderId="4" xfId="0" applyNumberFormat="1" applyFont="1" applyFill="1" applyBorder="1"/>
    <xf numFmtId="166" fontId="33" fillId="0" borderId="14" xfId="0" applyNumberFormat="1" applyFont="1" applyFill="1" applyBorder="1" applyAlignment="1">
      <alignment horizontal="center" vertical="center"/>
    </xf>
    <xf numFmtId="166" fontId="33" fillId="0" borderId="23" xfId="0" applyNumberFormat="1" applyFont="1" applyFill="1" applyBorder="1" applyAlignment="1">
      <alignment horizontal="center" vertical="center"/>
    </xf>
    <xf numFmtId="166" fontId="33" fillId="0" borderId="61" xfId="0" applyNumberFormat="1" applyFont="1" applyFill="1" applyBorder="1" applyAlignment="1">
      <alignment horizontal="center" vertical="center"/>
    </xf>
    <xf numFmtId="166" fontId="33" fillId="0" borderId="62" xfId="0" applyNumberFormat="1" applyFont="1" applyFill="1" applyBorder="1" applyAlignment="1">
      <alignment horizontal="center" vertical="center"/>
    </xf>
    <xf numFmtId="166" fontId="33" fillId="0" borderId="3" xfId="0" applyNumberFormat="1" applyFont="1" applyFill="1" applyBorder="1" applyAlignment="1">
      <alignment horizontal="center"/>
    </xf>
    <xf numFmtId="166" fontId="33" fillId="0" borderId="14" xfId="0" applyNumberFormat="1" applyFont="1" applyFill="1" applyBorder="1"/>
    <xf numFmtId="166" fontId="33" fillId="0" borderId="63" xfId="0" applyNumberFormat="1" applyFont="1" applyFill="1" applyBorder="1"/>
    <xf numFmtId="170" fontId="33" fillId="0" borderId="3" xfId="0" applyNumberFormat="1" applyFont="1" applyFill="1" applyBorder="1" applyAlignment="1">
      <alignment horizontal="center"/>
    </xf>
    <xf numFmtId="4" fontId="33" fillId="0" borderId="3" xfId="0" applyNumberFormat="1" applyFont="1" applyFill="1" applyBorder="1" applyAlignment="1">
      <alignment horizontal="center"/>
    </xf>
    <xf numFmtId="4" fontId="33" fillId="0" borderId="3" xfId="0" applyNumberFormat="1" applyFont="1" applyFill="1" applyBorder="1" applyAlignment="1">
      <alignment horizontal="right"/>
    </xf>
    <xf numFmtId="166" fontId="33" fillId="0" borderId="0" xfId="0" applyNumberFormat="1" applyFont="1" applyFill="1" applyAlignment="1">
      <alignment horizontal="right" vertical="center"/>
    </xf>
    <xf numFmtId="170" fontId="33" fillId="0" borderId="3" xfId="0" applyNumberFormat="1" applyFont="1" applyFill="1" applyBorder="1" applyAlignment="1">
      <alignment horizontal="right" vertical="center"/>
    </xf>
    <xf numFmtId="166" fontId="33" fillId="0" borderId="3" xfId="0" applyNumberFormat="1" applyFont="1" applyFill="1" applyBorder="1" applyAlignment="1">
      <alignment horizontal="right"/>
    </xf>
    <xf numFmtId="165" fontId="33" fillId="0" borderId="64" xfId="0" applyNumberFormat="1" applyFont="1" applyFill="1" applyBorder="1" applyAlignment="1">
      <alignment horizontal="center" vertical="center"/>
    </xf>
    <xf numFmtId="166" fontId="33" fillId="0" borderId="3" xfId="0" applyNumberFormat="1" applyFont="1" applyFill="1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1" fillId="0" borderId="3" xfId="0" applyFont="1" applyFill="1" applyBorder="1" applyAlignment="1">
      <alignment horizontal="right" vertical="center" wrapText="1"/>
    </xf>
    <xf numFmtId="169" fontId="29" fillId="0" borderId="3" xfId="0" applyNumberFormat="1" applyFont="1" applyFill="1" applyBorder="1" applyAlignment="1">
      <alignment vertical="center" wrapText="1"/>
    </xf>
    <xf numFmtId="165" fontId="11" fillId="0" borderId="3" xfId="0" applyNumberFormat="1" applyFont="1" applyFill="1" applyBorder="1" applyAlignment="1">
      <alignment horizontal="center" vertical="center" wrapText="1"/>
    </xf>
    <xf numFmtId="173" fontId="11" fillId="0" borderId="3" xfId="0" applyNumberFormat="1" applyFont="1" applyFill="1" applyBorder="1" applyAlignment="1">
      <alignment horizontal="center" vertical="center" wrapText="1"/>
    </xf>
    <xf numFmtId="173" fontId="11" fillId="0" borderId="56" xfId="0" applyNumberFormat="1" applyFont="1" applyFill="1" applyBorder="1" applyAlignment="1">
      <alignment horizontal="center" vertical="center" wrapText="1"/>
    </xf>
    <xf numFmtId="173" fontId="13" fillId="0" borderId="56" xfId="0" applyNumberFormat="1" applyFont="1" applyFill="1" applyBorder="1" applyAlignment="1">
      <alignment horizontal="center" vertical="center" wrapText="1"/>
    </xf>
    <xf numFmtId="165" fontId="11" fillId="0" borderId="3" xfId="0" applyNumberFormat="1" applyFont="1" applyFill="1" applyBorder="1" applyAlignment="1">
      <alignment horizontal="right" vertical="center"/>
    </xf>
    <xf numFmtId="173" fontId="11" fillId="0" borderId="3" xfId="0" applyNumberFormat="1" applyFont="1" applyFill="1" applyBorder="1" applyAlignment="1">
      <alignment horizontal="right" vertical="center"/>
    </xf>
    <xf numFmtId="173" fontId="11" fillId="0" borderId="3" xfId="0" applyNumberFormat="1" applyFont="1" applyFill="1" applyBorder="1"/>
    <xf numFmtId="0" fontId="11" fillId="0" borderId="3" xfId="0" applyFont="1" applyFill="1" applyBorder="1" applyAlignment="1">
      <alignment horizontal="right" vertical="center"/>
    </xf>
    <xf numFmtId="173" fontId="11" fillId="0" borderId="3" xfId="0" applyNumberFormat="1" applyFont="1" applyFill="1" applyBorder="1" applyAlignment="1">
      <alignment horizontal="right"/>
    </xf>
    <xf numFmtId="0" fontId="0" fillId="0" borderId="0" xfId="0" applyFill="1"/>
    <xf numFmtId="4" fontId="11" fillId="0" borderId="3" xfId="0" applyNumberFormat="1" applyFont="1" applyFill="1" applyBorder="1" applyAlignment="1">
      <alignment horizontal="center" vertical="center"/>
    </xf>
    <xf numFmtId="3" fontId="11" fillId="0" borderId="3" xfId="0" applyNumberFormat="1" applyFont="1" applyFill="1" applyBorder="1" applyAlignment="1">
      <alignment horizontal="center" vertical="center"/>
    </xf>
    <xf numFmtId="165" fontId="11" fillId="0" borderId="3" xfId="0" applyNumberFormat="1" applyFont="1" applyFill="1" applyBorder="1"/>
    <xf numFmtId="165" fontId="14" fillId="0" borderId="3" xfId="0" applyNumberFormat="1" applyFont="1" applyFill="1" applyBorder="1"/>
    <xf numFmtId="169" fontId="29" fillId="0" borderId="3" xfId="0" applyNumberFormat="1" applyFont="1" applyFill="1" applyBorder="1" applyAlignment="1">
      <alignment vertical="center"/>
    </xf>
    <xf numFmtId="168" fontId="11" fillId="0" borderId="3" xfId="0" applyNumberFormat="1" applyFont="1" applyFill="1" applyBorder="1" applyAlignment="1">
      <alignment horizontal="right" vertical="center"/>
    </xf>
    <xf numFmtId="168" fontId="11" fillId="0" borderId="3" xfId="0" applyNumberFormat="1" applyFont="1" applyFill="1" applyBorder="1"/>
    <xf numFmtId="169" fontId="30" fillId="0" borderId="3" xfId="0" applyNumberFormat="1" applyFont="1" applyFill="1" applyBorder="1" applyAlignment="1">
      <alignment vertical="center"/>
    </xf>
    <xf numFmtId="10" fontId="11" fillId="0" borderId="3" xfId="0" applyNumberFormat="1" applyFont="1" applyFill="1" applyBorder="1"/>
    <xf numFmtId="169" fontId="29" fillId="0" borderId="0" xfId="0" applyNumberFormat="1" applyFont="1" applyFill="1" applyAlignment="1">
      <alignment vertical="center"/>
    </xf>
    <xf numFmtId="164" fontId="11" fillId="0" borderId="0" xfId="0" applyNumberFormat="1" applyFont="1" applyFill="1" applyAlignment="1">
      <alignment horizontal="center" vertical="center"/>
    </xf>
    <xf numFmtId="164" fontId="11" fillId="0" borderId="0" xfId="0" applyNumberFormat="1" applyFont="1" applyFill="1" applyAlignment="1">
      <alignment horizontal="right" vertical="center"/>
    </xf>
    <xf numFmtId="165" fontId="11" fillId="0" borderId="0" xfId="0" applyNumberFormat="1" applyFont="1" applyFill="1" applyAlignment="1">
      <alignment horizontal="center" vertical="center"/>
    </xf>
    <xf numFmtId="4" fontId="11" fillId="0" borderId="0" xfId="0" applyNumberFormat="1" applyFont="1" applyFill="1"/>
    <xf numFmtId="10" fontId="11" fillId="0" borderId="0" xfId="0" applyNumberFormat="1" applyFont="1" applyFill="1"/>
    <xf numFmtId="0" fontId="22" fillId="0" borderId="3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2" fillId="0" borderId="3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168" fontId="19" fillId="0" borderId="5" xfId="0" applyNumberFormat="1" applyFont="1" applyFill="1" applyBorder="1" applyAlignment="1">
      <alignment horizontal="center" vertical="center" wrapText="1"/>
    </xf>
    <xf numFmtId="166" fontId="22" fillId="0" borderId="3" xfId="0" applyNumberFormat="1" applyFont="1" applyFill="1" applyBorder="1" applyAlignment="1">
      <alignment horizontal="center" vertical="center"/>
    </xf>
    <xf numFmtId="164" fontId="22" fillId="0" borderId="3" xfId="0" applyNumberFormat="1" applyFont="1" applyFill="1" applyBorder="1" applyAlignment="1">
      <alignment horizontal="center" vertical="center"/>
    </xf>
    <xf numFmtId="164" fontId="22" fillId="0" borderId="3" xfId="0" applyNumberFormat="1" applyFont="1" applyFill="1" applyBorder="1" applyAlignment="1">
      <alignment horizontal="right" vertical="center"/>
    </xf>
    <xf numFmtId="164" fontId="22" fillId="0" borderId="3" xfId="0" applyNumberFormat="1" applyFont="1" applyFill="1" applyBorder="1"/>
    <xf numFmtId="166" fontId="22" fillId="0" borderId="3" xfId="0" applyNumberFormat="1" applyFont="1" applyFill="1" applyBorder="1" applyAlignment="1">
      <alignment horizontal="right" vertical="center"/>
    </xf>
    <xf numFmtId="166" fontId="22" fillId="0" borderId="14" xfId="0" applyNumberFormat="1" applyFont="1" applyFill="1" applyBorder="1" applyAlignment="1">
      <alignment horizontal="center" vertical="center"/>
    </xf>
    <xf numFmtId="4" fontId="22" fillId="0" borderId="5" xfId="0" applyNumberFormat="1" applyFont="1" applyFill="1" applyBorder="1"/>
    <xf numFmtId="0" fontId="22" fillId="0" borderId="35" xfId="0" applyFont="1" applyFill="1" applyBorder="1" applyAlignment="1">
      <alignment horizontal="center" vertical="center"/>
    </xf>
    <xf numFmtId="166" fontId="22" fillId="0" borderId="35" xfId="0" applyNumberFormat="1" applyFont="1" applyFill="1" applyBorder="1" applyAlignment="1">
      <alignment horizontal="center" vertical="center"/>
    </xf>
    <xf numFmtId="166" fontId="22" fillId="0" borderId="35" xfId="0" applyNumberFormat="1" applyFont="1" applyFill="1" applyBorder="1"/>
    <xf numFmtId="166" fontId="22" fillId="0" borderId="35" xfId="0" applyNumberFormat="1" applyFont="1" applyFill="1" applyBorder="1" applyAlignment="1">
      <alignment horizontal="right" vertical="center"/>
    </xf>
    <xf numFmtId="169" fontId="22" fillId="0" borderId="35" xfId="0" applyNumberFormat="1" applyFont="1" applyFill="1" applyBorder="1"/>
    <xf numFmtId="43" fontId="22" fillId="0" borderId="35" xfId="0" applyNumberFormat="1" applyFont="1" applyFill="1" applyBorder="1" applyAlignment="1">
      <alignment horizontal="center" vertical="center" wrapText="1"/>
    </xf>
    <xf numFmtId="43" fontId="22" fillId="0" borderId="0" xfId="0" applyNumberFormat="1" applyFont="1" applyFill="1"/>
    <xf numFmtId="166" fontId="22" fillId="0" borderId="0" xfId="0" applyNumberFormat="1" applyFont="1" applyFill="1"/>
    <xf numFmtId="43" fontId="22" fillId="0" borderId="0" xfId="0" applyNumberFormat="1" applyFont="1" applyFill="1" applyAlignment="1">
      <alignment horizontal="center" vertical="center" wrapText="1"/>
    </xf>
    <xf numFmtId="0" fontId="22" fillId="0" borderId="35" xfId="0" applyFont="1" applyFill="1" applyBorder="1" applyAlignment="1">
      <alignment horizontal="center" vertical="center" wrapText="1"/>
    </xf>
    <xf numFmtId="0" fontId="22" fillId="0" borderId="14" xfId="0" applyFont="1" applyFill="1" applyBorder="1" applyAlignment="1">
      <alignment horizontal="center" vertical="center"/>
    </xf>
    <xf numFmtId="166" fontId="22" fillId="0" borderId="14" xfId="0" applyNumberFormat="1" applyFont="1" applyFill="1" applyBorder="1"/>
    <xf numFmtId="166" fontId="22" fillId="0" borderId="14" xfId="0" applyNumberFormat="1" applyFont="1" applyFill="1" applyBorder="1" applyAlignment="1">
      <alignment horizontal="right" vertical="center"/>
    </xf>
    <xf numFmtId="169" fontId="22" fillId="0" borderId="14" xfId="0" applyNumberFormat="1" applyFont="1" applyFill="1" applyBorder="1"/>
    <xf numFmtId="43" fontId="22" fillId="0" borderId="14" xfId="0" applyNumberFormat="1" applyFont="1" applyFill="1" applyBorder="1"/>
    <xf numFmtId="170" fontId="22" fillId="0" borderId="14" xfId="0" applyNumberFormat="1" applyFont="1" applyFill="1" applyBorder="1" applyAlignment="1">
      <alignment horizontal="right"/>
    </xf>
    <xf numFmtId="166" fontId="18" fillId="0" borderId="14" xfId="0" applyNumberFormat="1" applyFont="1" applyFill="1" applyBorder="1"/>
    <xf numFmtId="43" fontId="22" fillId="0" borderId="14" xfId="0" applyNumberFormat="1" applyFont="1" applyFill="1" applyBorder="1" applyAlignment="1">
      <alignment horizontal="center" vertical="center"/>
    </xf>
    <xf numFmtId="43" fontId="22" fillId="0" borderId="14" xfId="0" applyNumberFormat="1" applyFont="1" applyFill="1" applyBorder="1" applyAlignment="1">
      <alignment horizontal="right"/>
    </xf>
    <xf numFmtId="166" fontId="22" fillId="0" borderId="16" xfId="0" applyNumberFormat="1" applyFont="1" applyFill="1" applyBorder="1" applyAlignment="1">
      <alignment vertical="center"/>
    </xf>
    <xf numFmtId="166" fontId="22" fillId="0" borderId="18" xfId="0" applyNumberFormat="1" applyFont="1" applyFill="1" applyBorder="1" applyAlignment="1">
      <alignment vertical="center"/>
    </xf>
    <xf numFmtId="166" fontId="22" fillId="0" borderId="14" xfId="0" applyNumberFormat="1" applyFont="1" applyFill="1" applyBorder="1" applyAlignment="1">
      <alignment horizontal="center" vertical="center" wrapText="1"/>
    </xf>
    <xf numFmtId="166" fontId="22" fillId="0" borderId="0" xfId="0" applyNumberFormat="1" applyFont="1" applyFill="1" applyAlignment="1">
      <alignment horizontal="center" vertical="center"/>
    </xf>
    <xf numFmtId="166" fontId="22" fillId="0" borderId="14" xfId="0" applyNumberFormat="1" applyFont="1" applyFill="1" applyBorder="1" applyAlignment="1">
      <alignment wrapText="1"/>
    </xf>
    <xf numFmtId="43" fontId="22" fillId="0" borderId="14" xfId="0" applyNumberFormat="1" applyFont="1" applyFill="1" applyBorder="1" applyAlignment="1">
      <alignment horizontal="center"/>
    </xf>
    <xf numFmtId="4" fontId="22" fillId="0" borderId="0" xfId="0" applyNumberFormat="1" applyFont="1" applyFill="1"/>
    <xf numFmtId="171" fontId="22" fillId="0" borderId="14" xfId="0" applyNumberFormat="1" applyFont="1" applyFill="1" applyBorder="1" applyAlignment="1">
      <alignment horizontal="center" vertical="center"/>
    </xf>
    <xf numFmtId="172" fontId="22" fillId="0" borderId="14" xfId="0" applyNumberFormat="1" applyFont="1" applyFill="1" applyBorder="1" applyAlignment="1">
      <alignment horizontal="right" vertical="center"/>
    </xf>
    <xf numFmtId="170" fontId="22" fillId="0" borderId="14" xfId="0" applyNumberFormat="1" applyFont="1" applyFill="1" applyBorder="1" applyAlignment="1">
      <alignment horizontal="center" vertical="center"/>
    </xf>
    <xf numFmtId="4" fontId="22" fillId="0" borderId="14" xfId="0" applyNumberFormat="1" applyFont="1" applyFill="1" applyBorder="1" applyAlignment="1">
      <alignment horizontal="center" vertical="center"/>
    </xf>
    <xf numFmtId="0" fontId="2" fillId="0" borderId="13" xfId="0" applyFont="1" applyFill="1" applyBorder="1"/>
    <xf numFmtId="2" fontId="9" fillId="0" borderId="14" xfId="0" applyNumberFormat="1" applyFont="1" applyFill="1" applyBorder="1" applyAlignment="1">
      <alignment horizontal="center" vertical="center" wrapText="1"/>
    </xf>
    <xf numFmtId="2" fontId="13" fillId="0" borderId="14" xfId="0" applyNumberFormat="1" applyFont="1" applyFill="1" applyBorder="1" applyAlignment="1">
      <alignment horizontal="center" vertical="center" wrapText="1"/>
    </xf>
    <xf numFmtId="2" fontId="13" fillId="0" borderId="15" xfId="0" applyNumberFormat="1" applyFont="1" applyFill="1" applyBorder="1" applyAlignment="1">
      <alignment horizontal="center" vertical="center" wrapText="1"/>
    </xf>
    <xf numFmtId="43" fontId="9" fillId="0" borderId="14" xfId="0" applyNumberFormat="1" applyFont="1" applyFill="1" applyBorder="1" applyAlignment="1">
      <alignment horizontal="center" vertical="center" wrapText="1"/>
    </xf>
    <xf numFmtId="43" fontId="14" fillId="0" borderId="16" xfId="0" applyNumberFormat="1" applyFont="1" applyFill="1" applyBorder="1" applyAlignment="1">
      <alignment horizontal="center" vertical="center" wrapText="1"/>
    </xf>
    <xf numFmtId="0" fontId="2" fillId="0" borderId="17" xfId="0" applyFont="1" applyFill="1" applyBorder="1"/>
    <xf numFmtId="0" fontId="2" fillId="0" borderId="18" xfId="0" applyFont="1" applyFill="1" applyBorder="1"/>
    <xf numFmtId="2" fontId="14" fillId="0" borderId="19" xfId="0" applyNumberFormat="1" applyFont="1" applyFill="1" applyBorder="1" applyAlignment="1">
      <alignment horizontal="center" vertical="center" wrapText="1"/>
    </xf>
    <xf numFmtId="0" fontId="2" fillId="0" borderId="20" xfId="0" applyFont="1" applyFill="1" applyBorder="1"/>
    <xf numFmtId="0" fontId="2" fillId="0" borderId="21" xfId="0" applyFont="1" applyFill="1" applyBorder="1"/>
    <xf numFmtId="0" fontId="11" fillId="0" borderId="22" xfId="0" applyFont="1" applyFill="1" applyBorder="1" applyAlignment="1">
      <alignment horizontal="center" vertical="center" wrapText="1"/>
    </xf>
    <xf numFmtId="3" fontId="14" fillId="0" borderId="14" xfId="0" applyNumberFormat="1" applyFont="1" applyFill="1" applyBorder="1" applyAlignment="1">
      <alignment horizontal="center" vertical="center"/>
    </xf>
    <xf numFmtId="43" fontId="14" fillId="0" borderId="14" xfId="0" applyNumberFormat="1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2" fontId="11" fillId="0" borderId="23" xfId="0" applyNumberFormat="1" applyFont="1" applyFill="1" applyBorder="1" applyAlignment="1">
      <alignment horizontal="center" vertical="center"/>
    </xf>
    <xf numFmtId="2" fontId="11" fillId="0" borderId="14" xfId="0" applyNumberFormat="1" applyFont="1" applyFill="1" applyBorder="1" applyAlignment="1">
      <alignment horizontal="center" vertical="center"/>
    </xf>
    <xf numFmtId="4" fontId="14" fillId="0" borderId="14" xfId="0" applyNumberFormat="1" applyFont="1" applyFill="1" applyBorder="1" applyAlignment="1">
      <alignment horizontal="right" vertical="center"/>
    </xf>
    <xf numFmtId="43" fontId="14" fillId="0" borderId="14" xfId="0" applyNumberFormat="1" applyFont="1" applyFill="1" applyBorder="1" applyAlignment="1">
      <alignment horizontal="center" vertical="center"/>
    </xf>
    <xf numFmtId="4" fontId="11" fillId="0" borderId="14" xfId="0" applyNumberFormat="1" applyFont="1" applyFill="1" applyBorder="1" applyAlignment="1">
      <alignment horizontal="right" vertical="center"/>
    </xf>
    <xf numFmtId="3" fontId="11" fillId="0" borderId="14" xfId="0" applyNumberFormat="1" applyFont="1" applyFill="1" applyBorder="1" applyAlignment="1">
      <alignment horizontal="center" vertical="center"/>
    </xf>
    <xf numFmtId="43" fontId="14" fillId="0" borderId="24" xfId="0" applyNumberFormat="1" applyFont="1" applyFill="1" applyBorder="1" applyAlignment="1">
      <alignment horizontal="center" vertical="center"/>
    </xf>
    <xf numFmtId="0" fontId="2" fillId="0" borderId="25" xfId="0" applyFont="1" applyFill="1" applyBorder="1"/>
    <xf numFmtId="0" fontId="2" fillId="0" borderId="26" xfId="0" applyFont="1" applyFill="1" applyBorder="1"/>
    <xf numFmtId="2" fontId="14" fillId="0" borderId="14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/>
    </xf>
    <xf numFmtId="165" fontId="14" fillId="0" borderId="14" xfId="0" applyNumberFormat="1" applyFont="1" applyFill="1" applyBorder="1" applyAlignment="1">
      <alignment horizontal="center" vertical="center"/>
    </xf>
    <xf numFmtId="165" fontId="14" fillId="0" borderId="24" xfId="0" applyNumberFormat="1" applyFont="1" applyFill="1" applyBorder="1" applyAlignment="1">
      <alignment horizontal="center" vertical="center"/>
    </xf>
    <xf numFmtId="2" fontId="14" fillId="0" borderId="23" xfId="0" applyNumberFormat="1" applyFont="1" applyFill="1" applyBorder="1" applyAlignment="1">
      <alignment horizontal="center" vertical="center"/>
    </xf>
    <xf numFmtId="4" fontId="11" fillId="0" borderId="14" xfId="0" applyNumberFormat="1" applyFont="1" applyFill="1" applyBorder="1" applyAlignment="1">
      <alignment horizontal="right"/>
    </xf>
    <xf numFmtId="4" fontId="14" fillId="0" borderId="14" xfId="0" applyNumberFormat="1" applyFont="1" applyFill="1" applyBorder="1" applyAlignment="1">
      <alignment horizontal="right"/>
    </xf>
    <xf numFmtId="3" fontId="14" fillId="0" borderId="14" xfId="0" applyNumberFormat="1" applyFont="1" applyFill="1" applyBorder="1" applyAlignment="1">
      <alignment horizontal="center"/>
    </xf>
    <xf numFmtId="3" fontId="11" fillId="0" borderId="14" xfId="0" applyNumberFormat="1" applyFont="1" applyFill="1" applyBorder="1" applyAlignment="1">
      <alignment horizontal="center"/>
    </xf>
    <xf numFmtId="0" fontId="14" fillId="0" borderId="23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1" fontId="14" fillId="0" borderId="14" xfId="0" applyNumberFormat="1" applyFont="1" applyFill="1" applyBorder="1" applyAlignment="1">
      <alignment horizontal="center" vertical="center"/>
    </xf>
    <xf numFmtId="2" fontId="11" fillId="0" borderId="15" xfId="0" applyNumberFormat="1" applyFont="1" applyFill="1" applyBorder="1" applyAlignment="1">
      <alignment horizontal="center" vertical="center"/>
    </xf>
    <xf numFmtId="4" fontId="14" fillId="0" borderId="15" xfId="0" applyNumberFormat="1" applyFont="1" applyFill="1" applyBorder="1" applyAlignment="1">
      <alignment horizontal="right" vertical="center"/>
    </xf>
    <xf numFmtId="3" fontId="11" fillId="0" borderId="15" xfId="0" applyNumberFormat="1" applyFont="1" applyFill="1" applyBorder="1" applyAlignment="1">
      <alignment horizontal="center" vertical="center"/>
    </xf>
    <xf numFmtId="4" fontId="11" fillId="0" borderId="15" xfId="0" applyNumberFormat="1" applyFont="1" applyFill="1" applyBorder="1" applyAlignment="1">
      <alignment horizontal="right" vertical="center"/>
    </xf>
    <xf numFmtId="2" fontId="11" fillId="0" borderId="27" xfId="0" applyNumberFormat="1" applyFont="1" applyFill="1" applyBorder="1" applyAlignment="1">
      <alignment horizontal="center" vertical="center"/>
    </xf>
    <xf numFmtId="2" fontId="11" fillId="0" borderId="3" xfId="0" applyNumberFormat="1" applyFont="1" applyFill="1" applyBorder="1" applyAlignment="1">
      <alignment horizontal="center" vertical="center"/>
    </xf>
    <xf numFmtId="2" fontId="11" fillId="0" borderId="28" xfId="0" applyNumberFormat="1" applyFont="1" applyFill="1" applyBorder="1" applyAlignment="1">
      <alignment horizontal="center" vertical="center"/>
    </xf>
    <xf numFmtId="4" fontId="14" fillId="0" borderId="3" xfId="0" applyNumberFormat="1" applyFont="1" applyFill="1" applyBorder="1" applyAlignment="1">
      <alignment horizontal="right" vertical="center"/>
    </xf>
    <xf numFmtId="0" fontId="2" fillId="0" borderId="29" xfId="0" applyFont="1" applyFill="1" applyBorder="1"/>
    <xf numFmtId="0" fontId="2" fillId="0" borderId="30" xfId="0" applyFont="1" applyFill="1" applyBorder="1"/>
    <xf numFmtId="1" fontId="11" fillId="0" borderId="3" xfId="0" applyNumberFormat="1" applyFont="1" applyFill="1" applyBorder="1" applyAlignment="1">
      <alignment horizontal="center" vertical="center"/>
    </xf>
    <xf numFmtId="0" fontId="2" fillId="0" borderId="31" xfId="0" applyFont="1" applyFill="1" applyBorder="1"/>
    <xf numFmtId="0" fontId="2" fillId="0" borderId="32" xfId="0" applyFont="1" applyFill="1" applyBorder="1"/>
    <xf numFmtId="2" fontId="15" fillId="0" borderId="10" xfId="0" applyNumberFormat="1" applyFont="1" applyFill="1" applyBorder="1" applyAlignment="1">
      <alignment horizontal="center"/>
    </xf>
    <xf numFmtId="43" fontId="14" fillId="0" borderId="14" xfId="0" applyNumberFormat="1" applyFont="1" applyFill="1" applyBorder="1" applyAlignment="1">
      <alignment vertical="center"/>
    </xf>
    <xf numFmtId="43" fontId="13" fillId="0" borderId="33" xfId="0" applyNumberFormat="1" applyFont="1" applyFill="1" applyBorder="1" applyAlignment="1">
      <alignment horizontal="center" vertical="center"/>
    </xf>
    <xf numFmtId="0" fontId="2" fillId="0" borderId="34" xfId="0" applyFont="1" applyFill="1" applyBorder="1"/>
    <xf numFmtId="43" fontId="13" fillId="0" borderId="3" xfId="0" applyNumberFormat="1" applyFont="1" applyFill="1" applyBorder="1" applyAlignment="1">
      <alignment horizontal="right" vertical="center"/>
    </xf>
    <xf numFmtId="4" fontId="9" fillId="0" borderId="15" xfId="0" applyNumberFormat="1" applyFont="1" applyFill="1" applyBorder="1" applyAlignment="1">
      <alignment horizontal="right" vertical="center"/>
    </xf>
    <xf numFmtId="3" fontId="9" fillId="0" borderId="14" xfId="0" applyNumberFormat="1" applyFont="1" applyFill="1" applyBorder="1" applyAlignment="1">
      <alignment horizontal="center"/>
    </xf>
    <xf numFmtId="3" fontId="13" fillId="0" borderId="14" xfId="0" applyNumberFormat="1" applyFont="1" applyFill="1" applyBorder="1" applyAlignment="1">
      <alignment horizontal="center" vertical="center"/>
    </xf>
    <xf numFmtId="3" fontId="13" fillId="0" borderId="3" xfId="0" applyNumberFormat="1" applyFont="1" applyFill="1" applyBorder="1" applyAlignment="1">
      <alignment horizontal="center" vertical="center"/>
    </xf>
    <xf numFmtId="3" fontId="9" fillId="0" borderId="14" xfId="0" applyNumberFormat="1" applyFont="1" applyFill="1" applyBorder="1" applyAlignment="1">
      <alignment horizontal="center" vertical="center"/>
    </xf>
    <xf numFmtId="3" fontId="13" fillId="0" borderId="14" xfId="0" applyNumberFormat="1" applyFont="1" applyFill="1" applyBorder="1" applyAlignment="1">
      <alignment horizontal="center"/>
    </xf>
    <xf numFmtId="2" fontId="11" fillId="0" borderId="35" xfId="0" applyNumberFormat="1" applyFont="1" applyFill="1" applyBorder="1" applyAlignment="1">
      <alignment horizontal="center" vertical="center"/>
    </xf>
    <xf numFmtId="2" fontId="11" fillId="0" borderId="36" xfId="0" applyNumberFormat="1" applyFont="1" applyFill="1" applyBorder="1" applyAlignment="1">
      <alignment horizontal="center" vertical="center"/>
    </xf>
    <xf numFmtId="2" fontId="11" fillId="0" borderId="37" xfId="0" applyNumberFormat="1" applyFont="1" applyFill="1" applyBorder="1" applyAlignment="1">
      <alignment horizontal="center" vertical="center"/>
    </xf>
    <xf numFmtId="0" fontId="2" fillId="0" borderId="38" xfId="0" applyFont="1" applyFill="1" applyBorder="1"/>
    <xf numFmtId="0" fontId="2" fillId="0" borderId="39" xfId="0" applyFont="1" applyFill="1" applyBorder="1"/>
    <xf numFmtId="4" fontId="14" fillId="0" borderId="40" xfId="0" applyNumberFormat="1" applyFont="1" applyFill="1" applyBorder="1" applyAlignment="1">
      <alignment horizontal="right" vertical="center"/>
    </xf>
    <xf numFmtId="3" fontId="11" fillId="0" borderId="41" xfId="0" applyNumberFormat="1" applyFont="1" applyFill="1" applyBorder="1" applyAlignment="1">
      <alignment horizontal="center" vertical="center"/>
    </xf>
    <xf numFmtId="3" fontId="14" fillId="0" borderId="15" xfId="0" applyNumberFormat="1" applyFont="1" applyFill="1" applyBorder="1" applyAlignment="1">
      <alignment horizontal="center" vertical="center"/>
    </xf>
    <xf numFmtId="1" fontId="11" fillId="0" borderId="41" xfId="0" applyNumberFormat="1" applyFont="1" applyFill="1" applyBorder="1" applyAlignment="1">
      <alignment horizontal="center" vertical="center"/>
    </xf>
    <xf numFmtId="3" fontId="11" fillId="0" borderId="15" xfId="0" applyNumberFormat="1" applyFont="1" applyFill="1" applyBorder="1" applyAlignment="1">
      <alignment horizontal="center"/>
    </xf>
    <xf numFmtId="4" fontId="14" fillId="0" borderId="41" xfId="0" applyNumberFormat="1" applyFont="1" applyFill="1" applyBorder="1" applyAlignment="1">
      <alignment horizontal="right" vertical="center"/>
    </xf>
    <xf numFmtId="43" fontId="14" fillId="0" borderId="15" xfId="0" applyNumberFormat="1" applyFont="1" applyFill="1" applyBorder="1" applyAlignment="1">
      <alignment horizontal="center" vertical="center"/>
    </xf>
    <xf numFmtId="43" fontId="14" fillId="0" borderId="15" xfId="0" applyNumberFormat="1" applyFont="1" applyFill="1" applyBorder="1" applyAlignment="1">
      <alignment vertical="center"/>
    </xf>
    <xf numFmtId="0" fontId="14" fillId="0" borderId="41" xfId="0" applyFont="1" applyFill="1" applyBorder="1" applyAlignment="1">
      <alignment horizontal="center"/>
    </xf>
    <xf numFmtId="165" fontId="14" fillId="0" borderId="42" xfId="0" applyNumberFormat="1" applyFont="1" applyFill="1" applyBorder="1" applyAlignment="1">
      <alignment horizontal="center" vertical="center"/>
    </xf>
    <xf numFmtId="2" fontId="14" fillId="0" borderId="3" xfId="0" applyNumberFormat="1" applyFont="1" applyFill="1" applyBorder="1" applyAlignment="1">
      <alignment horizontal="center"/>
    </xf>
    <xf numFmtId="43" fontId="14" fillId="0" borderId="3" xfId="0" applyNumberFormat="1" applyFont="1" applyFill="1" applyBorder="1" applyAlignment="1">
      <alignment horizontal="center" vertical="center"/>
    </xf>
    <xf numFmtId="1" fontId="14" fillId="0" borderId="3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43" fontId="14" fillId="0" borderId="3" xfId="0" applyNumberFormat="1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 vertical="center"/>
    </xf>
    <xf numFmtId="43" fontId="17" fillId="0" borderId="3" xfId="0" applyNumberFormat="1" applyFont="1" applyFill="1" applyBorder="1"/>
    <xf numFmtId="165" fontId="17" fillId="0" borderId="3" xfId="0" applyNumberFormat="1" applyFont="1" applyFill="1" applyBorder="1"/>
    <xf numFmtId="0" fontId="2" fillId="0" borderId="43" xfId="0" applyFont="1" applyFill="1" applyBorder="1"/>
    <xf numFmtId="0" fontId="2" fillId="0" borderId="44" xfId="0" applyFont="1" applyFill="1" applyBorder="1"/>
    <xf numFmtId="43" fontId="13" fillId="0" borderId="4" xfId="0" applyNumberFormat="1" applyFont="1" applyFill="1" applyBorder="1" applyAlignment="1">
      <alignment horizontal="center" vertical="center"/>
    </xf>
    <xf numFmtId="43" fontId="9" fillId="0" borderId="3" xfId="0" applyNumberFormat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center" vertical="center"/>
    </xf>
    <xf numFmtId="165" fontId="9" fillId="0" borderId="3" xfId="0" applyNumberFormat="1" applyFont="1" applyFill="1" applyBorder="1" applyAlignment="1">
      <alignment horizontal="left" vertical="center"/>
    </xf>
    <xf numFmtId="0" fontId="17" fillId="0" borderId="3" xfId="0" applyFont="1" applyFill="1" applyBorder="1"/>
    <xf numFmtId="1" fontId="11" fillId="0" borderId="35" xfId="0" applyNumberFormat="1" applyFont="1" applyFill="1" applyBorder="1" applyAlignment="1">
      <alignment horizontal="center" vertical="center"/>
    </xf>
    <xf numFmtId="43" fontId="14" fillId="0" borderId="45" xfId="0" applyNumberFormat="1" applyFont="1" applyFill="1" applyBorder="1" applyAlignment="1">
      <alignment horizontal="center" vertical="center"/>
    </xf>
    <xf numFmtId="165" fontId="14" fillId="0" borderId="3" xfId="0" applyNumberFormat="1" applyFont="1" applyFill="1" applyBorder="1" applyAlignment="1">
      <alignment horizontal="center"/>
    </xf>
    <xf numFmtId="165" fontId="14" fillId="0" borderId="3" xfId="0" applyNumberFormat="1" applyFont="1" applyFill="1" applyBorder="1" applyAlignment="1">
      <alignment horizontal="center" vertical="center"/>
    </xf>
    <xf numFmtId="0" fontId="2" fillId="0" borderId="46" xfId="0" applyFont="1" applyFill="1" applyBorder="1"/>
    <xf numFmtId="0" fontId="35" fillId="0" borderId="3" xfId="0" applyFont="1" applyBorder="1" applyAlignment="1">
      <alignment wrapText="1"/>
    </xf>
  </cellXfs>
  <cellStyles count="2">
    <cellStyle name="Normal" xfId="0" builtinId="0"/>
    <cellStyle name="Normal 2" xfId="1" xr:uid="{A641D83B-C0F9-492A-8E78-C53B52701248}"/>
  </cellStyles>
  <dxfs count="8"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9" Type="http://schemas.openxmlformats.org/officeDocument/2006/relationships/calcChain" Target="calcChain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266700</xdr:colOff>
      <xdr:row>0</xdr:row>
      <xdr:rowOff>95250</xdr:rowOff>
    </xdr:from>
    <xdr:ext cx="1019175" cy="1019175"/>
    <xdr:pic>
      <xdr:nvPicPr>
        <xdr:cNvPr id="2" name="image1.png" descr="Statistics Special Flat ico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352425</xdr:colOff>
      <xdr:row>0</xdr:row>
      <xdr:rowOff>9525</xdr:rowOff>
    </xdr:from>
    <xdr:ext cx="695325" cy="704850"/>
    <xdr:pic>
      <xdr:nvPicPr>
        <xdr:cNvPr id="2" name="image2.png" descr="Financial report Generic color fill ico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0</xdr:rowOff>
    </xdr:from>
    <xdr:ext cx="1333500" cy="914400"/>
    <xdr:pic>
      <xdr:nvPicPr>
        <xdr:cNvPr id="2" name="image3.jpg" descr="Auto, Car, Insurance Icon. Graphic by dhimubs124s · Creative Fabrica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57150</xdr:rowOff>
    </xdr:from>
    <xdr:ext cx="552450" cy="571500"/>
    <xdr:pic>
      <xdr:nvPicPr>
        <xdr:cNvPr id="2" name="image4.png" descr="Loan - Free business and finance icons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76200</xdr:rowOff>
    </xdr:from>
    <xdr:ext cx="809625" cy="800100"/>
    <xdr:pic>
      <xdr:nvPicPr>
        <xdr:cNvPr id="2" name="image5.png" descr="Save money - Free business and finance icons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2E75B5"/>
  </sheetPr>
  <dimension ref="A1:Z1000"/>
  <sheetViews>
    <sheetView tabSelected="1" workbookViewId="0">
      <selection activeCell="C3" sqref="C3"/>
    </sheetView>
  </sheetViews>
  <sheetFormatPr defaultColWidth="14.42578125" defaultRowHeight="15" customHeight="1" x14ac:dyDescent="0.25"/>
  <cols>
    <col min="1" max="1" width="9.140625" customWidth="1"/>
    <col min="2" max="2" width="12.42578125" customWidth="1"/>
    <col min="3" max="3" width="22.42578125" customWidth="1"/>
    <col min="4" max="6" width="9.140625" customWidth="1"/>
    <col min="7" max="7" width="10.42578125" customWidth="1"/>
    <col min="8" max="9" width="9.140625" customWidth="1"/>
    <col min="10" max="10" width="14.7109375" customWidth="1"/>
    <col min="11" max="11" width="16.7109375" customWidth="1"/>
    <col min="12" max="14" width="9.140625" customWidth="1"/>
    <col min="15" max="15" width="11" customWidth="1"/>
    <col min="16" max="16" width="9.140625" customWidth="1"/>
    <col min="17" max="17" width="6" customWidth="1"/>
    <col min="18" max="18" width="12.42578125" customWidth="1"/>
    <col min="19" max="19" width="9.140625" customWidth="1"/>
    <col min="20" max="20" width="12.28515625" customWidth="1"/>
    <col min="21" max="21" width="9.140625" customWidth="1"/>
  </cols>
  <sheetData>
    <row r="1" spans="1:26" ht="99.75" customHeight="1" x14ac:dyDescent="0.25">
      <c r="A1" s="156" t="s">
        <v>0</v>
      </c>
      <c r="B1" s="157"/>
      <c r="C1" s="1"/>
      <c r="D1" s="2"/>
      <c r="E1" s="2"/>
      <c r="F1" s="2"/>
      <c r="G1" s="2"/>
      <c r="H1" s="2"/>
      <c r="I1" s="2"/>
      <c r="J1" s="2"/>
      <c r="K1" s="1"/>
      <c r="L1" s="2"/>
      <c r="M1" s="2"/>
      <c r="N1" s="3" t="s">
        <v>1</v>
      </c>
      <c r="O1" s="2"/>
      <c r="P1" s="2"/>
      <c r="Q1" s="2"/>
      <c r="R1" s="2"/>
      <c r="S1" s="2"/>
      <c r="T1" s="1"/>
      <c r="U1" s="2"/>
      <c r="V1" s="2"/>
      <c r="W1" s="2"/>
      <c r="X1" s="2"/>
      <c r="Y1" s="2"/>
      <c r="Z1" s="2"/>
    </row>
    <row r="2" spans="1:26" ht="60.75" x14ac:dyDescent="0.25">
      <c r="A2" s="2"/>
      <c r="B2" s="4" t="s">
        <v>2</v>
      </c>
      <c r="C2" s="396" t="s">
        <v>3</v>
      </c>
      <c r="D2" s="4" t="s">
        <v>4</v>
      </c>
      <c r="E2" s="4" t="s">
        <v>5</v>
      </c>
      <c r="F2" s="4" t="s">
        <v>6</v>
      </c>
      <c r="G2" s="6" t="s">
        <v>7</v>
      </c>
      <c r="H2" s="4" t="s">
        <v>8</v>
      </c>
      <c r="I2" s="4" t="s">
        <v>9</v>
      </c>
      <c r="J2" s="4" t="s">
        <v>10</v>
      </c>
      <c r="K2" s="5" t="s">
        <v>11</v>
      </c>
      <c r="L2" s="4" t="s">
        <v>6</v>
      </c>
      <c r="M2" s="4" t="s">
        <v>8</v>
      </c>
      <c r="N2" s="4" t="s">
        <v>5</v>
      </c>
      <c r="O2" s="4" t="s">
        <v>12</v>
      </c>
      <c r="P2" s="4" t="s">
        <v>4</v>
      </c>
      <c r="Q2" s="4" t="s">
        <v>13</v>
      </c>
      <c r="R2" s="4" t="s">
        <v>14</v>
      </c>
      <c r="S2" s="7" t="s">
        <v>15</v>
      </c>
      <c r="T2" s="8" t="s">
        <v>16</v>
      </c>
      <c r="U2" s="2"/>
      <c r="V2" s="2"/>
      <c r="W2" s="2"/>
      <c r="X2" s="2"/>
      <c r="Y2" s="2"/>
      <c r="Z2" s="2"/>
    </row>
    <row r="3" spans="1:26" x14ac:dyDescent="0.25">
      <c r="A3" s="2"/>
      <c r="B3" s="4" t="s">
        <v>17</v>
      </c>
      <c r="C3" s="5">
        <f>+D3+E3+F3+H3+G3+I3+L3+M3+N3+P3+Q3+R3+S3+O3+J3</f>
        <v>3766</v>
      </c>
      <c r="D3" s="4">
        <v>603</v>
      </c>
      <c r="E3" s="4">
        <v>337</v>
      </c>
      <c r="F3" s="4">
        <v>529</v>
      </c>
      <c r="G3" s="4">
        <v>7</v>
      </c>
      <c r="H3" s="4">
        <v>191</v>
      </c>
      <c r="I3" s="4">
        <v>12</v>
      </c>
      <c r="J3" s="4">
        <v>6</v>
      </c>
      <c r="K3" s="5">
        <f t="shared" ref="K3:K29" si="0">+L3+M3+N3+P3+O3</f>
        <v>1293</v>
      </c>
      <c r="L3" s="4">
        <v>446</v>
      </c>
      <c r="M3" s="4">
        <v>61</v>
      </c>
      <c r="N3" s="4">
        <v>691</v>
      </c>
      <c r="O3" s="4">
        <v>57</v>
      </c>
      <c r="P3" s="4">
        <v>38</v>
      </c>
      <c r="Q3" s="4">
        <v>308</v>
      </c>
      <c r="R3" s="4">
        <v>52</v>
      </c>
      <c r="S3" s="7">
        <v>428</v>
      </c>
      <c r="T3" s="8">
        <v>2416</v>
      </c>
      <c r="U3" s="2"/>
      <c r="V3" s="2"/>
      <c r="W3" s="2"/>
      <c r="X3" s="2"/>
      <c r="Y3" s="2"/>
      <c r="Z3" s="2"/>
    </row>
    <row r="4" spans="1:26" x14ac:dyDescent="0.25">
      <c r="A4" s="2"/>
      <c r="B4" s="4" t="s">
        <v>18</v>
      </c>
      <c r="C4" s="5">
        <f t="shared" ref="C4:C7" si="1">+D4+E4+F4+H4+I4+L4+M4+N4+P4+Q4+R4+S4+O4</f>
        <v>3793</v>
      </c>
      <c r="D4" s="4">
        <v>610</v>
      </c>
      <c r="E4" s="4">
        <v>336</v>
      </c>
      <c r="F4" s="4">
        <v>521</v>
      </c>
      <c r="G4" s="4"/>
      <c r="H4" s="4">
        <v>192</v>
      </c>
      <c r="I4" s="4">
        <v>12</v>
      </c>
      <c r="J4" s="4"/>
      <c r="K4" s="5">
        <f>+L4+M4+N4+P4+O4</f>
        <v>1297</v>
      </c>
      <c r="L4" s="4">
        <v>453</v>
      </c>
      <c r="M4" s="4">
        <v>61</v>
      </c>
      <c r="N4" s="4">
        <v>690</v>
      </c>
      <c r="O4" s="4">
        <v>55</v>
      </c>
      <c r="P4" s="4">
        <v>38</v>
      </c>
      <c r="Q4" s="4">
        <v>314</v>
      </c>
      <c r="R4" s="4">
        <v>50</v>
      </c>
      <c r="S4" s="7">
        <v>461</v>
      </c>
      <c r="T4" s="8">
        <v>2381</v>
      </c>
      <c r="U4" s="2"/>
      <c r="V4" s="2"/>
      <c r="W4" s="2"/>
      <c r="X4" s="2"/>
      <c r="Y4" s="2"/>
      <c r="Z4" s="2"/>
    </row>
    <row r="5" spans="1:26" x14ac:dyDescent="0.25">
      <c r="A5" s="2"/>
      <c r="B5" s="4" t="s">
        <v>19</v>
      </c>
      <c r="C5" s="5">
        <f t="shared" si="1"/>
        <v>3773</v>
      </c>
      <c r="D5" s="4">
        <v>608</v>
      </c>
      <c r="E5" s="4">
        <v>336</v>
      </c>
      <c r="F5" s="4">
        <v>522</v>
      </c>
      <c r="G5" s="4"/>
      <c r="H5" s="4">
        <v>192</v>
      </c>
      <c r="I5" s="4">
        <v>12</v>
      </c>
      <c r="J5" s="4"/>
      <c r="K5" s="5">
        <f>+L5+M5+N5+P5+O5</f>
        <v>1282</v>
      </c>
      <c r="L5" s="4">
        <v>445</v>
      </c>
      <c r="M5" s="4">
        <v>61</v>
      </c>
      <c r="N5" s="4">
        <v>684</v>
      </c>
      <c r="O5" s="4">
        <v>54</v>
      </c>
      <c r="P5" s="4">
        <v>38</v>
      </c>
      <c r="Q5" s="4">
        <v>311</v>
      </c>
      <c r="R5" s="4">
        <v>49</v>
      </c>
      <c r="S5" s="7">
        <v>461</v>
      </c>
      <c r="T5" s="8">
        <v>2381</v>
      </c>
      <c r="U5" s="2"/>
      <c r="V5" s="2"/>
      <c r="W5" s="2"/>
      <c r="X5" s="2"/>
      <c r="Y5" s="2"/>
      <c r="Z5" s="2"/>
    </row>
    <row r="6" spans="1:26" x14ac:dyDescent="0.25">
      <c r="A6" s="2"/>
      <c r="B6" s="4" t="s">
        <v>20</v>
      </c>
      <c r="C6" s="5">
        <f t="shared" si="1"/>
        <v>3734</v>
      </c>
      <c r="D6" s="4">
        <v>601</v>
      </c>
      <c r="E6" s="4">
        <v>327</v>
      </c>
      <c r="F6" s="4">
        <v>514</v>
      </c>
      <c r="G6" s="4"/>
      <c r="H6" s="4">
        <v>191</v>
      </c>
      <c r="I6" s="4">
        <v>12</v>
      </c>
      <c r="J6" s="4"/>
      <c r="K6" s="5">
        <f>+L6+M6+N6+P6+O6</f>
        <v>1266</v>
      </c>
      <c r="L6" s="4">
        <v>428</v>
      </c>
      <c r="M6" s="4">
        <v>61</v>
      </c>
      <c r="N6" s="4">
        <v>685</v>
      </c>
      <c r="O6" s="4">
        <v>54</v>
      </c>
      <c r="P6" s="4">
        <v>38</v>
      </c>
      <c r="Q6" s="4">
        <v>311</v>
      </c>
      <c r="R6" s="4">
        <v>47</v>
      </c>
      <c r="S6" s="7">
        <v>465</v>
      </c>
      <c r="T6" s="8">
        <v>2376</v>
      </c>
      <c r="U6" s="2"/>
      <c r="V6" s="2"/>
      <c r="W6" s="2"/>
      <c r="X6" s="2"/>
      <c r="Y6" s="2"/>
      <c r="Z6" s="2"/>
    </row>
    <row r="7" spans="1:26" x14ac:dyDescent="0.25">
      <c r="A7" s="2"/>
      <c r="B7" s="4" t="s">
        <v>21</v>
      </c>
      <c r="C7" s="5">
        <f t="shared" si="1"/>
        <v>3716</v>
      </c>
      <c r="D7" s="4">
        <v>595</v>
      </c>
      <c r="E7" s="4">
        <v>323</v>
      </c>
      <c r="F7" s="4">
        <v>513</v>
      </c>
      <c r="G7" s="4"/>
      <c r="H7" s="4">
        <v>196</v>
      </c>
      <c r="I7" s="4">
        <v>11</v>
      </c>
      <c r="J7" s="4"/>
      <c r="K7" s="5">
        <f t="shared" si="0"/>
        <v>1261</v>
      </c>
      <c r="L7" s="4">
        <v>427</v>
      </c>
      <c r="M7" s="4">
        <v>61</v>
      </c>
      <c r="N7" s="4">
        <v>683</v>
      </c>
      <c r="O7" s="4">
        <v>54</v>
      </c>
      <c r="P7" s="4">
        <v>36</v>
      </c>
      <c r="Q7" s="4">
        <v>305</v>
      </c>
      <c r="R7" s="4">
        <v>47</v>
      </c>
      <c r="S7" s="7">
        <v>465</v>
      </c>
      <c r="T7" s="8">
        <v>2376</v>
      </c>
      <c r="U7" s="9"/>
      <c r="V7" s="2"/>
      <c r="W7" s="2"/>
      <c r="X7" s="2"/>
      <c r="Y7" s="2"/>
      <c r="Z7" s="2"/>
    </row>
    <row r="8" spans="1:26" x14ac:dyDescent="0.25">
      <c r="A8" s="2"/>
      <c r="B8" s="4" t="s">
        <v>22</v>
      </c>
      <c r="C8" s="5">
        <f t="shared" ref="C8:C29" si="2">+D8+E8+F8+H8+L8+M8+N8+P8+Q8+R8+S8+O8</f>
        <v>3686</v>
      </c>
      <c r="D8" s="4">
        <v>586</v>
      </c>
      <c r="E8" s="4">
        <v>321</v>
      </c>
      <c r="F8" s="4">
        <v>522</v>
      </c>
      <c r="G8" s="4"/>
      <c r="H8" s="4">
        <v>202</v>
      </c>
      <c r="I8" s="4"/>
      <c r="J8" s="4"/>
      <c r="K8" s="5">
        <f t="shared" si="0"/>
        <v>1259</v>
      </c>
      <c r="L8" s="4">
        <v>419</v>
      </c>
      <c r="M8" s="4">
        <v>63</v>
      </c>
      <c r="N8" s="4">
        <v>683</v>
      </c>
      <c r="O8" s="4">
        <v>54</v>
      </c>
      <c r="P8" s="4">
        <v>40</v>
      </c>
      <c r="Q8" s="4">
        <v>295</v>
      </c>
      <c r="R8" s="4">
        <v>45</v>
      </c>
      <c r="S8" s="7">
        <v>456</v>
      </c>
      <c r="T8" s="8">
        <v>2298</v>
      </c>
      <c r="U8" s="2"/>
      <c r="V8" s="2"/>
      <c r="W8" s="2"/>
      <c r="X8" s="2"/>
      <c r="Y8" s="2"/>
      <c r="Z8" s="2"/>
    </row>
    <row r="9" spans="1:26" x14ac:dyDescent="0.25">
      <c r="A9" s="2"/>
      <c r="B9" s="4" t="s">
        <v>23</v>
      </c>
      <c r="C9" s="5">
        <f t="shared" si="2"/>
        <v>3668</v>
      </c>
      <c r="D9" s="4">
        <v>581</v>
      </c>
      <c r="E9" s="4">
        <v>329</v>
      </c>
      <c r="F9" s="4">
        <v>527</v>
      </c>
      <c r="G9" s="4"/>
      <c r="H9" s="4">
        <v>200</v>
      </c>
      <c r="I9" s="4"/>
      <c r="J9" s="4"/>
      <c r="K9" s="5">
        <f t="shared" si="0"/>
        <v>1249</v>
      </c>
      <c r="L9" s="4">
        <v>410</v>
      </c>
      <c r="M9" s="4">
        <v>63</v>
      </c>
      <c r="N9" s="4">
        <v>682</v>
      </c>
      <c r="O9" s="4">
        <v>54</v>
      </c>
      <c r="P9" s="4">
        <v>40</v>
      </c>
      <c r="Q9" s="4">
        <v>284</v>
      </c>
      <c r="R9" s="4">
        <v>44</v>
      </c>
      <c r="S9" s="7">
        <v>454</v>
      </c>
      <c r="T9" s="8">
        <v>2426</v>
      </c>
      <c r="U9" s="2"/>
      <c r="V9" s="2"/>
      <c r="W9" s="2"/>
      <c r="X9" s="2"/>
      <c r="Y9" s="2"/>
      <c r="Z9" s="2"/>
    </row>
    <row r="10" spans="1:26" x14ac:dyDescent="0.25">
      <c r="A10" s="2"/>
      <c r="B10" s="4" t="s">
        <v>24</v>
      </c>
      <c r="C10" s="5">
        <f t="shared" si="2"/>
        <v>3564</v>
      </c>
      <c r="D10" s="4">
        <v>573</v>
      </c>
      <c r="E10" s="4">
        <v>326</v>
      </c>
      <c r="F10" s="4">
        <v>529</v>
      </c>
      <c r="G10" s="4"/>
      <c r="H10" s="4">
        <v>205</v>
      </c>
      <c r="I10" s="4"/>
      <c r="J10" s="4"/>
      <c r="K10" s="5">
        <f t="shared" si="0"/>
        <v>1185</v>
      </c>
      <c r="L10" s="4">
        <v>393</v>
      </c>
      <c r="M10" s="4">
        <v>64</v>
      </c>
      <c r="N10" s="4">
        <v>637</v>
      </c>
      <c r="O10" s="4">
        <v>51</v>
      </c>
      <c r="P10" s="4">
        <v>40</v>
      </c>
      <c r="Q10" s="4">
        <v>262</v>
      </c>
      <c r="R10" s="4">
        <v>43</v>
      </c>
      <c r="S10" s="7">
        <v>441</v>
      </c>
      <c r="T10" s="8">
        <v>2422</v>
      </c>
      <c r="U10" s="2"/>
      <c r="V10" s="2"/>
      <c r="W10" s="2"/>
      <c r="X10" s="2"/>
      <c r="Y10" s="2"/>
      <c r="Z10" s="2"/>
    </row>
    <row r="11" spans="1:26" x14ac:dyDescent="0.25">
      <c r="A11" s="2"/>
      <c r="B11" s="4" t="s">
        <v>25</v>
      </c>
      <c r="C11" s="5">
        <f t="shared" si="2"/>
        <v>3491</v>
      </c>
      <c r="D11" s="4">
        <v>579</v>
      </c>
      <c r="E11" s="4">
        <v>322</v>
      </c>
      <c r="F11" s="4">
        <v>534</v>
      </c>
      <c r="G11" s="4"/>
      <c r="H11" s="4">
        <v>209</v>
      </c>
      <c r="I11" s="4"/>
      <c r="J11" s="4"/>
      <c r="K11" s="5">
        <f t="shared" si="0"/>
        <v>1123</v>
      </c>
      <c r="L11" s="4">
        <v>331</v>
      </c>
      <c r="M11" s="4">
        <v>64</v>
      </c>
      <c r="N11" s="4">
        <v>637</v>
      </c>
      <c r="O11" s="4">
        <v>51</v>
      </c>
      <c r="P11" s="4">
        <v>40</v>
      </c>
      <c r="Q11" s="4">
        <v>248</v>
      </c>
      <c r="R11" s="4">
        <v>40</v>
      </c>
      <c r="S11" s="7">
        <v>436</v>
      </c>
      <c r="T11" s="8">
        <v>2403</v>
      </c>
      <c r="U11" s="2"/>
      <c r="V11" s="2"/>
      <c r="W11" s="2"/>
      <c r="X11" s="2"/>
      <c r="Y11" s="2"/>
      <c r="Z11" s="2"/>
    </row>
    <row r="12" spans="1:26" x14ac:dyDescent="0.25">
      <c r="A12" s="2"/>
      <c r="B12" s="4" t="s">
        <v>26</v>
      </c>
      <c r="C12" s="5">
        <f t="shared" si="2"/>
        <v>3439</v>
      </c>
      <c r="D12" s="4">
        <v>569</v>
      </c>
      <c r="E12" s="4">
        <v>321</v>
      </c>
      <c r="F12" s="4">
        <v>531</v>
      </c>
      <c r="G12" s="4"/>
      <c r="H12" s="4">
        <v>225</v>
      </c>
      <c r="I12" s="4"/>
      <c r="J12" s="4"/>
      <c r="K12" s="5">
        <f t="shared" si="0"/>
        <v>1102</v>
      </c>
      <c r="L12" s="4">
        <v>313</v>
      </c>
      <c r="M12" s="4">
        <v>64</v>
      </c>
      <c r="N12" s="4">
        <v>635</v>
      </c>
      <c r="O12" s="4">
        <v>50</v>
      </c>
      <c r="P12" s="4">
        <v>40</v>
      </c>
      <c r="Q12" s="4">
        <v>227</v>
      </c>
      <c r="R12" s="4">
        <v>39</v>
      </c>
      <c r="S12" s="7">
        <v>425</v>
      </c>
      <c r="T12" s="8">
        <v>2388</v>
      </c>
      <c r="U12" s="2"/>
      <c r="V12" s="2"/>
      <c r="W12" s="2"/>
      <c r="X12" s="2"/>
      <c r="Y12" s="2"/>
      <c r="Z12" s="2"/>
    </row>
    <row r="13" spans="1:26" x14ac:dyDescent="0.25">
      <c r="A13" s="2"/>
      <c r="B13" s="4" t="s">
        <v>27</v>
      </c>
      <c r="C13" s="5">
        <f t="shared" si="2"/>
        <v>3386</v>
      </c>
      <c r="D13" s="4">
        <v>578</v>
      </c>
      <c r="E13" s="4">
        <v>315</v>
      </c>
      <c r="F13" s="4">
        <v>536</v>
      </c>
      <c r="G13" s="4"/>
      <c r="H13" s="4">
        <v>234</v>
      </c>
      <c r="I13" s="4"/>
      <c r="J13" s="4"/>
      <c r="K13" s="5">
        <f t="shared" si="0"/>
        <v>1065</v>
      </c>
      <c r="L13" s="4">
        <v>308</v>
      </c>
      <c r="M13" s="4">
        <v>64</v>
      </c>
      <c r="N13" s="4">
        <v>603</v>
      </c>
      <c r="O13" s="4">
        <v>50</v>
      </c>
      <c r="P13" s="4">
        <v>40</v>
      </c>
      <c r="Q13" s="4">
        <v>205</v>
      </c>
      <c r="R13" s="4">
        <v>38</v>
      </c>
      <c r="S13" s="7">
        <v>415</v>
      </c>
      <c r="T13" s="8">
        <v>2422</v>
      </c>
      <c r="U13" s="2"/>
      <c r="V13" s="2"/>
      <c r="W13" s="2"/>
      <c r="X13" s="2"/>
      <c r="Y13" s="2"/>
      <c r="Z13" s="2"/>
    </row>
    <row r="14" spans="1:26" x14ac:dyDescent="0.25">
      <c r="A14" s="2"/>
      <c r="B14" s="4" t="s">
        <v>28</v>
      </c>
      <c r="C14" s="5">
        <f t="shared" si="2"/>
        <v>3352</v>
      </c>
      <c r="D14" s="4">
        <v>596</v>
      </c>
      <c r="E14" s="4">
        <v>326</v>
      </c>
      <c r="F14" s="4">
        <v>530</v>
      </c>
      <c r="G14" s="4"/>
      <c r="H14" s="4">
        <v>249</v>
      </c>
      <c r="I14" s="4"/>
      <c r="J14" s="4"/>
      <c r="K14" s="5">
        <f t="shared" si="0"/>
        <v>1028</v>
      </c>
      <c r="L14" s="4">
        <v>298</v>
      </c>
      <c r="M14" s="4">
        <v>61</v>
      </c>
      <c r="N14" s="4">
        <v>589</v>
      </c>
      <c r="O14" s="4">
        <v>50</v>
      </c>
      <c r="P14" s="4">
        <v>30</v>
      </c>
      <c r="Q14" s="4">
        <v>185</v>
      </c>
      <c r="R14" s="4">
        <v>34</v>
      </c>
      <c r="S14" s="7">
        <v>404</v>
      </c>
      <c r="T14" s="8">
        <v>2429</v>
      </c>
      <c r="U14" s="2"/>
      <c r="V14" s="2"/>
      <c r="W14" s="2"/>
      <c r="X14" s="2"/>
      <c r="Y14" s="2"/>
      <c r="Z14" s="2"/>
    </row>
    <row r="15" spans="1:26" x14ac:dyDescent="0.25">
      <c r="A15" s="2"/>
      <c r="B15" s="4" t="s">
        <v>29</v>
      </c>
      <c r="C15" s="5">
        <f t="shared" si="2"/>
        <v>3310</v>
      </c>
      <c r="D15" s="4">
        <v>591</v>
      </c>
      <c r="E15" s="4">
        <v>319</v>
      </c>
      <c r="F15" s="4">
        <v>532</v>
      </c>
      <c r="G15" s="4"/>
      <c r="H15" s="4">
        <v>249</v>
      </c>
      <c r="I15" s="4"/>
      <c r="J15" s="4"/>
      <c r="K15" s="5">
        <f t="shared" si="0"/>
        <v>1023</v>
      </c>
      <c r="L15" s="4">
        <v>295</v>
      </c>
      <c r="M15" s="4">
        <v>61</v>
      </c>
      <c r="N15" s="4">
        <v>587</v>
      </c>
      <c r="O15" s="4">
        <v>50</v>
      </c>
      <c r="P15" s="4">
        <v>30</v>
      </c>
      <c r="Q15" s="4">
        <v>167</v>
      </c>
      <c r="R15" s="4">
        <v>30</v>
      </c>
      <c r="S15" s="7">
        <v>399</v>
      </c>
      <c r="T15" s="10">
        <v>2473</v>
      </c>
      <c r="U15" s="2"/>
      <c r="V15" s="2"/>
      <c r="W15" s="2"/>
      <c r="X15" s="2"/>
      <c r="Y15" s="2"/>
      <c r="Z15" s="2"/>
    </row>
    <row r="16" spans="1:26" x14ac:dyDescent="0.25">
      <c r="A16" s="2"/>
      <c r="B16" s="4" t="s">
        <v>30</v>
      </c>
      <c r="C16" s="5">
        <f t="shared" si="2"/>
        <v>3251</v>
      </c>
      <c r="D16" s="4">
        <v>583</v>
      </c>
      <c r="E16" s="4">
        <v>319</v>
      </c>
      <c r="F16" s="4">
        <v>533</v>
      </c>
      <c r="G16" s="4"/>
      <c r="H16" s="4">
        <v>248</v>
      </c>
      <c r="I16" s="4"/>
      <c r="J16" s="4"/>
      <c r="K16" s="5">
        <f t="shared" si="0"/>
        <v>1039</v>
      </c>
      <c r="L16" s="4">
        <v>285</v>
      </c>
      <c r="M16" s="4">
        <v>61</v>
      </c>
      <c r="N16" s="4">
        <v>609</v>
      </c>
      <c r="O16" s="4">
        <v>53</v>
      </c>
      <c r="P16" s="4">
        <v>31</v>
      </c>
      <c r="Q16" s="4">
        <v>140</v>
      </c>
      <c r="R16" s="4">
        <v>17</v>
      </c>
      <c r="S16" s="7">
        <v>372</v>
      </c>
      <c r="T16" s="10">
        <v>2448</v>
      </c>
      <c r="U16" s="2"/>
      <c r="V16" s="2"/>
      <c r="W16" s="2"/>
      <c r="X16" s="2"/>
      <c r="Y16" s="2"/>
      <c r="Z16" s="2"/>
    </row>
    <row r="17" spans="1:26" x14ac:dyDescent="0.25">
      <c r="A17" s="2"/>
      <c r="B17" s="4" t="s">
        <v>31</v>
      </c>
      <c r="C17" s="5">
        <f t="shared" si="2"/>
        <v>2854</v>
      </c>
      <c r="D17" s="4">
        <v>526</v>
      </c>
      <c r="E17" s="4">
        <v>143</v>
      </c>
      <c r="F17" s="4">
        <v>542</v>
      </c>
      <c r="G17" s="4"/>
      <c r="H17" s="4">
        <v>256</v>
      </c>
      <c r="I17" s="4"/>
      <c r="J17" s="4"/>
      <c r="K17" s="5">
        <f t="shared" si="0"/>
        <v>1009</v>
      </c>
      <c r="L17" s="4">
        <v>278</v>
      </c>
      <c r="M17" s="4">
        <v>61</v>
      </c>
      <c r="N17" s="4">
        <v>584</v>
      </c>
      <c r="O17" s="4">
        <v>53</v>
      </c>
      <c r="P17" s="4">
        <v>33</v>
      </c>
      <c r="Q17" s="4">
        <v>103</v>
      </c>
      <c r="R17" s="4">
        <v>8</v>
      </c>
      <c r="S17" s="7">
        <v>267</v>
      </c>
      <c r="T17" s="10"/>
      <c r="U17" s="2"/>
      <c r="V17" s="2"/>
      <c r="W17" s="2"/>
      <c r="X17" s="2"/>
      <c r="Y17" s="2"/>
      <c r="Z17" s="2"/>
    </row>
    <row r="18" spans="1:26" x14ac:dyDescent="0.25">
      <c r="A18" s="2"/>
      <c r="B18" s="4" t="s">
        <v>32</v>
      </c>
      <c r="C18" s="5">
        <f t="shared" si="2"/>
        <v>1032</v>
      </c>
      <c r="D18" s="4"/>
      <c r="E18" s="4">
        <v>143</v>
      </c>
      <c r="F18" s="4"/>
      <c r="G18" s="4"/>
      <c r="H18" s="4">
        <v>256</v>
      </c>
      <c r="I18" s="4"/>
      <c r="J18" s="4"/>
      <c r="K18" s="5">
        <f t="shared" si="0"/>
        <v>633</v>
      </c>
      <c r="L18" s="4"/>
      <c r="M18" s="4"/>
      <c r="N18" s="4">
        <v>580</v>
      </c>
      <c r="O18" s="4">
        <v>53</v>
      </c>
      <c r="P18" s="4"/>
      <c r="Q18" s="11"/>
      <c r="R18" s="11"/>
      <c r="S18" s="11"/>
      <c r="T18" s="1"/>
      <c r="U18" s="2"/>
      <c r="V18" s="2"/>
      <c r="W18" s="2"/>
      <c r="X18" s="2"/>
      <c r="Y18" s="2"/>
      <c r="Z18" s="2"/>
    </row>
    <row r="19" spans="1:26" x14ac:dyDescent="0.25">
      <c r="A19" s="2"/>
      <c r="B19" s="4" t="s">
        <v>33</v>
      </c>
      <c r="C19" s="5">
        <f t="shared" si="2"/>
        <v>2433</v>
      </c>
      <c r="D19" s="4">
        <v>526</v>
      </c>
      <c r="E19" s="4">
        <v>143</v>
      </c>
      <c r="F19" s="4">
        <v>538</v>
      </c>
      <c r="G19" s="4"/>
      <c r="H19" s="4">
        <v>261</v>
      </c>
      <c r="I19" s="4"/>
      <c r="J19" s="4"/>
      <c r="K19" s="5">
        <f t="shared" si="0"/>
        <v>965</v>
      </c>
      <c r="L19" s="4">
        <v>250</v>
      </c>
      <c r="M19" s="4">
        <v>54</v>
      </c>
      <c r="N19" s="4">
        <v>577</v>
      </c>
      <c r="O19" s="4">
        <v>51</v>
      </c>
      <c r="P19" s="4">
        <v>33</v>
      </c>
      <c r="Q19" s="11"/>
      <c r="R19" s="11"/>
      <c r="S19" s="2"/>
      <c r="T19" s="1"/>
      <c r="U19" s="2"/>
      <c r="V19" s="2"/>
      <c r="W19" s="2"/>
      <c r="X19" s="2"/>
      <c r="Y19" s="2"/>
      <c r="Z19" s="2"/>
    </row>
    <row r="20" spans="1:26" x14ac:dyDescent="0.25">
      <c r="A20" s="2"/>
      <c r="B20" s="4" t="s">
        <v>34</v>
      </c>
      <c r="C20" s="5">
        <f t="shared" si="2"/>
        <v>2420</v>
      </c>
      <c r="D20" s="4">
        <v>521</v>
      </c>
      <c r="E20" s="4">
        <v>139</v>
      </c>
      <c r="F20" s="4">
        <v>539</v>
      </c>
      <c r="G20" s="4"/>
      <c r="H20" s="4">
        <v>271</v>
      </c>
      <c r="I20" s="4"/>
      <c r="J20" s="4"/>
      <c r="K20" s="5">
        <f t="shared" si="0"/>
        <v>950</v>
      </c>
      <c r="L20" s="4">
        <v>245</v>
      </c>
      <c r="M20" s="4">
        <v>54</v>
      </c>
      <c r="N20" s="4">
        <v>577</v>
      </c>
      <c r="O20" s="4">
        <v>41</v>
      </c>
      <c r="P20" s="4">
        <v>33</v>
      </c>
      <c r="Q20" s="11"/>
      <c r="R20" s="11"/>
      <c r="S20" s="2"/>
      <c r="T20" s="1"/>
      <c r="U20" s="2"/>
      <c r="V20" s="2"/>
      <c r="W20" s="2"/>
      <c r="X20" s="2"/>
      <c r="Y20" s="2"/>
      <c r="Z20" s="2"/>
    </row>
    <row r="21" spans="1:26" ht="15.75" customHeight="1" x14ac:dyDescent="0.25">
      <c r="A21" s="2"/>
      <c r="B21" s="4" t="s">
        <v>35</v>
      </c>
      <c r="C21" s="5">
        <f t="shared" si="2"/>
        <v>2074</v>
      </c>
      <c r="D21" s="4">
        <v>514</v>
      </c>
      <c r="E21" s="4">
        <v>140</v>
      </c>
      <c r="F21" s="4">
        <v>538</v>
      </c>
      <c r="G21" s="4"/>
      <c r="H21" s="4">
        <v>275</v>
      </c>
      <c r="I21" s="4"/>
      <c r="J21" s="4"/>
      <c r="K21" s="5">
        <f t="shared" si="0"/>
        <v>607</v>
      </c>
      <c r="L21" s="4"/>
      <c r="M21" s="4"/>
      <c r="N21" s="4">
        <v>569</v>
      </c>
      <c r="O21" s="4">
        <v>38</v>
      </c>
      <c r="P21" s="4"/>
      <c r="Q21" s="11"/>
      <c r="R21" s="11"/>
      <c r="S21" s="2"/>
      <c r="T21" s="1"/>
      <c r="U21" s="2"/>
      <c r="V21" s="2"/>
      <c r="W21" s="2"/>
      <c r="X21" s="2"/>
      <c r="Y21" s="2"/>
      <c r="Z21" s="2"/>
    </row>
    <row r="22" spans="1:26" ht="15.75" customHeight="1" x14ac:dyDescent="0.25">
      <c r="A22" s="2"/>
      <c r="B22" s="4" t="s">
        <v>36</v>
      </c>
      <c r="C22" s="5">
        <f t="shared" si="2"/>
        <v>1018</v>
      </c>
      <c r="D22" s="4"/>
      <c r="E22" s="4">
        <v>137</v>
      </c>
      <c r="F22" s="4"/>
      <c r="G22" s="4"/>
      <c r="H22" s="4">
        <v>282</v>
      </c>
      <c r="I22" s="4"/>
      <c r="J22" s="4"/>
      <c r="K22" s="5">
        <f t="shared" si="0"/>
        <v>599</v>
      </c>
      <c r="L22" s="4"/>
      <c r="M22" s="4"/>
      <c r="N22" s="4">
        <v>566</v>
      </c>
      <c r="O22" s="4">
        <v>33</v>
      </c>
      <c r="P22" s="4"/>
      <c r="Q22" s="11"/>
      <c r="R22" s="11"/>
      <c r="S22" s="2"/>
      <c r="T22" s="1"/>
      <c r="U22" s="2"/>
      <c r="V22" s="2"/>
      <c r="W22" s="2"/>
      <c r="X22" s="2"/>
      <c r="Y22" s="2"/>
      <c r="Z22" s="2"/>
    </row>
    <row r="23" spans="1:26" ht="15.75" customHeight="1" x14ac:dyDescent="0.25">
      <c r="A23" s="2"/>
      <c r="B23" s="4" t="s">
        <v>37</v>
      </c>
      <c r="C23" s="5">
        <f t="shared" si="2"/>
        <v>2347</v>
      </c>
      <c r="D23" s="4">
        <v>505</v>
      </c>
      <c r="E23" s="4">
        <v>137</v>
      </c>
      <c r="F23" s="4">
        <v>539</v>
      </c>
      <c r="G23" s="4"/>
      <c r="H23" s="4">
        <v>279</v>
      </c>
      <c r="I23" s="4"/>
      <c r="J23" s="4"/>
      <c r="K23" s="5">
        <f t="shared" si="0"/>
        <v>887</v>
      </c>
      <c r="L23" s="4">
        <v>230</v>
      </c>
      <c r="M23" s="4">
        <v>27</v>
      </c>
      <c r="N23" s="4">
        <v>564</v>
      </c>
      <c r="O23" s="4">
        <v>30</v>
      </c>
      <c r="P23" s="4">
        <v>36</v>
      </c>
      <c r="Q23" s="11"/>
      <c r="R23" s="11"/>
      <c r="S23" s="2"/>
      <c r="T23" s="1"/>
      <c r="U23" s="2"/>
      <c r="V23" s="2"/>
      <c r="W23" s="2"/>
      <c r="X23" s="2"/>
      <c r="Y23" s="2"/>
      <c r="Z23" s="2"/>
    </row>
    <row r="24" spans="1:26" ht="15.75" customHeight="1" x14ac:dyDescent="0.25">
      <c r="A24" s="2"/>
      <c r="B24" s="4" t="s">
        <v>38</v>
      </c>
      <c r="C24" s="5">
        <f t="shared" si="2"/>
        <v>2306</v>
      </c>
      <c r="D24" s="4">
        <v>504</v>
      </c>
      <c r="E24" s="4">
        <v>135</v>
      </c>
      <c r="F24" s="4">
        <v>540</v>
      </c>
      <c r="G24" s="4"/>
      <c r="H24" s="4">
        <v>288</v>
      </c>
      <c r="I24" s="4"/>
      <c r="J24" s="4"/>
      <c r="K24" s="5">
        <f t="shared" si="0"/>
        <v>839</v>
      </c>
      <c r="L24" s="4">
        <v>206</v>
      </c>
      <c r="M24" s="4">
        <v>26</v>
      </c>
      <c r="N24" s="4">
        <v>547</v>
      </c>
      <c r="O24" s="4">
        <v>28</v>
      </c>
      <c r="P24" s="4">
        <v>32</v>
      </c>
      <c r="Q24" s="11"/>
      <c r="R24" s="11"/>
      <c r="S24" s="2"/>
      <c r="T24" s="1"/>
      <c r="U24" s="2"/>
      <c r="V24" s="2"/>
      <c r="W24" s="2"/>
      <c r="X24" s="2"/>
      <c r="Y24" s="2"/>
      <c r="Z24" s="2"/>
    </row>
    <row r="25" spans="1:26" ht="15.75" customHeight="1" x14ac:dyDescent="0.25">
      <c r="A25" s="2"/>
      <c r="B25" s="4" t="s">
        <v>39</v>
      </c>
      <c r="C25" s="5">
        <f t="shared" si="2"/>
        <v>2039</v>
      </c>
      <c r="D25" s="4">
        <v>499</v>
      </c>
      <c r="E25" s="4">
        <v>135</v>
      </c>
      <c r="F25" s="4">
        <v>539</v>
      </c>
      <c r="G25" s="4"/>
      <c r="H25" s="4">
        <v>289</v>
      </c>
      <c r="I25" s="4"/>
      <c r="J25" s="4"/>
      <c r="K25" s="5">
        <f t="shared" si="0"/>
        <v>577</v>
      </c>
      <c r="L25" s="4"/>
      <c r="M25" s="4"/>
      <c r="N25" s="4">
        <v>549</v>
      </c>
      <c r="O25" s="4">
        <v>28</v>
      </c>
      <c r="P25" s="4"/>
      <c r="Q25" s="11"/>
      <c r="R25" s="11"/>
      <c r="S25" s="2"/>
      <c r="T25" s="1"/>
      <c r="U25" s="2"/>
      <c r="V25" s="2"/>
      <c r="W25" s="2"/>
      <c r="X25" s="2"/>
      <c r="Y25" s="2"/>
      <c r="Z25" s="2"/>
    </row>
    <row r="26" spans="1:26" ht="15.75" customHeight="1" x14ac:dyDescent="0.25">
      <c r="A26" s="2"/>
      <c r="B26" s="4" t="s">
        <v>40</v>
      </c>
      <c r="C26" s="5">
        <f t="shared" si="2"/>
        <v>2167</v>
      </c>
      <c r="D26" s="4">
        <v>465</v>
      </c>
      <c r="E26" s="4">
        <v>130</v>
      </c>
      <c r="F26" s="4">
        <v>537</v>
      </c>
      <c r="G26" s="4"/>
      <c r="H26" s="4">
        <v>288</v>
      </c>
      <c r="I26" s="4"/>
      <c r="J26" s="4"/>
      <c r="K26" s="5">
        <f t="shared" si="0"/>
        <v>747</v>
      </c>
      <c r="L26" s="4">
        <v>177</v>
      </c>
      <c r="M26" s="4">
        <v>22</v>
      </c>
      <c r="N26" s="4">
        <v>510</v>
      </c>
      <c r="O26" s="4">
        <v>22</v>
      </c>
      <c r="P26" s="4">
        <v>16</v>
      </c>
      <c r="Q26" s="11"/>
      <c r="R26" s="11"/>
      <c r="S26" s="2"/>
      <c r="T26" s="1"/>
      <c r="U26" s="2"/>
      <c r="V26" s="2"/>
      <c r="W26" s="2"/>
      <c r="X26" s="2"/>
      <c r="Y26" s="2"/>
      <c r="Z26" s="2"/>
    </row>
    <row r="27" spans="1:26" ht="15.75" customHeight="1" x14ac:dyDescent="0.25">
      <c r="A27" s="2"/>
      <c r="B27" s="4" t="s">
        <v>41</v>
      </c>
      <c r="C27" s="5">
        <f t="shared" si="2"/>
        <v>1985</v>
      </c>
      <c r="D27" s="4">
        <v>518</v>
      </c>
      <c r="E27" s="4">
        <v>130</v>
      </c>
      <c r="F27" s="4">
        <v>534</v>
      </c>
      <c r="G27" s="4"/>
      <c r="H27" s="4">
        <v>290</v>
      </c>
      <c r="I27" s="4"/>
      <c r="J27" s="4"/>
      <c r="K27" s="5">
        <f t="shared" si="0"/>
        <v>513</v>
      </c>
      <c r="L27" s="4"/>
      <c r="M27" s="4"/>
      <c r="N27" s="4">
        <v>495</v>
      </c>
      <c r="O27" s="4">
        <v>18</v>
      </c>
      <c r="P27" s="4"/>
      <c r="Q27" s="11"/>
      <c r="R27" s="11"/>
      <c r="S27" s="2"/>
      <c r="T27" s="1"/>
      <c r="U27" s="2"/>
      <c r="V27" s="2"/>
      <c r="W27" s="2"/>
      <c r="X27" s="2"/>
      <c r="Y27" s="2"/>
      <c r="Z27" s="2"/>
    </row>
    <row r="28" spans="1:26" ht="15.75" customHeight="1" x14ac:dyDescent="0.25">
      <c r="A28" s="2"/>
      <c r="B28" s="4" t="s">
        <v>42</v>
      </c>
      <c r="C28" s="5">
        <f t="shared" si="2"/>
        <v>802</v>
      </c>
      <c r="D28" s="4"/>
      <c r="E28" s="4"/>
      <c r="F28" s="4"/>
      <c r="G28" s="4"/>
      <c r="H28" s="4">
        <v>290</v>
      </c>
      <c r="I28" s="4"/>
      <c r="J28" s="4"/>
      <c r="K28" s="5">
        <f t="shared" si="0"/>
        <v>512</v>
      </c>
      <c r="L28" s="4"/>
      <c r="M28" s="4"/>
      <c r="N28" s="4">
        <v>497</v>
      </c>
      <c r="O28" s="4">
        <v>15</v>
      </c>
      <c r="P28" s="4"/>
      <c r="Q28" s="11"/>
      <c r="R28" s="11"/>
      <c r="S28" s="2"/>
      <c r="T28" s="1"/>
      <c r="U28" s="2"/>
      <c r="V28" s="2"/>
      <c r="W28" s="2"/>
      <c r="X28" s="2"/>
      <c r="Y28" s="2"/>
      <c r="Z28" s="2"/>
    </row>
    <row r="29" spans="1:26" ht="15.75" customHeight="1" x14ac:dyDescent="0.25">
      <c r="A29" s="2"/>
      <c r="B29" s="4" t="s">
        <v>43</v>
      </c>
      <c r="C29" s="5">
        <f t="shared" si="2"/>
        <v>1969</v>
      </c>
      <c r="D29" s="4">
        <v>515</v>
      </c>
      <c r="E29" s="4">
        <v>130</v>
      </c>
      <c r="F29" s="4">
        <v>533</v>
      </c>
      <c r="G29" s="4"/>
      <c r="H29" s="4">
        <v>287</v>
      </c>
      <c r="I29" s="4"/>
      <c r="J29" s="4"/>
      <c r="K29" s="5">
        <f t="shared" si="0"/>
        <v>504</v>
      </c>
      <c r="L29" s="4"/>
      <c r="M29" s="4"/>
      <c r="N29" s="4">
        <v>490</v>
      </c>
      <c r="O29" s="4">
        <v>14</v>
      </c>
      <c r="P29" s="4"/>
      <c r="Q29" s="11"/>
      <c r="R29" s="11"/>
      <c r="S29" s="2"/>
      <c r="T29" s="1"/>
      <c r="U29" s="2"/>
      <c r="V29" s="2"/>
      <c r="W29" s="2"/>
      <c r="X29" s="2"/>
      <c r="Y29" s="2"/>
      <c r="Z29" s="2"/>
    </row>
    <row r="30" spans="1:26" ht="15.75" customHeight="1" x14ac:dyDescent="0.25">
      <c r="A30" s="2"/>
      <c r="B30" s="4"/>
      <c r="C30" s="5"/>
      <c r="D30" s="4"/>
      <c r="E30" s="4"/>
      <c r="F30" s="4"/>
      <c r="G30" s="4"/>
      <c r="H30" s="4"/>
      <c r="I30" s="4"/>
      <c r="J30" s="4"/>
      <c r="K30" s="5"/>
      <c r="L30" s="4"/>
      <c r="M30" s="4"/>
      <c r="N30" s="4"/>
      <c r="O30" s="4"/>
      <c r="P30" s="4"/>
      <c r="Q30" s="11"/>
      <c r="R30" s="11"/>
      <c r="S30" s="2"/>
      <c r="T30" s="1"/>
      <c r="U30" s="2"/>
      <c r="V30" s="2"/>
      <c r="W30" s="2"/>
      <c r="X30" s="2"/>
      <c r="Y30" s="2"/>
      <c r="Z30" s="2"/>
    </row>
    <row r="31" spans="1:26" ht="15.75" customHeight="1" x14ac:dyDescent="0.25">
      <c r="A31" s="2"/>
      <c r="B31" s="4"/>
      <c r="C31" s="5"/>
      <c r="D31" s="4"/>
      <c r="E31" s="4"/>
      <c r="F31" s="4"/>
      <c r="G31" s="4"/>
      <c r="H31" s="4"/>
      <c r="I31" s="4"/>
      <c r="J31" s="4"/>
      <c r="K31" s="5"/>
      <c r="L31" s="4"/>
      <c r="M31" s="4"/>
      <c r="N31" s="4"/>
      <c r="O31" s="4"/>
      <c r="P31" s="4"/>
      <c r="Q31" s="11"/>
      <c r="R31" s="11"/>
      <c r="S31" s="2"/>
      <c r="T31" s="1"/>
      <c r="U31" s="2"/>
      <c r="V31" s="2"/>
      <c r="W31" s="2"/>
      <c r="X31" s="2"/>
      <c r="Y31" s="2"/>
      <c r="Z31" s="2"/>
    </row>
    <row r="32" spans="1:26" ht="15.75" customHeight="1" x14ac:dyDescent="0.25">
      <c r="A32" s="2"/>
      <c r="B32" s="4"/>
      <c r="C32" s="5"/>
      <c r="D32" s="4"/>
      <c r="E32" s="4"/>
      <c r="F32" s="4"/>
      <c r="G32" s="4"/>
      <c r="H32" s="4"/>
      <c r="I32" s="4"/>
      <c r="J32" s="4"/>
      <c r="K32" s="5"/>
      <c r="L32" s="4"/>
      <c r="M32" s="4"/>
      <c r="N32" s="4"/>
      <c r="O32" s="4"/>
      <c r="P32" s="4"/>
      <c r="Q32" s="11"/>
      <c r="R32" s="11"/>
      <c r="S32" s="2"/>
      <c r="T32" s="1"/>
      <c r="U32" s="2"/>
      <c r="V32" s="2"/>
      <c r="W32" s="2"/>
      <c r="X32" s="2"/>
      <c r="Y32" s="2"/>
      <c r="Z32" s="2"/>
    </row>
    <row r="33" spans="1:26" ht="15.75" customHeight="1" x14ac:dyDescent="0.25">
      <c r="A33" s="2"/>
      <c r="B33" s="4"/>
      <c r="C33" s="5"/>
      <c r="D33" s="4"/>
      <c r="E33" s="4"/>
      <c r="F33" s="4"/>
      <c r="G33" s="4"/>
      <c r="H33" s="4"/>
      <c r="I33" s="4"/>
      <c r="J33" s="4"/>
      <c r="K33" s="5"/>
      <c r="L33" s="4"/>
      <c r="M33" s="4"/>
      <c r="N33" s="4"/>
      <c r="O33" s="4"/>
      <c r="P33" s="4"/>
      <c r="Q33" s="11"/>
      <c r="R33" s="11"/>
      <c r="S33" s="2"/>
      <c r="T33" s="1"/>
      <c r="U33" s="2"/>
      <c r="V33" s="2"/>
      <c r="W33" s="2"/>
      <c r="X33" s="2"/>
      <c r="Y33" s="2"/>
      <c r="Z33" s="2"/>
    </row>
    <row r="34" spans="1:26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1"/>
      <c r="L34" s="2"/>
      <c r="M34" s="2"/>
      <c r="N34" s="2"/>
      <c r="O34" s="2"/>
      <c r="P34" s="2"/>
      <c r="Q34" s="2"/>
      <c r="R34" s="2"/>
      <c r="S34" s="2"/>
      <c r="T34" s="1"/>
      <c r="U34" s="2"/>
      <c r="V34" s="2"/>
      <c r="W34" s="2"/>
      <c r="X34" s="2"/>
      <c r="Y34" s="2"/>
      <c r="Z34" s="2"/>
    </row>
    <row r="35" spans="1:26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1"/>
      <c r="L35" s="2"/>
      <c r="M35" s="2"/>
      <c r="N35" s="2"/>
      <c r="O35" s="2"/>
      <c r="P35" s="2"/>
      <c r="Q35" s="2"/>
      <c r="R35" s="2"/>
      <c r="S35" s="2"/>
      <c r="T35" s="1"/>
      <c r="U35" s="2"/>
      <c r="V35" s="2"/>
      <c r="W35" s="2"/>
      <c r="X35" s="2"/>
      <c r="Y35" s="2"/>
      <c r="Z35" s="2"/>
    </row>
    <row r="36" spans="1:26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1"/>
      <c r="L36" s="2"/>
      <c r="M36" s="2"/>
      <c r="N36" s="2"/>
      <c r="O36" s="2"/>
      <c r="P36" s="2"/>
      <c r="Q36" s="2"/>
      <c r="R36" s="2"/>
      <c r="S36" s="2"/>
      <c r="T36" s="1"/>
      <c r="U36" s="2"/>
      <c r="V36" s="2"/>
      <c r="W36" s="2"/>
      <c r="X36" s="2"/>
      <c r="Y36" s="2"/>
      <c r="Z36" s="2"/>
    </row>
    <row r="37" spans="1:26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1"/>
      <c r="L37" s="2"/>
      <c r="M37" s="2"/>
      <c r="N37" s="2"/>
      <c r="O37" s="2"/>
      <c r="P37" s="2"/>
      <c r="Q37" s="2"/>
      <c r="R37" s="2"/>
      <c r="S37" s="2"/>
      <c r="T37" s="1"/>
      <c r="U37" s="2"/>
      <c r="V37" s="2"/>
      <c r="W37" s="2"/>
      <c r="X37" s="2"/>
      <c r="Y37" s="2"/>
      <c r="Z37" s="2"/>
    </row>
    <row r="38" spans="1:26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1"/>
      <c r="L38" s="2"/>
      <c r="M38" s="2"/>
      <c r="N38" s="2"/>
      <c r="O38" s="2"/>
      <c r="P38" s="2"/>
      <c r="Q38" s="2"/>
      <c r="R38" s="2"/>
      <c r="S38" s="2"/>
      <c r="T38" s="1"/>
      <c r="U38" s="2"/>
      <c r="V38" s="2"/>
      <c r="W38" s="2"/>
      <c r="X38" s="2"/>
      <c r="Y38" s="2"/>
      <c r="Z38" s="2"/>
    </row>
    <row r="39" spans="1:26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1"/>
      <c r="L39" s="2"/>
      <c r="M39" s="2"/>
      <c r="N39" s="2"/>
      <c r="O39" s="2"/>
      <c r="P39" s="2"/>
      <c r="Q39" s="2"/>
      <c r="R39" s="2"/>
      <c r="S39" s="2"/>
      <c r="T39" s="1"/>
      <c r="U39" s="2"/>
      <c r="V39" s="2"/>
      <c r="W39" s="2"/>
      <c r="X39" s="2"/>
      <c r="Y39" s="2"/>
      <c r="Z39" s="2"/>
    </row>
    <row r="40" spans="1:26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1"/>
      <c r="L40" s="2"/>
      <c r="M40" s="2"/>
      <c r="N40" s="2"/>
      <c r="O40" s="2"/>
      <c r="P40" s="2"/>
      <c r="Q40" s="2"/>
      <c r="R40" s="2"/>
      <c r="S40" s="2"/>
      <c r="T40" s="1"/>
      <c r="U40" s="2"/>
      <c r="V40" s="2"/>
      <c r="W40" s="2"/>
      <c r="X40" s="2"/>
      <c r="Y40" s="2"/>
      <c r="Z40" s="2"/>
    </row>
    <row r="41" spans="1:26" ht="15.75" customHeight="1" x14ac:dyDescent="0.25">
      <c r="A41" s="2"/>
      <c r="B41" s="2"/>
      <c r="C41" s="1"/>
      <c r="D41" s="2"/>
      <c r="E41" s="2"/>
      <c r="F41" s="2"/>
      <c r="G41" s="2"/>
      <c r="H41" s="2"/>
      <c r="I41" s="2"/>
      <c r="J41" s="2"/>
      <c r="K41" s="1"/>
      <c r="L41" s="2"/>
      <c r="M41" s="2"/>
      <c r="N41" s="2"/>
      <c r="O41" s="2"/>
      <c r="P41" s="2"/>
      <c r="Q41" s="2"/>
      <c r="R41" s="2"/>
      <c r="S41" s="2"/>
      <c r="T41" s="1"/>
      <c r="U41" s="2"/>
      <c r="V41" s="2"/>
      <c r="W41" s="2"/>
      <c r="X41" s="2"/>
      <c r="Y41" s="2"/>
      <c r="Z41" s="2"/>
    </row>
    <row r="42" spans="1:26" ht="15.75" customHeight="1" x14ac:dyDescent="0.25">
      <c r="A42" s="2"/>
      <c r="B42" s="2"/>
      <c r="C42" s="1"/>
      <c r="D42" s="2"/>
      <c r="E42" s="2"/>
      <c r="F42" s="2"/>
      <c r="G42" s="2"/>
      <c r="H42" s="2"/>
      <c r="I42" s="2"/>
      <c r="J42" s="2"/>
      <c r="K42" s="1"/>
      <c r="L42" s="2"/>
      <c r="M42" s="2"/>
      <c r="N42" s="2"/>
      <c r="O42" s="2"/>
      <c r="P42" s="2"/>
      <c r="Q42" s="2"/>
      <c r="R42" s="2"/>
      <c r="S42" s="2"/>
      <c r="T42" s="1"/>
      <c r="U42" s="2"/>
      <c r="V42" s="2"/>
      <c r="W42" s="2"/>
      <c r="X42" s="2"/>
      <c r="Y42" s="2"/>
      <c r="Z42" s="2"/>
    </row>
    <row r="43" spans="1:26" ht="15.75" customHeight="1" x14ac:dyDescent="0.25">
      <c r="A43" s="2"/>
      <c r="B43" s="2"/>
      <c r="C43" s="1"/>
      <c r="D43" s="2"/>
      <c r="E43" s="2"/>
      <c r="F43" s="2"/>
      <c r="G43" s="2"/>
      <c r="H43" s="2"/>
      <c r="I43" s="2"/>
      <c r="J43" s="2"/>
      <c r="K43" s="1"/>
      <c r="L43" s="2"/>
      <c r="M43" s="2"/>
      <c r="N43" s="2"/>
      <c r="O43" s="2"/>
      <c r="P43" s="2"/>
      <c r="Q43" s="2"/>
      <c r="R43" s="2"/>
      <c r="S43" s="2"/>
      <c r="T43" s="1"/>
      <c r="U43" s="2"/>
      <c r="V43" s="2"/>
      <c r="W43" s="2"/>
      <c r="X43" s="2"/>
      <c r="Y43" s="2"/>
      <c r="Z43" s="2"/>
    </row>
    <row r="44" spans="1:26" ht="15.75" customHeight="1" x14ac:dyDescent="0.25">
      <c r="A44" s="2"/>
      <c r="B44" s="2"/>
      <c r="C44" s="1"/>
      <c r="D44" s="2"/>
      <c r="E44" s="2"/>
      <c r="F44" s="2"/>
      <c r="G44" s="2"/>
      <c r="H44" s="2"/>
      <c r="I44" s="2"/>
      <c r="J44" s="2"/>
      <c r="K44" s="1"/>
      <c r="L44" s="2"/>
      <c r="M44" s="2"/>
      <c r="N44" s="2"/>
      <c r="O44" s="2"/>
      <c r="P44" s="2"/>
      <c r="Q44" s="2"/>
      <c r="R44" s="2"/>
      <c r="S44" s="2"/>
      <c r="T44" s="1"/>
      <c r="U44" s="2"/>
      <c r="V44" s="2"/>
      <c r="W44" s="2"/>
      <c r="X44" s="2"/>
      <c r="Y44" s="2"/>
      <c r="Z44" s="2"/>
    </row>
    <row r="45" spans="1:26" ht="15.75" customHeight="1" x14ac:dyDescent="0.25">
      <c r="A45" s="2"/>
      <c r="B45" s="2"/>
      <c r="C45" s="1"/>
      <c r="D45" s="2"/>
      <c r="E45" s="2"/>
      <c r="F45" s="2"/>
      <c r="G45" s="2"/>
      <c r="H45" s="2"/>
      <c r="I45" s="2"/>
      <c r="J45" s="2"/>
      <c r="K45" s="1"/>
      <c r="L45" s="2"/>
      <c r="M45" s="2"/>
      <c r="N45" s="2"/>
      <c r="O45" s="2"/>
      <c r="P45" s="2"/>
      <c r="Q45" s="2"/>
      <c r="R45" s="2"/>
      <c r="S45" s="2"/>
      <c r="T45" s="1"/>
      <c r="U45" s="2"/>
      <c r="V45" s="2"/>
      <c r="W45" s="2"/>
      <c r="X45" s="2"/>
      <c r="Y45" s="2"/>
      <c r="Z45" s="2"/>
    </row>
    <row r="46" spans="1:26" ht="15.75" customHeight="1" x14ac:dyDescent="0.25">
      <c r="A46" s="2"/>
      <c r="B46" s="2"/>
      <c r="C46" s="1"/>
      <c r="D46" s="2"/>
      <c r="E46" s="2"/>
      <c r="F46" s="2"/>
      <c r="G46" s="2"/>
      <c r="H46" s="2"/>
      <c r="I46" s="2"/>
      <c r="J46" s="2"/>
      <c r="K46" s="1"/>
      <c r="L46" s="2"/>
      <c r="M46" s="2"/>
      <c r="N46" s="2"/>
      <c r="O46" s="2"/>
      <c r="P46" s="2"/>
      <c r="Q46" s="2"/>
      <c r="R46" s="2"/>
      <c r="S46" s="2"/>
      <c r="T46" s="1"/>
      <c r="U46" s="2"/>
      <c r="V46" s="2"/>
      <c r="W46" s="2"/>
      <c r="X46" s="2"/>
      <c r="Y46" s="2"/>
      <c r="Z46" s="2"/>
    </row>
    <row r="47" spans="1:26" ht="15.75" customHeight="1" x14ac:dyDescent="0.25">
      <c r="A47" s="2"/>
      <c r="B47" s="2"/>
      <c r="C47" s="1"/>
      <c r="D47" s="2"/>
      <c r="E47" s="2"/>
      <c r="F47" s="2"/>
      <c r="G47" s="2"/>
      <c r="H47" s="2"/>
      <c r="I47" s="2"/>
      <c r="J47" s="2"/>
      <c r="K47" s="1"/>
      <c r="L47" s="2"/>
      <c r="M47" s="2"/>
      <c r="N47" s="2"/>
      <c r="O47" s="2"/>
      <c r="P47" s="2"/>
      <c r="Q47" s="2"/>
      <c r="R47" s="2"/>
      <c r="S47" s="2"/>
      <c r="T47" s="1"/>
      <c r="U47" s="2"/>
      <c r="V47" s="2"/>
      <c r="W47" s="2"/>
      <c r="X47" s="2"/>
      <c r="Y47" s="2"/>
      <c r="Z47" s="2"/>
    </row>
    <row r="48" spans="1:26" ht="15.75" customHeight="1" x14ac:dyDescent="0.25">
      <c r="A48" s="2"/>
      <c r="B48" s="2"/>
      <c r="C48" s="1"/>
      <c r="D48" s="2"/>
      <c r="E48" s="2"/>
      <c r="F48" s="2"/>
      <c r="G48" s="2"/>
      <c r="H48" s="2"/>
      <c r="I48" s="2"/>
      <c r="J48" s="2"/>
      <c r="K48" s="1"/>
      <c r="L48" s="2"/>
      <c r="M48" s="2"/>
      <c r="N48" s="2"/>
      <c r="O48" s="2"/>
      <c r="P48" s="2"/>
      <c r="Q48" s="2"/>
      <c r="R48" s="2"/>
      <c r="S48" s="2"/>
      <c r="T48" s="1"/>
      <c r="U48" s="2"/>
      <c r="V48" s="2"/>
      <c r="W48" s="2"/>
      <c r="X48" s="2"/>
      <c r="Y48" s="2"/>
      <c r="Z48" s="2"/>
    </row>
    <row r="49" spans="1:26" ht="15.75" customHeight="1" x14ac:dyDescent="0.25">
      <c r="A49" s="2"/>
      <c r="B49" s="2"/>
      <c r="C49" s="1"/>
      <c r="D49" s="2"/>
      <c r="E49" s="2"/>
      <c r="F49" s="2"/>
      <c r="G49" s="2"/>
      <c r="H49" s="2"/>
      <c r="I49" s="2"/>
      <c r="J49" s="2"/>
      <c r="K49" s="1"/>
      <c r="L49" s="2"/>
      <c r="M49" s="2"/>
      <c r="N49" s="2"/>
      <c r="O49" s="2"/>
      <c r="P49" s="2"/>
      <c r="Q49" s="2"/>
      <c r="R49" s="2"/>
      <c r="S49" s="2"/>
      <c r="T49" s="1"/>
      <c r="U49" s="2"/>
      <c r="V49" s="2"/>
      <c r="W49" s="2"/>
      <c r="X49" s="2"/>
      <c r="Y49" s="2"/>
      <c r="Z49" s="2"/>
    </row>
    <row r="50" spans="1:26" ht="15.75" customHeight="1" x14ac:dyDescent="0.25">
      <c r="A50" s="2"/>
      <c r="B50" s="2"/>
      <c r="C50" s="1"/>
      <c r="D50" s="2"/>
      <c r="E50" s="2"/>
      <c r="F50" s="2"/>
      <c r="G50" s="2"/>
      <c r="H50" s="2"/>
      <c r="I50" s="2"/>
      <c r="J50" s="2"/>
      <c r="K50" s="1"/>
      <c r="L50" s="2"/>
      <c r="M50" s="2"/>
      <c r="N50" s="2"/>
      <c r="O50" s="2"/>
      <c r="P50" s="2"/>
      <c r="Q50" s="2"/>
      <c r="R50" s="2"/>
      <c r="S50" s="2"/>
      <c r="T50" s="1"/>
      <c r="U50" s="2"/>
      <c r="V50" s="2"/>
      <c r="W50" s="2"/>
      <c r="X50" s="2"/>
      <c r="Y50" s="2"/>
      <c r="Z50" s="2"/>
    </row>
    <row r="51" spans="1:26" ht="15.75" customHeight="1" x14ac:dyDescent="0.25">
      <c r="A51" s="2"/>
      <c r="B51" s="2"/>
      <c r="C51" s="1"/>
      <c r="D51" s="2"/>
      <c r="E51" s="2"/>
      <c r="F51" s="2"/>
      <c r="G51" s="2"/>
      <c r="H51" s="2"/>
      <c r="I51" s="2"/>
      <c r="J51" s="2"/>
      <c r="K51" s="1"/>
      <c r="L51" s="2"/>
      <c r="M51" s="2"/>
      <c r="N51" s="2"/>
      <c r="O51" s="2"/>
      <c r="P51" s="2"/>
      <c r="Q51" s="2"/>
      <c r="R51" s="2"/>
      <c r="S51" s="2"/>
      <c r="T51" s="1"/>
      <c r="U51" s="2"/>
      <c r="V51" s="2"/>
      <c r="W51" s="2"/>
      <c r="X51" s="2"/>
      <c r="Y51" s="2"/>
      <c r="Z51" s="2"/>
    </row>
    <row r="52" spans="1:26" ht="15.75" customHeight="1" x14ac:dyDescent="0.25">
      <c r="A52" s="2"/>
      <c r="B52" s="2"/>
      <c r="C52" s="1"/>
      <c r="D52" s="2"/>
      <c r="E52" s="2"/>
      <c r="F52" s="2"/>
      <c r="G52" s="2"/>
      <c r="H52" s="2"/>
      <c r="I52" s="2"/>
      <c r="J52" s="2"/>
      <c r="K52" s="1"/>
      <c r="L52" s="2"/>
      <c r="M52" s="2"/>
      <c r="N52" s="2"/>
      <c r="O52" s="2"/>
      <c r="P52" s="2"/>
      <c r="Q52" s="2"/>
      <c r="R52" s="2"/>
      <c r="S52" s="2"/>
      <c r="T52" s="1"/>
      <c r="U52" s="2"/>
      <c r="V52" s="2"/>
      <c r="W52" s="2"/>
      <c r="X52" s="2"/>
      <c r="Y52" s="2"/>
      <c r="Z52" s="2"/>
    </row>
    <row r="53" spans="1:26" ht="15.75" customHeight="1" x14ac:dyDescent="0.25">
      <c r="A53" s="2"/>
      <c r="B53" s="2"/>
      <c r="C53" s="1"/>
      <c r="D53" s="2"/>
      <c r="E53" s="2"/>
      <c r="F53" s="2"/>
      <c r="G53" s="2"/>
      <c r="H53" s="2"/>
      <c r="I53" s="2"/>
      <c r="J53" s="2"/>
      <c r="K53" s="1"/>
      <c r="L53" s="2"/>
      <c r="M53" s="2"/>
      <c r="N53" s="2"/>
      <c r="O53" s="2"/>
      <c r="P53" s="2"/>
      <c r="Q53" s="2"/>
      <c r="R53" s="2"/>
      <c r="S53" s="2"/>
      <c r="T53" s="1"/>
      <c r="U53" s="2"/>
      <c r="V53" s="2"/>
      <c r="W53" s="2"/>
      <c r="X53" s="2"/>
      <c r="Y53" s="2"/>
      <c r="Z53" s="2"/>
    </row>
    <row r="54" spans="1:26" ht="15.75" customHeight="1" x14ac:dyDescent="0.25">
      <c r="A54" s="2"/>
      <c r="B54" s="2"/>
      <c r="C54" s="1"/>
      <c r="D54" s="2"/>
      <c r="E54" s="2"/>
      <c r="F54" s="2"/>
      <c r="G54" s="2"/>
      <c r="H54" s="2"/>
      <c r="I54" s="2"/>
      <c r="J54" s="2"/>
      <c r="K54" s="1"/>
      <c r="L54" s="2"/>
      <c r="M54" s="2"/>
      <c r="N54" s="2"/>
      <c r="O54" s="2"/>
      <c r="P54" s="2"/>
      <c r="Q54" s="2"/>
      <c r="R54" s="2"/>
      <c r="S54" s="2"/>
      <c r="T54" s="1"/>
      <c r="U54" s="2"/>
      <c r="V54" s="2"/>
      <c r="W54" s="2"/>
      <c r="X54" s="2"/>
      <c r="Y54" s="2"/>
      <c r="Z54" s="2"/>
    </row>
    <row r="55" spans="1:26" ht="15.75" customHeight="1" x14ac:dyDescent="0.25">
      <c r="A55" s="2"/>
      <c r="B55" s="2"/>
      <c r="C55" s="1"/>
      <c r="D55" s="2"/>
      <c r="E55" s="2"/>
      <c r="F55" s="2"/>
      <c r="G55" s="2"/>
      <c r="H55" s="2"/>
      <c r="I55" s="2"/>
      <c r="J55" s="2"/>
      <c r="K55" s="1"/>
      <c r="L55" s="2"/>
      <c r="M55" s="2"/>
      <c r="N55" s="2"/>
      <c r="O55" s="2"/>
      <c r="P55" s="2"/>
      <c r="Q55" s="2"/>
      <c r="R55" s="2"/>
      <c r="S55" s="2"/>
      <c r="T55" s="1"/>
      <c r="U55" s="2"/>
      <c r="V55" s="2"/>
      <c r="W55" s="2"/>
      <c r="X55" s="2"/>
      <c r="Y55" s="2"/>
      <c r="Z55" s="2"/>
    </row>
    <row r="56" spans="1:26" ht="15.75" customHeight="1" x14ac:dyDescent="0.25">
      <c r="A56" s="2"/>
      <c r="B56" s="2"/>
      <c r="C56" s="1"/>
      <c r="D56" s="2"/>
      <c r="E56" s="2"/>
      <c r="F56" s="2"/>
      <c r="G56" s="2"/>
      <c r="H56" s="2"/>
      <c r="I56" s="2"/>
      <c r="J56" s="2"/>
      <c r="K56" s="1"/>
      <c r="L56" s="2"/>
      <c r="M56" s="2"/>
      <c r="N56" s="2"/>
      <c r="O56" s="2"/>
      <c r="P56" s="2"/>
      <c r="Q56" s="2"/>
      <c r="R56" s="2"/>
      <c r="S56" s="2"/>
      <c r="T56" s="1"/>
      <c r="U56" s="2"/>
      <c r="V56" s="2"/>
      <c r="W56" s="2"/>
      <c r="X56" s="2"/>
      <c r="Y56" s="2"/>
      <c r="Z56" s="2"/>
    </row>
    <row r="57" spans="1:26" ht="15.75" customHeight="1" x14ac:dyDescent="0.25">
      <c r="A57" s="2"/>
      <c r="B57" s="2"/>
      <c r="C57" s="1"/>
      <c r="D57" s="2"/>
      <c r="E57" s="2"/>
      <c r="F57" s="2"/>
      <c r="G57" s="2"/>
      <c r="H57" s="2"/>
      <c r="I57" s="2"/>
      <c r="J57" s="2"/>
      <c r="K57" s="1"/>
      <c r="L57" s="2"/>
      <c r="M57" s="2"/>
      <c r="N57" s="2"/>
      <c r="O57" s="2"/>
      <c r="P57" s="2"/>
      <c r="Q57" s="2"/>
      <c r="R57" s="2"/>
      <c r="S57" s="2"/>
      <c r="T57" s="1"/>
      <c r="U57" s="2"/>
      <c r="V57" s="2"/>
      <c r="W57" s="2"/>
      <c r="X57" s="2"/>
      <c r="Y57" s="2"/>
      <c r="Z57" s="2"/>
    </row>
    <row r="58" spans="1:26" ht="15.75" customHeight="1" x14ac:dyDescent="0.25">
      <c r="A58" s="2"/>
      <c r="B58" s="2"/>
      <c r="C58" s="1"/>
      <c r="D58" s="2"/>
      <c r="E58" s="2"/>
      <c r="F58" s="2"/>
      <c r="G58" s="2"/>
      <c r="H58" s="2"/>
      <c r="I58" s="2"/>
      <c r="J58" s="2"/>
      <c r="K58" s="1"/>
      <c r="L58" s="2"/>
      <c r="M58" s="2"/>
      <c r="N58" s="2"/>
      <c r="O58" s="2"/>
      <c r="P58" s="2"/>
      <c r="Q58" s="2"/>
      <c r="R58" s="2"/>
      <c r="S58" s="2"/>
      <c r="T58" s="1"/>
      <c r="U58" s="2"/>
      <c r="V58" s="2"/>
      <c r="W58" s="2"/>
      <c r="X58" s="2"/>
      <c r="Y58" s="2"/>
      <c r="Z58" s="2"/>
    </row>
    <row r="59" spans="1:26" ht="15.75" customHeight="1" x14ac:dyDescent="0.25">
      <c r="A59" s="2"/>
      <c r="B59" s="2"/>
      <c r="C59" s="1"/>
      <c r="D59" s="2"/>
      <c r="E59" s="2"/>
      <c r="F59" s="2"/>
      <c r="G59" s="2"/>
      <c r="H59" s="2"/>
      <c r="I59" s="2"/>
      <c r="J59" s="2"/>
      <c r="K59" s="1"/>
      <c r="L59" s="2"/>
      <c r="M59" s="2"/>
      <c r="N59" s="2"/>
      <c r="O59" s="2"/>
      <c r="P59" s="2"/>
      <c r="Q59" s="2"/>
      <c r="R59" s="2"/>
      <c r="S59" s="2"/>
      <c r="T59" s="1"/>
      <c r="U59" s="2"/>
      <c r="V59" s="2"/>
      <c r="W59" s="2"/>
      <c r="X59" s="2"/>
      <c r="Y59" s="2"/>
      <c r="Z59" s="2"/>
    </row>
    <row r="60" spans="1:26" ht="15.75" customHeight="1" x14ac:dyDescent="0.25">
      <c r="A60" s="2"/>
      <c r="B60" s="2"/>
      <c r="C60" s="1"/>
      <c r="D60" s="2"/>
      <c r="E60" s="2"/>
      <c r="F60" s="2"/>
      <c r="G60" s="2"/>
      <c r="H60" s="2"/>
      <c r="I60" s="2"/>
      <c r="J60" s="2"/>
      <c r="K60" s="1"/>
      <c r="L60" s="2"/>
      <c r="M60" s="2"/>
      <c r="N60" s="2"/>
      <c r="O60" s="2"/>
      <c r="P60" s="2"/>
      <c r="Q60" s="2"/>
      <c r="R60" s="2"/>
      <c r="S60" s="2"/>
      <c r="T60" s="1"/>
      <c r="U60" s="2"/>
      <c r="V60" s="2"/>
      <c r="W60" s="2"/>
      <c r="X60" s="2"/>
      <c r="Y60" s="2"/>
      <c r="Z60" s="2"/>
    </row>
    <row r="61" spans="1:26" ht="15.75" customHeight="1" x14ac:dyDescent="0.25">
      <c r="A61" s="2"/>
      <c r="B61" s="2"/>
      <c r="C61" s="1"/>
      <c r="D61" s="2"/>
      <c r="E61" s="2"/>
      <c r="F61" s="2"/>
      <c r="G61" s="2"/>
      <c r="H61" s="2"/>
      <c r="I61" s="2"/>
      <c r="J61" s="2"/>
      <c r="K61" s="1"/>
      <c r="L61" s="2"/>
      <c r="M61" s="2"/>
      <c r="N61" s="2"/>
      <c r="O61" s="2"/>
      <c r="P61" s="2"/>
      <c r="Q61" s="2"/>
      <c r="R61" s="2"/>
      <c r="S61" s="2"/>
      <c r="T61" s="1"/>
      <c r="U61" s="2"/>
      <c r="V61" s="2"/>
      <c r="W61" s="2"/>
      <c r="X61" s="2"/>
      <c r="Y61" s="2"/>
      <c r="Z61" s="2"/>
    </row>
    <row r="62" spans="1:26" ht="15.75" customHeight="1" x14ac:dyDescent="0.25">
      <c r="A62" s="2"/>
      <c r="B62" s="2"/>
      <c r="C62" s="1"/>
      <c r="D62" s="2"/>
      <c r="E62" s="2"/>
      <c r="F62" s="2"/>
      <c r="G62" s="2"/>
      <c r="H62" s="2"/>
      <c r="I62" s="2"/>
      <c r="J62" s="2"/>
      <c r="K62" s="1"/>
      <c r="L62" s="2"/>
      <c r="M62" s="2"/>
      <c r="N62" s="2"/>
      <c r="O62" s="2"/>
      <c r="P62" s="2"/>
      <c r="Q62" s="2"/>
      <c r="R62" s="2"/>
      <c r="S62" s="2"/>
      <c r="T62" s="1"/>
      <c r="U62" s="2"/>
      <c r="V62" s="2"/>
      <c r="W62" s="2"/>
      <c r="X62" s="2"/>
      <c r="Y62" s="2"/>
      <c r="Z62" s="2"/>
    </row>
    <row r="63" spans="1:26" ht="15.75" customHeight="1" x14ac:dyDescent="0.25">
      <c r="A63" s="2"/>
      <c r="B63" s="2"/>
      <c r="C63" s="1"/>
      <c r="D63" s="2"/>
      <c r="E63" s="2"/>
      <c r="F63" s="2"/>
      <c r="G63" s="2"/>
      <c r="H63" s="2"/>
      <c r="I63" s="2"/>
      <c r="J63" s="2"/>
      <c r="K63" s="1"/>
      <c r="L63" s="2"/>
      <c r="M63" s="2"/>
      <c r="N63" s="2"/>
      <c r="O63" s="2"/>
      <c r="P63" s="2"/>
      <c r="Q63" s="2"/>
      <c r="R63" s="2"/>
      <c r="S63" s="2"/>
      <c r="T63" s="1"/>
      <c r="U63" s="2"/>
      <c r="V63" s="2"/>
      <c r="W63" s="2"/>
      <c r="X63" s="2"/>
      <c r="Y63" s="2"/>
      <c r="Z63" s="2"/>
    </row>
    <row r="64" spans="1:26" ht="15.75" customHeight="1" x14ac:dyDescent="0.25">
      <c r="A64" s="2"/>
      <c r="B64" s="2"/>
      <c r="C64" s="1"/>
      <c r="D64" s="2"/>
      <c r="E64" s="2"/>
      <c r="F64" s="2"/>
      <c r="G64" s="2"/>
      <c r="H64" s="2"/>
      <c r="I64" s="2"/>
      <c r="J64" s="2"/>
      <c r="K64" s="1"/>
      <c r="L64" s="2"/>
      <c r="M64" s="2"/>
      <c r="N64" s="2"/>
      <c r="O64" s="2"/>
      <c r="P64" s="2"/>
      <c r="Q64" s="2"/>
      <c r="R64" s="2"/>
      <c r="S64" s="2"/>
      <c r="T64" s="1"/>
      <c r="U64" s="2"/>
      <c r="V64" s="2"/>
      <c r="W64" s="2"/>
      <c r="X64" s="2"/>
      <c r="Y64" s="2"/>
      <c r="Z64" s="2"/>
    </row>
    <row r="65" spans="1:26" ht="15.75" customHeight="1" x14ac:dyDescent="0.25">
      <c r="A65" s="2"/>
      <c r="B65" s="2"/>
      <c r="C65" s="1"/>
      <c r="D65" s="2"/>
      <c r="E65" s="2"/>
      <c r="F65" s="2"/>
      <c r="G65" s="2"/>
      <c r="H65" s="2"/>
      <c r="I65" s="2"/>
      <c r="J65" s="2"/>
      <c r="K65" s="1"/>
      <c r="L65" s="2"/>
      <c r="M65" s="2"/>
      <c r="N65" s="2"/>
      <c r="O65" s="2"/>
      <c r="P65" s="2"/>
      <c r="Q65" s="2"/>
      <c r="R65" s="2"/>
      <c r="S65" s="2"/>
      <c r="T65" s="1"/>
      <c r="U65" s="2"/>
      <c r="V65" s="2"/>
      <c r="W65" s="2"/>
      <c r="X65" s="2"/>
      <c r="Y65" s="2"/>
      <c r="Z65" s="2"/>
    </row>
    <row r="66" spans="1:26" ht="15.75" customHeight="1" x14ac:dyDescent="0.25">
      <c r="A66" s="2"/>
      <c r="B66" s="2"/>
      <c r="C66" s="1"/>
      <c r="D66" s="2"/>
      <c r="E66" s="2"/>
      <c r="F66" s="2"/>
      <c r="G66" s="2"/>
      <c r="H66" s="2"/>
      <c r="I66" s="2"/>
      <c r="J66" s="2"/>
      <c r="K66" s="1"/>
      <c r="L66" s="2"/>
      <c r="M66" s="2"/>
      <c r="N66" s="2"/>
      <c r="O66" s="2"/>
      <c r="P66" s="2"/>
      <c r="Q66" s="2"/>
      <c r="R66" s="2"/>
      <c r="S66" s="2"/>
      <c r="T66" s="1"/>
      <c r="U66" s="2"/>
      <c r="V66" s="2"/>
      <c r="W66" s="2"/>
      <c r="X66" s="2"/>
      <c r="Y66" s="2"/>
      <c r="Z66" s="2"/>
    </row>
    <row r="67" spans="1:26" ht="15.75" customHeight="1" x14ac:dyDescent="0.25">
      <c r="A67" s="2"/>
      <c r="B67" s="2"/>
      <c r="C67" s="1"/>
      <c r="D67" s="2"/>
      <c r="E67" s="2"/>
      <c r="F67" s="2"/>
      <c r="G67" s="2"/>
      <c r="H67" s="2"/>
      <c r="I67" s="2"/>
      <c r="J67" s="2"/>
      <c r="K67" s="1"/>
      <c r="L67" s="2"/>
      <c r="M67" s="2"/>
      <c r="N67" s="2"/>
      <c r="O67" s="2"/>
      <c r="P67" s="2"/>
      <c r="Q67" s="2"/>
      <c r="R67" s="2"/>
      <c r="S67" s="2"/>
      <c r="T67" s="1"/>
      <c r="U67" s="2"/>
      <c r="V67" s="2"/>
      <c r="W67" s="2"/>
      <c r="X67" s="2"/>
      <c r="Y67" s="2"/>
      <c r="Z67" s="2"/>
    </row>
    <row r="68" spans="1:26" ht="15.75" customHeight="1" x14ac:dyDescent="0.25">
      <c r="A68" s="2"/>
      <c r="B68" s="2"/>
      <c r="C68" s="1"/>
      <c r="D68" s="2"/>
      <c r="E68" s="2"/>
      <c r="F68" s="2"/>
      <c r="G68" s="2"/>
      <c r="H68" s="2"/>
      <c r="I68" s="2"/>
      <c r="J68" s="2"/>
      <c r="K68" s="1"/>
      <c r="L68" s="2"/>
      <c r="M68" s="2"/>
      <c r="N68" s="2"/>
      <c r="O68" s="2"/>
      <c r="P68" s="2"/>
      <c r="Q68" s="2"/>
      <c r="R68" s="2"/>
      <c r="S68" s="2"/>
      <c r="T68" s="1"/>
      <c r="U68" s="2"/>
      <c r="V68" s="2"/>
      <c r="W68" s="2"/>
      <c r="X68" s="2"/>
      <c r="Y68" s="2"/>
      <c r="Z68" s="2"/>
    </row>
    <row r="69" spans="1:26" ht="15.75" customHeight="1" x14ac:dyDescent="0.25">
      <c r="A69" s="2"/>
      <c r="B69" s="2"/>
      <c r="C69" s="1"/>
      <c r="D69" s="2"/>
      <c r="E69" s="2"/>
      <c r="F69" s="2"/>
      <c r="G69" s="2"/>
      <c r="H69" s="2"/>
      <c r="I69" s="2"/>
      <c r="J69" s="2"/>
      <c r="K69" s="1"/>
      <c r="L69" s="2"/>
      <c r="M69" s="2"/>
      <c r="N69" s="2"/>
      <c r="O69" s="2"/>
      <c r="P69" s="2"/>
      <c r="Q69" s="2"/>
      <c r="R69" s="2"/>
      <c r="S69" s="2"/>
      <c r="T69" s="1"/>
      <c r="U69" s="2"/>
      <c r="V69" s="2"/>
      <c r="W69" s="2"/>
      <c r="X69" s="2"/>
      <c r="Y69" s="2"/>
      <c r="Z69" s="2"/>
    </row>
    <row r="70" spans="1:26" ht="15.75" customHeight="1" x14ac:dyDescent="0.25">
      <c r="A70" s="2"/>
      <c r="B70" s="2"/>
      <c r="C70" s="1"/>
      <c r="D70" s="2"/>
      <c r="E70" s="2"/>
      <c r="F70" s="2"/>
      <c r="G70" s="2"/>
      <c r="H70" s="2"/>
      <c r="I70" s="2"/>
      <c r="J70" s="2"/>
      <c r="K70" s="1"/>
      <c r="L70" s="2"/>
      <c r="M70" s="2"/>
      <c r="N70" s="2"/>
      <c r="O70" s="2"/>
      <c r="P70" s="2"/>
      <c r="Q70" s="2"/>
      <c r="R70" s="2"/>
      <c r="S70" s="2"/>
      <c r="T70" s="1"/>
      <c r="U70" s="2"/>
      <c r="V70" s="2"/>
      <c r="W70" s="2"/>
      <c r="X70" s="2"/>
      <c r="Y70" s="2"/>
      <c r="Z70" s="2"/>
    </row>
    <row r="71" spans="1:26" ht="15.75" customHeight="1" x14ac:dyDescent="0.25">
      <c r="A71" s="2"/>
      <c r="B71" s="2"/>
      <c r="C71" s="1"/>
      <c r="D71" s="2"/>
      <c r="E71" s="2"/>
      <c r="F71" s="2"/>
      <c r="G71" s="2"/>
      <c r="H71" s="2"/>
      <c r="I71" s="2"/>
      <c r="J71" s="2"/>
      <c r="K71" s="1"/>
      <c r="L71" s="2"/>
      <c r="M71" s="2"/>
      <c r="N71" s="2"/>
      <c r="O71" s="2"/>
      <c r="P71" s="2"/>
      <c r="Q71" s="2"/>
      <c r="R71" s="2"/>
      <c r="S71" s="2"/>
      <c r="T71" s="1"/>
      <c r="U71" s="2"/>
      <c r="V71" s="2"/>
      <c r="W71" s="2"/>
      <c r="X71" s="2"/>
      <c r="Y71" s="2"/>
      <c r="Z71" s="2"/>
    </row>
    <row r="72" spans="1:26" ht="15.75" customHeight="1" x14ac:dyDescent="0.25">
      <c r="A72" s="2"/>
      <c r="B72" s="2"/>
      <c r="C72" s="1"/>
      <c r="D72" s="2"/>
      <c r="E72" s="2"/>
      <c r="F72" s="2"/>
      <c r="G72" s="2"/>
      <c r="H72" s="2"/>
      <c r="I72" s="2"/>
      <c r="J72" s="2"/>
      <c r="K72" s="1"/>
      <c r="L72" s="2"/>
      <c r="M72" s="2"/>
      <c r="N72" s="2"/>
      <c r="O72" s="2"/>
      <c r="P72" s="2"/>
      <c r="Q72" s="2"/>
      <c r="R72" s="2"/>
      <c r="S72" s="2"/>
      <c r="T72" s="1"/>
      <c r="U72" s="2"/>
      <c r="V72" s="2"/>
      <c r="W72" s="2"/>
      <c r="X72" s="2"/>
      <c r="Y72" s="2"/>
      <c r="Z72" s="2"/>
    </row>
    <row r="73" spans="1:26" ht="15.75" customHeight="1" x14ac:dyDescent="0.25">
      <c r="A73" s="2"/>
      <c r="B73" s="2"/>
      <c r="C73" s="1"/>
      <c r="D73" s="2"/>
      <c r="E73" s="2"/>
      <c r="F73" s="2"/>
      <c r="G73" s="2"/>
      <c r="H73" s="2"/>
      <c r="I73" s="2"/>
      <c r="J73" s="2"/>
      <c r="K73" s="1"/>
      <c r="L73" s="2"/>
      <c r="M73" s="2"/>
      <c r="N73" s="2"/>
      <c r="O73" s="2"/>
      <c r="P73" s="2"/>
      <c r="Q73" s="2"/>
      <c r="R73" s="2"/>
      <c r="S73" s="2"/>
      <c r="T73" s="1"/>
      <c r="U73" s="2"/>
      <c r="V73" s="2"/>
      <c r="W73" s="2"/>
      <c r="X73" s="2"/>
      <c r="Y73" s="2"/>
      <c r="Z73" s="2"/>
    </row>
    <row r="74" spans="1:26" ht="15.75" customHeight="1" x14ac:dyDescent="0.25">
      <c r="A74" s="2"/>
      <c r="B74" s="2"/>
      <c r="C74" s="1"/>
      <c r="D74" s="2"/>
      <c r="E74" s="2"/>
      <c r="F74" s="2"/>
      <c r="G74" s="2"/>
      <c r="H74" s="2"/>
      <c r="I74" s="2"/>
      <c r="J74" s="2"/>
      <c r="K74" s="1"/>
      <c r="L74" s="2"/>
      <c r="M74" s="2"/>
      <c r="N74" s="2"/>
      <c r="O74" s="2"/>
      <c r="P74" s="2"/>
      <c r="Q74" s="2"/>
      <c r="R74" s="2"/>
      <c r="S74" s="2"/>
      <c r="T74" s="1"/>
      <c r="U74" s="2"/>
      <c r="V74" s="2"/>
      <c r="W74" s="2"/>
      <c r="X74" s="2"/>
      <c r="Y74" s="2"/>
      <c r="Z74" s="2"/>
    </row>
    <row r="75" spans="1:26" ht="15.75" customHeight="1" x14ac:dyDescent="0.25">
      <c r="A75" s="2"/>
      <c r="B75" s="2"/>
      <c r="C75" s="1"/>
      <c r="D75" s="2"/>
      <c r="E75" s="2"/>
      <c r="F75" s="2"/>
      <c r="G75" s="2"/>
      <c r="H75" s="2"/>
      <c r="I75" s="2"/>
      <c r="J75" s="2"/>
      <c r="K75" s="1"/>
      <c r="L75" s="2"/>
      <c r="M75" s="2"/>
      <c r="N75" s="2"/>
      <c r="O75" s="2"/>
      <c r="P75" s="2"/>
      <c r="Q75" s="2"/>
      <c r="R75" s="2"/>
      <c r="S75" s="2"/>
      <c r="T75" s="1"/>
      <c r="U75" s="2"/>
      <c r="V75" s="2"/>
      <c r="W75" s="2"/>
      <c r="X75" s="2"/>
      <c r="Y75" s="2"/>
      <c r="Z75" s="2"/>
    </row>
    <row r="76" spans="1:26" ht="15.75" customHeight="1" x14ac:dyDescent="0.25">
      <c r="A76" s="2"/>
      <c r="B76" s="2"/>
      <c r="C76" s="1"/>
      <c r="D76" s="2"/>
      <c r="E76" s="2"/>
      <c r="F76" s="2"/>
      <c r="G76" s="2"/>
      <c r="H76" s="2"/>
      <c r="I76" s="2"/>
      <c r="J76" s="2"/>
      <c r="K76" s="1"/>
      <c r="L76" s="2"/>
      <c r="M76" s="2"/>
      <c r="N76" s="2"/>
      <c r="O76" s="2"/>
      <c r="P76" s="2"/>
      <c r="Q76" s="2"/>
      <c r="R76" s="2"/>
      <c r="S76" s="2"/>
      <c r="T76" s="1"/>
      <c r="U76" s="2"/>
      <c r="V76" s="2"/>
      <c r="W76" s="2"/>
      <c r="X76" s="2"/>
      <c r="Y76" s="2"/>
      <c r="Z76" s="2"/>
    </row>
    <row r="77" spans="1:26" ht="15.75" customHeight="1" x14ac:dyDescent="0.25">
      <c r="A77" s="2"/>
      <c r="B77" s="2"/>
      <c r="C77" s="1"/>
      <c r="D77" s="2"/>
      <c r="E77" s="2"/>
      <c r="F77" s="2"/>
      <c r="G77" s="2"/>
      <c r="H77" s="2"/>
      <c r="I77" s="2"/>
      <c r="J77" s="2"/>
      <c r="K77" s="1"/>
      <c r="L77" s="2"/>
      <c r="M77" s="2"/>
      <c r="N77" s="2"/>
      <c r="O77" s="2"/>
      <c r="P77" s="2"/>
      <c r="Q77" s="2"/>
      <c r="R77" s="2"/>
      <c r="S77" s="2"/>
      <c r="T77" s="1"/>
      <c r="U77" s="2"/>
      <c r="V77" s="2"/>
      <c r="W77" s="2"/>
      <c r="X77" s="2"/>
      <c r="Y77" s="2"/>
      <c r="Z77" s="2"/>
    </row>
    <row r="78" spans="1:26" ht="15.75" customHeight="1" x14ac:dyDescent="0.25">
      <c r="A78" s="2"/>
      <c r="B78" s="2"/>
      <c r="C78" s="1"/>
      <c r="D78" s="2"/>
      <c r="E78" s="2"/>
      <c r="F78" s="2"/>
      <c r="G78" s="2"/>
      <c r="H78" s="2"/>
      <c r="I78" s="2"/>
      <c r="J78" s="2"/>
      <c r="K78" s="1"/>
      <c r="L78" s="2"/>
      <c r="M78" s="2"/>
      <c r="N78" s="2"/>
      <c r="O78" s="2"/>
      <c r="P78" s="2"/>
      <c r="Q78" s="2"/>
      <c r="R78" s="2"/>
      <c r="S78" s="2"/>
      <c r="T78" s="1"/>
      <c r="U78" s="2"/>
      <c r="V78" s="2"/>
      <c r="W78" s="2"/>
      <c r="X78" s="2"/>
      <c r="Y78" s="2"/>
      <c r="Z78" s="2"/>
    </row>
    <row r="79" spans="1:26" ht="15.75" customHeight="1" x14ac:dyDescent="0.25">
      <c r="A79" s="2"/>
      <c r="B79" s="2"/>
      <c r="C79" s="1"/>
      <c r="D79" s="2"/>
      <c r="E79" s="2"/>
      <c r="F79" s="2"/>
      <c r="G79" s="2"/>
      <c r="H79" s="2"/>
      <c r="I79" s="2"/>
      <c r="J79" s="2"/>
      <c r="K79" s="1"/>
      <c r="L79" s="2"/>
      <c r="M79" s="2"/>
      <c r="N79" s="2"/>
      <c r="O79" s="2"/>
      <c r="P79" s="2"/>
      <c r="Q79" s="2"/>
      <c r="R79" s="2"/>
      <c r="S79" s="2"/>
      <c r="T79" s="1"/>
      <c r="U79" s="2"/>
      <c r="V79" s="2"/>
      <c r="W79" s="2"/>
      <c r="X79" s="2"/>
      <c r="Y79" s="2"/>
      <c r="Z79" s="2"/>
    </row>
    <row r="80" spans="1:26" ht="15.75" customHeight="1" x14ac:dyDescent="0.25">
      <c r="A80" s="2"/>
      <c r="B80" s="2"/>
      <c r="C80" s="1"/>
      <c r="D80" s="2"/>
      <c r="E80" s="2"/>
      <c r="F80" s="2"/>
      <c r="G80" s="2"/>
      <c r="H80" s="2"/>
      <c r="I80" s="2"/>
      <c r="J80" s="2"/>
      <c r="K80" s="1"/>
      <c r="L80" s="2"/>
      <c r="M80" s="2"/>
      <c r="N80" s="2"/>
      <c r="O80" s="2"/>
      <c r="P80" s="2"/>
      <c r="Q80" s="2"/>
      <c r="R80" s="2"/>
      <c r="S80" s="2"/>
      <c r="T80" s="1"/>
      <c r="U80" s="2"/>
      <c r="V80" s="2"/>
      <c r="W80" s="2"/>
      <c r="X80" s="2"/>
      <c r="Y80" s="2"/>
      <c r="Z80" s="2"/>
    </row>
    <row r="81" spans="1:26" ht="15.75" customHeight="1" x14ac:dyDescent="0.25">
      <c r="A81" s="2"/>
      <c r="B81" s="2"/>
      <c r="C81" s="1"/>
      <c r="D81" s="2"/>
      <c r="E81" s="2"/>
      <c r="F81" s="2"/>
      <c r="G81" s="2"/>
      <c r="H81" s="2"/>
      <c r="I81" s="2"/>
      <c r="J81" s="2"/>
      <c r="K81" s="1"/>
      <c r="L81" s="2"/>
      <c r="M81" s="2"/>
      <c r="N81" s="2"/>
      <c r="O81" s="2"/>
      <c r="P81" s="2"/>
      <c r="Q81" s="2"/>
      <c r="R81" s="2"/>
      <c r="S81" s="2"/>
      <c r="T81" s="1"/>
      <c r="U81" s="2"/>
      <c r="V81" s="2"/>
      <c r="W81" s="2"/>
      <c r="X81" s="2"/>
      <c r="Y81" s="2"/>
      <c r="Z81" s="2"/>
    </row>
    <row r="82" spans="1:26" ht="15.75" customHeight="1" x14ac:dyDescent="0.25">
      <c r="A82" s="2"/>
      <c r="B82" s="2"/>
      <c r="C82" s="1"/>
      <c r="D82" s="2"/>
      <c r="E82" s="2"/>
      <c r="F82" s="2"/>
      <c r="G82" s="2"/>
      <c r="H82" s="2"/>
      <c r="I82" s="2"/>
      <c r="J82" s="2"/>
      <c r="K82" s="1"/>
      <c r="L82" s="2"/>
      <c r="M82" s="2"/>
      <c r="N82" s="2"/>
      <c r="O82" s="2"/>
      <c r="P82" s="2"/>
      <c r="Q82" s="2"/>
      <c r="R82" s="2"/>
      <c r="S82" s="2"/>
      <c r="T82" s="1"/>
      <c r="U82" s="2"/>
      <c r="V82" s="2"/>
      <c r="W82" s="2"/>
      <c r="X82" s="2"/>
      <c r="Y82" s="2"/>
      <c r="Z82" s="2"/>
    </row>
    <row r="83" spans="1:26" ht="15.75" customHeight="1" x14ac:dyDescent="0.25">
      <c r="A83" s="2"/>
      <c r="B83" s="2"/>
      <c r="C83" s="1"/>
      <c r="D83" s="2"/>
      <c r="E83" s="2"/>
      <c r="F83" s="2"/>
      <c r="G83" s="2"/>
      <c r="H83" s="2"/>
      <c r="I83" s="2"/>
      <c r="J83" s="2"/>
      <c r="K83" s="1"/>
      <c r="L83" s="2"/>
      <c r="M83" s="2"/>
      <c r="N83" s="2"/>
      <c r="O83" s="2"/>
      <c r="P83" s="2"/>
      <c r="Q83" s="2"/>
      <c r="R83" s="2"/>
      <c r="S83" s="2"/>
      <c r="T83" s="1"/>
      <c r="U83" s="2"/>
      <c r="V83" s="2"/>
      <c r="W83" s="2"/>
      <c r="X83" s="2"/>
      <c r="Y83" s="2"/>
      <c r="Z83" s="2"/>
    </row>
    <row r="84" spans="1:26" ht="15.75" customHeight="1" x14ac:dyDescent="0.25">
      <c r="A84" s="2"/>
      <c r="B84" s="2"/>
      <c r="C84" s="1"/>
      <c r="D84" s="2"/>
      <c r="E84" s="2"/>
      <c r="F84" s="2"/>
      <c r="G84" s="2"/>
      <c r="H84" s="2"/>
      <c r="I84" s="2"/>
      <c r="J84" s="2"/>
      <c r="K84" s="1"/>
      <c r="L84" s="2"/>
      <c r="M84" s="2"/>
      <c r="N84" s="2"/>
      <c r="O84" s="2"/>
      <c r="P84" s="2"/>
      <c r="Q84" s="2"/>
      <c r="R84" s="2"/>
      <c r="S84" s="2"/>
      <c r="T84" s="1"/>
      <c r="U84" s="2"/>
      <c r="V84" s="2"/>
      <c r="W84" s="2"/>
      <c r="X84" s="2"/>
      <c r="Y84" s="2"/>
      <c r="Z84" s="2"/>
    </row>
    <row r="85" spans="1:26" ht="15.75" customHeight="1" x14ac:dyDescent="0.25">
      <c r="A85" s="2"/>
      <c r="B85" s="2"/>
      <c r="C85" s="1"/>
      <c r="D85" s="2"/>
      <c r="E85" s="2"/>
      <c r="F85" s="2"/>
      <c r="G85" s="2"/>
      <c r="H85" s="2"/>
      <c r="I85" s="2"/>
      <c r="J85" s="2"/>
      <c r="K85" s="1"/>
      <c r="L85" s="2"/>
      <c r="M85" s="2"/>
      <c r="N85" s="2"/>
      <c r="O85" s="2"/>
      <c r="P85" s="2"/>
      <c r="Q85" s="2"/>
      <c r="R85" s="2"/>
      <c r="S85" s="2"/>
      <c r="T85" s="1"/>
      <c r="U85" s="2"/>
      <c r="V85" s="2"/>
      <c r="W85" s="2"/>
      <c r="X85" s="2"/>
      <c r="Y85" s="2"/>
      <c r="Z85" s="2"/>
    </row>
    <row r="86" spans="1:26" ht="15.75" customHeight="1" x14ac:dyDescent="0.25">
      <c r="A86" s="2"/>
      <c r="B86" s="2"/>
      <c r="C86" s="1"/>
      <c r="D86" s="2"/>
      <c r="E86" s="2"/>
      <c r="F86" s="2"/>
      <c r="G86" s="2"/>
      <c r="H86" s="2"/>
      <c r="I86" s="2"/>
      <c r="J86" s="2"/>
      <c r="K86" s="1"/>
      <c r="L86" s="2"/>
      <c r="M86" s="2"/>
      <c r="N86" s="2"/>
      <c r="O86" s="2"/>
      <c r="P86" s="2"/>
      <c r="Q86" s="2"/>
      <c r="R86" s="2"/>
      <c r="S86" s="2"/>
      <c r="T86" s="1"/>
      <c r="U86" s="2"/>
      <c r="V86" s="2"/>
      <c r="W86" s="2"/>
      <c r="X86" s="2"/>
      <c r="Y86" s="2"/>
      <c r="Z86" s="2"/>
    </row>
    <row r="87" spans="1:26" ht="15.75" customHeight="1" x14ac:dyDescent="0.25">
      <c r="A87" s="2"/>
      <c r="B87" s="2"/>
      <c r="C87" s="1"/>
      <c r="D87" s="2"/>
      <c r="E87" s="2"/>
      <c r="F87" s="2"/>
      <c r="G87" s="2"/>
      <c r="H87" s="2"/>
      <c r="I87" s="2"/>
      <c r="J87" s="2"/>
      <c r="K87" s="1"/>
      <c r="L87" s="2"/>
      <c r="M87" s="2"/>
      <c r="N87" s="2"/>
      <c r="O87" s="2"/>
      <c r="P87" s="2"/>
      <c r="Q87" s="2"/>
      <c r="R87" s="2"/>
      <c r="S87" s="2"/>
      <c r="T87" s="1"/>
      <c r="U87" s="2"/>
      <c r="V87" s="2"/>
      <c r="W87" s="2"/>
      <c r="X87" s="2"/>
      <c r="Y87" s="2"/>
      <c r="Z87" s="2"/>
    </row>
    <row r="88" spans="1:26" ht="15.75" customHeight="1" x14ac:dyDescent="0.25">
      <c r="A88" s="2"/>
      <c r="B88" s="2"/>
      <c r="C88" s="1"/>
      <c r="D88" s="2"/>
      <c r="E88" s="2"/>
      <c r="F88" s="2"/>
      <c r="G88" s="2"/>
      <c r="H88" s="2"/>
      <c r="I88" s="2"/>
      <c r="J88" s="2"/>
      <c r="K88" s="1"/>
      <c r="L88" s="2"/>
      <c r="M88" s="2"/>
      <c r="N88" s="2"/>
      <c r="O88" s="2"/>
      <c r="P88" s="2"/>
      <c r="Q88" s="2"/>
      <c r="R88" s="2"/>
      <c r="S88" s="2"/>
      <c r="T88" s="1"/>
      <c r="U88" s="2"/>
      <c r="V88" s="2"/>
      <c r="W88" s="2"/>
      <c r="X88" s="2"/>
      <c r="Y88" s="2"/>
      <c r="Z88" s="2"/>
    </row>
    <row r="89" spans="1:26" ht="15.75" customHeight="1" x14ac:dyDescent="0.25">
      <c r="A89" s="2"/>
      <c r="B89" s="2"/>
      <c r="C89" s="1"/>
      <c r="D89" s="2"/>
      <c r="E89" s="2"/>
      <c r="F89" s="2"/>
      <c r="G89" s="2"/>
      <c r="H89" s="2"/>
      <c r="I89" s="2"/>
      <c r="J89" s="2"/>
      <c r="K89" s="1"/>
      <c r="L89" s="2"/>
      <c r="M89" s="2"/>
      <c r="N89" s="2"/>
      <c r="O89" s="2"/>
      <c r="P89" s="2"/>
      <c r="Q89" s="2"/>
      <c r="R89" s="2"/>
      <c r="S89" s="2"/>
      <c r="T89" s="1"/>
      <c r="U89" s="2"/>
      <c r="V89" s="2"/>
      <c r="W89" s="2"/>
      <c r="X89" s="2"/>
      <c r="Y89" s="2"/>
      <c r="Z89" s="2"/>
    </row>
    <row r="90" spans="1:26" ht="15.75" customHeight="1" x14ac:dyDescent="0.25">
      <c r="A90" s="2"/>
      <c r="B90" s="2"/>
      <c r="C90" s="1"/>
      <c r="D90" s="2"/>
      <c r="E90" s="2"/>
      <c r="F90" s="2"/>
      <c r="G90" s="2"/>
      <c r="H90" s="2"/>
      <c r="I90" s="2"/>
      <c r="J90" s="2"/>
      <c r="K90" s="1"/>
      <c r="L90" s="2"/>
      <c r="M90" s="2"/>
      <c r="N90" s="2"/>
      <c r="O90" s="2"/>
      <c r="P90" s="2"/>
      <c r="Q90" s="2"/>
      <c r="R90" s="2"/>
      <c r="S90" s="2"/>
      <c r="T90" s="1"/>
      <c r="U90" s="2"/>
      <c r="V90" s="2"/>
      <c r="W90" s="2"/>
      <c r="X90" s="2"/>
      <c r="Y90" s="2"/>
      <c r="Z90" s="2"/>
    </row>
    <row r="91" spans="1:26" ht="15.75" customHeight="1" x14ac:dyDescent="0.25">
      <c r="A91" s="2"/>
      <c r="B91" s="2"/>
      <c r="C91" s="1"/>
      <c r="D91" s="2"/>
      <c r="E91" s="2"/>
      <c r="F91" s="2"/>
      <c r="G91" s="2"/>
      <c r="H91" s="2"/>
      <c r="I91" s="2"/>
      <c r="J91" s="2"/>
      <c r="K91" s="1"/>
      <c r="L91" s="2"/>
      <c r="M91" s="2"/>
      <c r="N91" s="2"/>
      <c r="O91" s="2"/>
      <c r="P91" s="2"/>
      <c r="Q91" s="2"/>
      <c r="R91" s="2"/>
      <c r="S91" s="2"/>
      <c r="T91" s="1"/>
      <c r="U91" s="2"/>
      <c r="V91" s="2"/>
      <c r="W91" s="2"/>
      <c r="X91" s="2"/>
      <c r="Y91" s="2"/>
      <c r="Z91" s="2"/>
    </row>
    <row r="92" spans="1:26" ht="15.75" customHeight="1" x14ac:dyDescent="0.25">
      <c r="A92" s="2"/>
      <c r="B92" s="2"/>
      <c r="C92" s="1"/>
      <c r="D92" s="2"/>
      <c r="E92" s="2"/>
      <c r="F92" s="2"/>
      <c r="G92" s="2"/>
      <c r="H92" s="2"/>
      <c r="I92" s="2"/>
      <c r="J92" s="2"/>
      <c r="K92" s="1"/>
      <c r="L92" s="2"/>
      <c r="M92" s="2"/>
      <c r="N92" s="2"/>
      <c r="O92" s="2"/>
      <c r="P92" s="2"/>
      <c r="Q92" s="2"/>
      <c r="R92" s="2"/>
      <c r="S92" s="2"/>
      <c r="T92" s="1"/>
      <c r="U92" s="2"/>
      <c r="V92" s="2"/>
      <c r="W92" s="2"/>
      <c r="X92" s="2"/>
      <c r="Y92" s="2"/>
      <c r="Z92" s="2"/>
    </row>
    <row r="93" spans="1:26" ht="15.75" customHeight="1" x14ac:dyDescent="0.25">
      <c r="A93" s="2"/>
      <c r="B93" s="2"/>
      <c r="C93" s="1"/>
      <c r="D93" s="2"/>
      <c r="E93" s="2"/>
      <c r="F93" s="2"/>
      <c r="G93" s="2"/>
      <c r="H93" s="2"/>
      <c r="I93" s="2"/>
      <c r="J93" s="2"/>
      <c r="K93" s="1"/>
      <c r="L93" s="2"/>
      <c r="M93" s="2"/>
      <c r="N93" s="2"/>
      <c r="O93" s="2"/>
      <c r="P93" s="2"/>
      <c r="Q93" s="2"/>
      <c r="R93" s="2"/>
      <c r="S93" s="2"/>
      <c r="T93" s="1"/>
      <c r="U93" s="2"/>
      <c r="V93" s="2"/>
      <c r="W93" s="2"/>
      <c r="X93" s="2"/>
      <c r="Y93" s="2"/>
      <c r="Z93" s="2"/>
    </row>
    <row r="94" spans="1:26" ht="15.75" customHeight="1" x14ac:dyDescent="0.25">
      <c r="A94" s="2"/>
      <c r="B94" s="2"/>
      <c r="C94" s="1"/>
      <c r="D94" s="2"/>
      <c r="E94" s="2"/>
      <c r="F94" s="2"/>
      <c r="G94" s="2"/>
      <c r="H94" s="2"/>
      <c r="I94" s="2"/>
      <c r="J94" s="2"/>
      <c r="K94" s="1"/>
      <c r="L94" s="2"/>
      <c r="M94" s="2"/>
      <c r="N94" s="2"/>
      <c r="O94" s="2"/>
      <c r="P94" s="2"/>
      <c r="Q94" s="2"/>
      <c r="R94" s="2"/>
      <c r="S94" s="2"/>
      <c r="T94" s="1"/>
      <c r="U94" s="2"/>
      <c r="V94" s="2"/>
      <c r="W94" s="2"/>
      <c r="X94" s="2"/>
      <c r="Y94" s="2"/>
      <c r="Z94" s="2"/>
    </row>
    <row r="95" spans="1:26" ht="15.75" customHeight="1" x14ac:dyDescent="0.25">
      <c r="A95" s="2"/>
      <c r="B95" s="2"/>
      <c r="C95" s="1"/>
      <c r="D95" s="2"/>
      <c r="E95" s="2"/>
      <c r="F95" s="2"/>
      <c r="G95" s="2"/>
      <c r="H95" s="2"/>
      <c r="I95" s="2"/>
      <c r="J95" s="2"/>
      <c r="K95" s="1"/>
      <c r="L95" s="2"/>
      <c r="M95" s="2"/>
      <c r="N95" s="2"/>
      <c r="O95" s="2"/>
      <c r="P95" s="2"/>
      <c r="Q95" s="2"/>
      <c r="R95" s="2"/>
      <c r="S95" s="2"/>
      <c r="T95" s="1"/>
      <c r="U95" s="2"/>
      <c r="V95" s="2"/>
      <c r="W95" s="2"/>
      <c r="X95" s="2"/>
      <c r="Y95" s="2"/>
      <c r="Z95" s="2"/>
    </row>
    <row r="96" spans="1:26" ht="15.75" customHeight="1" x14ac:dyDescent="0.25">
      <c r="A96" s="2"/>
      <c r="B96" s="2"/>
      <c r="C96" s="1"/>
      <c r="D96" s="2"/>
      <c r="E96" s="2"/>
      <c r="F96" s="2"/>
      <c r="G96" s="2"/>
      <c r="H96" s="2"/>
      <c r="I96" s="2"/>
      <c r="J96" s="2"/>
      <c r="K96" s="1"/>
      <c r="L96" s="2"/>
      <c r="M96" s="2"/>
      <c r="N96" s="2"/>
      <c r="O96" s="2"/>
      <c r="P96" s="2"/>
      <c r="Q96" s="2"/>
      <c r="R96" s="2"/>
      <c r="S96" s="2"/>
      <c r="T96" s="1"/>
      <c r="U96" s="2"/>
      <c r="V96" s="2"/>
      <c r="W96" s="2"/>
      <c r="X96" s="2"/>
      <c r="Y96" s="2"/>
      <c r="Z96" s="2"/>
    </row>
    <row r="97" spans="1:26" ht="15.75" customHeight="1" x14ac:dyDescent="0.25">
      <c r="A97" s="2"/>
      <c r="B97" s="2"/>
      <c r="C97" s="1"/>
      <c r="D97" s="2"/>
      <c r="E97" s="2"/>
      <c r="F97" s="2"/>
      <c r="G97" s="2"/>
      <c r="H97" s="2"/>
      <c r="I97" s="2"/>
      <c r="J97" s="2"/>
      <c r="K97" s="1"/>
      <c r="L97" s="2"/>
      <c r="M97" s="2"/>
      <c r="N97" s="2"/>
      <c r="O97" s="2"/>
      <c r="P97" s="2"/>
      <c r="Q97" s="2"/>
      <c r="R97" s="2"/>
      <c r="S97" s="2"/>
      <c r="T97" s="1"/>
      <c r="U97" s="2"/>
      <c r="V97" s="2"/>
      <c r="W97" s="2"/>
      <c r="X97" s="2"/>
      <c r="Y97" s="2"/>
      <c r="Z97" s="2"/>
    </row>
    <row r="98" spans="1:26" ht="15.75" customHeight="1" x14ac:dyDescent="0.25">
      <c r="A98" s="2"/>
      <c r="B98" s="2"/>
      <c r="C98" s="1"/>
      <c r="D98" s="2"/>
      <c r="E98" s="2"/>
      <c r="F98" s="2"/>
      <c r="G98" s="2"/>
      <c r="H98" s="2"/>
      <c r="I98" s="2"/>
      <c r="J98" s="2"/>
      <c r="K98" s="1"/>
      <c r="L98" s="2"/>
      <c r="M98" s="2"/>
      <c r="N98" s="2"/>
      <c r="O98" s="2"/>
      <c r="P98" s="2"/>
      <c r="Q98" s="2"/>
      <c r="R98" s="2"/>
      <c r="S98" s="2"/>
      <c r="T98" s="1"/>
      <c r="U98" s="2"/>
      <c r="V98" s="2"/>
      <c r="W98" s="2"/>
      <c r="X98" s="2"/>
      <c r="Y98" s="2"/>
      <c r="Z98" s="2"/>
    </row>
    <row r="99" spans="1:26" ht="15.75" customHeight="1" x14ac:dyDescent="0.25">
      <c r="A99" s="2"/>
      <c r="B99" s="2"/>
      <c r="C99" s="1"/>
      <c r="D99" s="2"/>
      <c r="E99" s="2"/>
      <c r="F99" s="2"/>
      <c r="G99" s="2"/>
      <c r="H99" s="2"/>
      <c r="I99" s="2"/>
      <c r="J99" s="2"/>
      <c r="K99" s="1"/>
      <c r="L99" s="2"/>
      <c r="M99" s="2"/>
      <c r="N99" s="2"/>
      <c r="O99" s="2"/>
      <c r="P99" s="2"/>
      <c r="Q99" s="2"/>
      <c r="R99" s="2"/>
      <c r="S99" s="2"/>
      <c r="T99" s="1"/>
      <c r="U99" s="2"/>
      <c r="V99" s="2"/>
      <c r="W99" s="2"/>
      <c r="X99" s="2"/>
      <c r="Y99" s="2"/>
      <c r="Z99" s="2"/>
    </row>
    <row r="100" spans="1:26" ht="15.75" customHeight="1" x14ac:dyDescent="0.25">
      <c r="A100" s="2"/>
      <c r="B100" s="2"/>
      <c r="C100" s="1"/>
      <c r="D100" s="2"/>
      <c r="E100" s="2"/>
      <c r="F100" s="2"/>
      <c r="G100" s="2"/>
      <c r="H100" s="2"/>
      <c r="I100" s="2"/>
      <c r="J100" s="2"/>
      <c r="K100" s="1"/>
      <c r="L100" s="2"/>
      <c r="M100" s="2"/>
      <c r="N100" s="2"/>
      <c r="O100" s="2"/>
      <c r="P100" s="2"/>
      <c r="Q100" s="2"/>
      <c r="R100" s="2"/>
      <c r="S100" s="2"/>
      <c r="T100" s="1"/>
      <c r="U100" s="2"/>
      <c r="V100" s="2"/>
      <c r="W100" s="2"/>
      <c r="X100" s="2"/>
      <c r="Y100" s="2"/>
      <c r="Z100" s="2"/>
    </row>
    <row r="101" spans="1:26" ht="15.75" customHeight="1" x14ac:dyDescent="0.25">
      <c r="A101" s="2"/>
      <c r="B101" s="2"/>
      <c r="C101" s="1"/>
      <c r="D101" s="2"/>
      <c r="E101" s="2"/>
      <c r="F101" s="2"/>
      <c r="G101" s="2"/>
      <c r="H101" s="2"/>
      <c r="I101" s="2"/>
      <c r="J101" s="2"/>
      <c r="K101" s="1"/>
      <c r="L101" s="2"/>
      <c r="M101" s="2"/>
      <c r="N101" s="2"/>
      <c r="O101" s="2"/>
      <c r="P101" s="2"/>
      <c r="Q101" s="2"/>
      <c r="R101" s="2"/>
      <c r="S101" s="2"/>
      <c r="T101" s="1"/>
      <c r="U101" s="2"/>
      <c r="V101" s="2"/>
      <c r="W101" s="2"/>
      <c r="X101" s="2"/>
      <c r="Y101" s="2"/>
      <c r="Z101" s="2"/>
    </row>
    <row r="102" spans="1:26" ht="15.75" customHeight="1" x14ac:dyDescent="0.25">
      <c r="A102" s="2"/>
      <c r="B102" s="2"/>
      <c r="C102" s="1"/>
      <c r="D102" s="2"/>
      <c r="E102" s="2"/>
      <c r="F102" s="2"/>
      <c r="G102" s="2"/>
      <c r="H102" s="2"/>
      <c r="I102" s="2"/>
      <c r="J102" s="2"/>
      <c r="K102" s="1"/>
      <c r="L102" s="2"/>
      <c r="M102" s="2"/>
      <c r="N102" s="2"/>
      <c r="O102" s="2"/>
      <c r="P102" s="2"/>
      <c r="Q102" s="2"/>
      <c r="R102" s="2"/>
      <c r="S102" s="2"/>
      <c r="T102" s="1"/>
      <c r="U102" s="2"/>
      <c r="V102" s="2"/>
      <c r="W102" s="2"/>
      <c r="X102" s="2"/>
      <c r="Y102" s="2"/>
      <c r="Z102" s="2"/>
    </row>
    <row r="103" spans="1:26" ht="15.75" customHeight="1" x14ac:dyDescent="0.25">
      <c r="A103" s="2"/>
      <c r="B103" s="2"/>
      <c r="C103" s="1"/>
      <c r="D103" s="2"/>
      <c r="E103" s="2"/>
      <c r="F103" s="2"/>
      <c r="G103" s="2"/>
      <c r="H103" s="2"/>
      <c r="I103" s="2"/>
      <c r="J103" s="2"/>
      <c r="K103" s="1"/>
      <c r="L103" s="2"/>
      <c r="M103" s="2"/>
      <c r="N103" s="2"/>
      <c r="O103" s="2"/>
      <c r="P103" s="2"/>
      <c r="Q103" s="2"/>
      <c r="R103" s="2"/>
      <c r="S103" s="2"/>
      <c r="T103" s="1"/>
      <c r="U103" s="2"/>
      <c r="V103" s="2"/>
      <c r="W103" s="2"/>
      <c r="X103" s="2"/>
      <c r="Y103" s="2"/>
      <c r="Z103" s="2"/>
    </row>
    <row r="104" spans="1:26" ht="15.75" customHeight="1" x14ac:dyDescent="0.25">
      <c r="A104" s="2"/>
      <c r="B104" s="2"/>
      <c r="C104" s="1"/>
      <c r="D104" s="2"/>
      <c r="E104" s="2"/>
      <c r="F104" s="2"/>
      <c r="G104" s="2"/>
      <c r="H104" s="2"/>
      <c r="I104" s="2"/>
      <c r="J104" s="2"/>
      <c r="K104" s="1"/>
      <c r="L104" s="2"/>
      <c r="M104" s="2"/>
      <c r="N104" s="2"/>
      <c r="O104" s="2"/>
      <c r="P104" s="2"/>
      <c r="Q104" s="2"/>
      <c r="R104" s="2"/>
      <c r="S104" s="2"/>
      <c r="T104" s="1"/>
      <c r="U104" s="2"/>
      <c r="V104" s="2"/>
      <c r="W104" s="2"/>
      <c r="X104" s="2"/>
      <c r="Y104" s="2"/>
      <c r="Z104" s="2"/>
    </row>
    <row r="105" spans="1:26" ht="15.75" customHeight="1" x14ac:dyDescent="0.25">
      <c r="A105" s="2"/>
      <c r="B105" s="2"/>
      <c r="C105" s="1"/>
      <c r="D105" s="2"/>
      <c r="E105" s="2"/>
      <c r="F105" s="2"/>
      <c r="G105" s="2"/>
      <c r="H105" s="2"/>
      <c r="I105" s="2"/>
      <c r="J105" s="2"/>
      <c r="K105" s="1"/>
      <c r="L105" s="2"/>
      <c r="M105" s="2"/>
      <c r="N105" s="2"/>
      <c r="O105" s="2"/>
      <c r="P105" s="2"/>
      <c r="Q105" s="2"/>
      <c r="R105" s="2"/>
      <c r="S105" s="2"/>
      <c r="T105" s="1"/>
      <c r="U105" s="2"/>
      <c r="V105" s="2"/>
      <c r="W105" s="2"/>
      <c r="X105" s="2"/>
      <c r="Y105" s="2"/>
      <c r="Z105" s="2"/>
    </row>
    <row r="106" spans="1:26" ht="15.75" customHeight="1" x14ac:dyDescent="0.25">
      <c r="A106" s="2"/>
      <c r="B106" s="2"/>
      <c r="C106" s="1"/>
      <c r="D106" s="2"/>
      <c r="E106" s="2"/>
      <c r="F106" s="2"/>
      <c r="G106" s="2"/>
      <c r="H106" s="2"/>
      <c r="I106" s="2"/>
      <c r="J106" s="2"/>
      <c r="K106" s="1"/>
      <c r="L106" s="2"/>
      <c r="M106" s="2"/>
      <c r="N106" s="2"/>
      <c r="O106" s="2"/>
      <c r="P106" s="2"/>
      <c r="Q106" s="2"/>
      <c r="R106" s="2"/>
      <c r="S106" s="2"/>
      <c r="T106" s="1"/>
      <c r="U106" s="2"/>
      <c r="V106" s="2"/>
      <c r="W106" s="2"/>
      <c r="X106" s="2"/>
      <c r="Y106" s="2"/>
      <c r="Z106" s="2"/>
    </row>
    <row r="107" spans="1:26" ht="15.75" customHeight="1" x14ac:dyDescent="0.25">
      <c r="A107" s="2"/>
      <c r="B107" s="2"/>
      <c r="C107" s="1"/>
      <c r="D107" s="2"/>
      <c r="E107" s="2"/>
      <c r="F107" s="2"/>
      <c r="G107" s="2"/>
      <c r="H107" s="2"/>
      <c r="I107" s="2"/>
      <c r="J107" s="2"/>
      <c r="K107" s="1"/>
      <c r="L107" s="2"/>
      <c r="M107" s="2"/>
      <c r="N107" s="2"/>
      <c r="O107" s="2"/>
      <c r="P107" s="2"/>
      <c r="Q107" s="2"/>
      <c r="R107" s="2"/>
      <c r="S107" s="2"/>
      <c r="T107" s="1"/>
      <c r="U107" s="2"/>
      <c r="V107" s="2"/>
      <c r="W107" s="2"/>
      <c r="X107" s="2"/>
      <c r="Y107" s="2"/>
      <c r="Z107" s="2"/>
    </row>
    <row r="108" spans="1:26" ht="15.75" customHeight="1" x14ac:dyDescent="0.25">
      <c r="A108" s="2"/>
      <c r="B108" s="2"/>
      <c r="C108" s="1"/>
      <c r="D108" s="2"/>
      <c r="E108" s="2"/>
      <c r="F108" s="2"/>
      <c r="G108" s="2"/>
      <c r="H108" s="2"/>
      <c r="I108" s="2"/>
      <c r="J108" s="2"/>
      <c r="K108" s="1"/>
      <c r="L108" s="2"/>
      <c r="M108" s="2"/>
      <c r="N108" s="2"/>
      <c r="O108" s="2"/>
      <c r="P108" s="2"/>
      <c r="Q108" s="2"/>
      <c r="R108" s="2"/>
      <c r="S108" s="2"/>
      <c r="T108" s="1"/>
      <c r="U108" s="2"/>
      <c r="V108" s="2"/>
      <c r="W108" s="2"/>
      <c r="X108" s="2"/>
      <c r="Y108" s="2"/>
      <c r="Z108" s="2"/>
    </row>
    <row r="109" spans="1:26" ht="15.75" customHeight="1" x14ac:dyDescent="0.25">
      <c r="A109" s="2"/>
      <c r="B109" s="2"/>
      <c r="C109" s="1"/>
      <c r="D109" s="2"/>
      <c r="E109" s="2"/>
      <c r="F109" s="2"/>
      <c r="G109" s="2"/>
      <c r="H109" s="2"/>
      <c r="I109" s="2"/>
      <c r="J109" s="2"/>
      <c r="K109" s="1"/>
      <c r="L109" s="2"/>
      <c r="M109" s="2"/>
      <c r="N109" s="2"/>
      <c r="O109" s="2"/>
      <c r="P109" s="2"/>
      <c r="Q109" s="2"/>
      <c r="R109" s="2"/>
      <c r="S109" s="2"/>
      <c r="T109" s="1"/>
      <c r="U109" s="2"/>
      <c r="V109" s="2"/>
      <c r="W109" s="2"/>
      <c r="X109" s="2"/>
      <c r="Y109" s="2"/>
      <c r="Z109" s="2"/>
    </row>
    <row r="110" spans="1:26" ht="15.75" customHeight="1" x14ac:dyDescent="0.25">
      <c r="A110" s="2"/>
      <c r="B110" s="2"/>
      <c r="C110" s="1"/>
      <c r="D110" s="2"/>
      <c r="E110" s="2"/>
      <c r="F110" s="2"/>
      <c r="G110" s="2"/>
      <c r="H110" s="2"/>
      <c r="I110" s="2"/>
      <c r="J110" s="2"/>
      <c r="K110" s="1"/>
      <c r="L110" s="2"/>
      <c r="M110" s="2"/>
      <c r="N110" s="2"/>
      <c r="O110" s="2"/>
      <c r="P110" s="2"/>
      <c r="Q110" s="2"/>
      <c r="R110" s="2"/>
      <c r="S110" s="2"/>
      <c r="T110" s="1"/>
      <c r="U110" s="2"/>
      <c r="V110" s="2"/>
      <c r="W110" s="2"/>
      <c r="X110" s="2"/>
      <c r="Y110" s="2"/>
      <c r="Z110" s="2"/>
    </row>
    <row r="111" spans="1:26" ht="15.75" customHeight="1" x14ac:dyDescent="0.25">
      <c r="A111" s="2"/>
      <c r="B111" s="2"/>
      <c r="C111" s="1"/>
      <c r="D111" s="2"/>
      <c r="E111" s="2"/>
      <c r="F111" s="2"/>
      <c r="G111" s="2"/>
      <c r="H111" s="2"/>
      <c r="I111" s="2"/>
      <c r="J111" s="2"/>
      <c r="K111" s="1"/>
      <c r="L111" s="2"/>
      <c r="M111" s="2"/>
      <c r="N111" s="2"/>
      <c r="O111" s="2"/>
      <c r="P111" s="2"/>
      <c r="Q111" s="2"/>
      <c r="R111" s="2"/>
      <c r="S111" s="2"/>
      <c r="T111" s="1"/>
      <c r="U111" s="2"/>
      <c r="V111" s="2"/>
      <c r="W111" s="2"/>
      <c r="X111" s="2"/>
      <c r="Y111" s="2"/>
      <c r="Z111" s="2"/>
    </row>
    <row r="112" spans="1:26" ht="15.75" customHeight="1" x14ac:dyDescent="0.25">
      <c r="A112" s="2"/>
      <c r="B112" s="2"/>
      <c r="C112" s="1"/>
      <c r="D112" s="2"/>
      <c r="E112" s="2"/>
      <c r="F112" s="2"/>
      <c r="G112" s="2"/>
      <c r="H112" s="2"/>
      <c r="I112" s="2"/>
      <c r="J112" s="2"/>
      <c r="K112" s="1"/>
      <c r="L112" s="2"/>
      <c r="M112" s="2"/>
      <c r="N112" s="2"/>
      <c r="O112" s="2"/>
      <c r="P112" s="2"/>
      <c r="Q112" s="2"/>
      <c r="R112" s="2"/>
      <c r="S112" s="2"/>
      <c r="T112" s="1"/>
      <c r="U112" s="2"/>
      <c r="V112" s="2"/>
      <c r="W112" s="2"/>
      <c r="X112" s="2"/>
      <c r="Y112" s="2"/>
      <c r="Z112" s="2"/>
    </row>
    <row r="113" spans="1:26" ht="15.75" customHeight="1" x14ac:dyDescent="0.25">
      <c r="A113" s="2"/>
      <c r="B113" s="2"/>
      <c r="C113" s="1"/>
      <c r="D113" s="2"/>
      <c r="E113" s="2"/>
      <c r="F113" s="2"/>
      <c r="G113" s="2"/>
      <c r="H113" s="2"/>
      <c r="I113" s="2"/>
      <c r="J113" s="2"/>
      <c r="K113" s="1"/>
      <c r="L113" s="2"/>
      <c r="M113" s="2"/>
      <c r="N113" s="2"/>
      <c r="O113" s="2"/>
      <c r="P113" s="2"/>
      <c r="Q113" s="2"/>
      <c r="R113" s="2"/>
      <c r="S113" s="2"/>
      <c r="T113" s="1"/>
      <c r="U113" s="2"/>
      <c r="V113" s="2"/>
      <c r="W113" s="2"/>
      <c r="X113" s="2"/>
      <c r="Y113" s="2"/>
      <c r="Z113" s="2"/>
    </row>
    <row r="114" spans="1:26" ht="15.75" customHeight="1" x14ac:dyDescent="0.25">
      <c r="A114" s="2"/>
      <c r="B114" s="2"/>
      <c r="C114" s="1"/>
      <c r="D114" s="2"/>
      <c r="E114" s="2"/>
      <c r="F114" s="2"/>
      <c r="G114" s="2"/>
      <c r="H114" s="2"/>
      <c r="I114" s="2"/>
      <c r="J114" s="2"/>
      <c r="K114" s="1"/>
      <c r="L114" s="2"/>
      <c r="M114" s="2"/>
      <c r="N114" s="2"/>
      <c r="O114" s="2"/>
      <c r="P114" s="2"/>
      <c r="Q114" s="2"/>
      <c r="R114" s="2"/>
      <c r="S114" s="2"/>
      <c r="T114" s="1"/>
      <c r="U114" s="2"/>
      <c r="V114" s="2"/>
      <c r="W114" s="2"/>
      <c r="X114" s="2"/>
      <c r="Y114" s="2"/>
      <c r="Z114" s="2"/>
    </row>
    <row r="115" spans="1:26" ht="15.75" customHeight="1" x14ac:dyDescent="0.25">
      <c r="A115" s="2"/>
      <c r="B115" s="2"/>
      <c r="C115" s="1"/>
      <c r="D115" s="2"/>
      <c r="E115" s="2"/>
      <c r="F115" s="2"/>
      <c r="G115" s="2"/>
      <c r="H115" s="2"/>
      <c r="I115" s="2"/>
      <c r="J115" s="2"/>
      <c r="K115" s="1"/>
      <c r="L115" s="2"/>
      <c r="M115" s="2"/>
      <c r="N115" s="2"/>
      <c r="O115" s="2"/>
      <c r="P115" s="2"/>
      <c r="Q115" s="2"/>
      <c r="R115" s="2"/>
      <c r="S115" s="2"/>
      <c r="T115" s="1"/>
      <c r="U115" s="2"/>
      <c r="V115" s="2"/>
      <c r="W115" s="2"/>
      <c r="X115" s="2"/>
      <c r="Y115" s="2"/>
      <c r="Z115" s="2"/>
    </row>
    <row r="116" spans="1:26" ht="15.75" customHeight="1" x14ac:dyDescent="0.25">
      <c r="A116" s="2"/>
      <c r="B116" s="2"/>
      <c r="C116" s="1"/>
      <c r="D116" s="2"/>
      <c r="E116" s="2"/>
      <c r="F116" s="2"/>
      <c r="G116" s="2"/>
      <c r="H116" s="2"/>
      <c r="I116" s="2"/>
      <c r="J116" s="2"/>
      <c r="K116" s="1"/>
      <c r="L116" s="2"/>
      <c r="M116" s="2"/>
      <c r="N116" s="2"/>
      <c r="O116" s="2"/>
      <c r="P116" s="2"/>
      <c r="Q116" s="2"/>
      <c r="R116" s="2"/>
      <c r="S116" s="2"/>
      <c r="T116" s="1"/>
      <c r="U116" s="2"/>
      <c r="V116" s="2"/>
      <c r="W116" s="2"/>
      <c r="X116" s="2"/>
      <c r="Y116" s="2"/>
      <c r="Z116" s="2"/>
    </row>
    <row r="117" spans="1:26" ht="15.75" customHeight="1" x14ac:dyDescent="0.25">
      <c r="A117" s="2"/>
      <c r="B117" s="2"/>
      <c r="C117" s="1"/>
      <c r="D117" s="2"/>
      <c r="E117" s="2"/>
      <c r="F117" s="2"/>
      <c r="G117" s="2"/>
      <c r="H117" s="2"/>
      <c r="I117" s="2"/>
      <c r="J117" s="2"/>
      <c r="K117" s="1"/>
      <c r="L117" s="2"/>
      <c r="M117" s="2"/>
      <c r="N117" s="2"/>
      <c r="O117" s="2"/>
      <c r="P117" s="2"/>
      <c r="Q117" s="2"/>
      <c r="R117" s="2"/>
      <c r="S117" s="2"/>
      <c r="T117" s="1"/>
      <c r="U117" s="2"/>
      <c r="V117" s="2"/>
      <c r="W117" s="2"/>
      <c r="X117" s="2"/>
      <c r="Y117" s="2"/>
      <c r="Z117" s="2"/>
    </row>
    <row r="118" spans="1:26" ht="15.75" customHeight="1" x14ac:dyDescent="0.25">
      <c r="A118" s="2"/>
      <c r="B118" s="2"/>
      <c r="C118" s="1"/>
      <c r="D118" s="2"/>
      <c r="E118" s="2"/>
      <c r="F118" s="2"/>
      <c r="G118" s="2"/>
      <c r="H118" s="2"/>
      <c r="I118" s="2"/>
      <c r="J118" s="2"/>
      <c r="K118" s="1"/>
      <c r="L118" s="2"/>
      <c r="M118" s="2"/>
      <c r="N118" s="2"/>
      <c r="O118" s="2"/>
      <c r="P118" s="2"/>
      <c r="Q118" s="2"/>
      <c r="R118" s="2"/>
      <c r="S118" s="2"/>
      <c r="T118" s="1"/>
      <c r="U118" s="2"/>
      <c r="V118" s="2"/>
      <c r="W118" s="2"/>
      <c r="X118" s="2"/>
      <c r="Y118" s="2"/>
      <c r="Z118" s="2"/>
    </row>
    <row r="119" spans="1:26" ht="15.75" customHeight="1" x14ac:dyDescent="0.25">
      <c r="A119" s="2"/>
      <c r="B119" s="2"/>
      <c r="C119" s="1"/>
      <c r="D119" s="2"/>
      <c r="E119" s="2"/>
      <c r="F119" s="2"/>
      <c r="G119" s="2"/>
      <c r="H119" s="2"/>
      <c r="I119" s="2"/>
      <c r="J119" s="2"/>
      <c r="K119" s="1"/>
      <c r="L119" s="2"/>
      <c r="M119" s="2"/>
      <c r="N119" s="2"/>
      <c r="O119" s="2"/>
      <c r="P119" s="2"/>
      <c r="Q119" s="2"/>
      <c r="R119" s="2"/>
      <c r="S119" s="2"/>
      <c r="T119" s="1"/>
      <c r="U119" s="2"/>
      <c r="V119" s="2"/>
      <c r="W119" s="2"/>
      <c r="X119" s="2"/>
      <c r="Y119" s="2"/>
      <c r="Z119" s="2"/>
    </row>
    <row r="120" spans="1:26" ht="15.75" customHeight="1" x14ac:dyDescent="0.25">
      <c r="A120" s="2"/>
      <c r="B120" s="2"/>
      <c r="C120" s="1"/>
      <c r="D120" s="2"/>
      <c r="E120" s="2"/>
      <c r="F120" s="2"/>
      <c r="G120" s="2"/>
      <c r="H120" s="2"/>
      <c r="I120" s="2"/>
      <c r="J120" s="2"/>
      <c r="K120" s="1"/>
      <c r="L120" s="2"/>
      <c r="M120" s="2"/>
      <c r="N120" s="2"/>
      <c r="O120" s="2"/>
      <c r="P120" s="2"/>
      <c r="Q120" s="2"/>
      <c r="R120" s="2"/>
      <c r="S120" s="2"/>
      <c r="T120" s="1"/>
      <c r="U120" s="2"/>
      <c r="V120" s="2"/>
      <c r="W120" s="2"/>
      <c r="X120" s="2"/>
      <c r="Y120" s="2"/>
      <c r="Z120" s="2"/>
    </row>
    <row r="121" spans="1:26" ht="15.75" customHeight="1" x14ac:dyDescent="0.25">
      <c r="A121" s="2"/>
      <c r="B121" s="2"/>
      <c r="C121" s="1"/>
      <c r="D121" s="2"/>
      <c r="E121" s="2"/>
      <c r="F121" s="2"/>
      <c r="G121" s="2"/>
      <c r="H121" s="2"/>
      <c r="I121" s="2"/>
      <c r="J121" s="2"/>
      <c r="K121" s="1"/>
      <c r="L121" s="2"/>
      <c r="M121" s="2"/>
      <c r="N121" s="2"/>
      <c r="O121" s="2"/>
      <c r="P121" s="2"/>
      <c r="Q121" s="2"/>
      <c r="R121" s="2"/>
      <c r="S121" s="2"/>
      <c r="T121" s="1"/>
      <c r="U121" s="2"/>
      <c r="V121" s="2"/>
      <c r="W121" s="2"/>
      <c r="X121" s="2"/>
      <c r="Y121" s="2"/>
      <c r="Z121" s="2"/>
    </row>
    <row r="122" spans="1:26" ht="15.75" customHeight="1" x14ac:dyDescent="0.25">
      <c r="A122" s="2"/>
      <c r="B122" s="2"/>
      <c r="C122" s="1"/>
      <c r="D122" s="2"/>
      <c r="E122" s="2"/>
      <c r="F122" s="2"/>
      <c r="G122" s="2"/>
      <c r="H122" s="2"/>
      <c r="I122" s="2"/>
      <c r="J122" s="2"/>
      <c r="K122" s="1"/>
      <c r="L122" s="2"/>
      <c r="M122" s="2"/>
      <c r="N122" s="2"/>
      <c r="O122" s="2"/>
      <c r="P122" s="2"/>
      <c r="Q122" s="2"/>
      <c r="R122" s="2"/>
      <c r="S122" s="2"/>
      <c r="T122" s="1"/>
      <c r="U122" s="2"/>
      <c r="V122" s="2"/>
      <c r="W122" s="2"/>
      <c r="X122" s="2"/>
      <c r="Y122" s="2"/>
      <c r="Z122" s="2"/>
    </row>
    <row r="123" spans="1:26" ht="15.75" customHeight="1" x14ac:dyDescent="0.25">
      <c r="A123" s="2"/>
      <c r="B123" s="2"/>
      <c r="C123" s="1"/>
      <c r="D123" s="2"/>
      <c r="E123" s="2"/>
      <c r="F123" s="2"/>
      <c r="G123" s="2"/>
      <c r="H123" s="2"/>
      <c r="I123" s="2"/>
      <c r="J123" s="2"/>
      <c r="K123" s="1"/>
      <c r="L123" s="2"/>
      <c r="M123" s="2"/>
      <c r="N123" s="2"/>
      <c r="O123" s="2"/>
      <c r="P123" s="2"/>
      <c r="Q123" s="2"/>
      <c r="R123" s="2"/>
      <c r="S123" s="2"/>
      <c r="T123" s="1"/>
      <c r="U123" s="2"/>
      <c r="V123" s="2"/>
      <c r="W123" s="2"/>
      <c r="X123" s="2"/>
      <c r="Y123" s="2"/>
      <c r="Z123" s="2"/>
    </row>
    <row r="124" spans="1:26" ht="15.75" customHeight="1" x14ac:dyDescent="0.25">
      <c r="A124" s="2"/>
      <c r="B124" s="2"/>
      <c r="C124" s="1"/>
      <c r="D124" s="2"/>
      <c r="E124" s="2"/>
      <c r="F124" s="2"/>
      <c r="G124" s="2"/>
      <c r="H124" s="2"/>
      <c r="I124" s="2"/>
      <c r="J124" s="2"/>
      <c r="K124" s="1"/>
      <c r="L124" s="2"/>
      <c r="M124" s="2"/>
      <c r="N124" s="2"/>
      <c r="O124" s="2"/>
      <c r="P124" s="2"/>
      <c r="Q124" s="2"/>
      <c r="R124" s="2"/>
      <c r="S124" s="2"/>
      <c r="T124" s="1"/>
      <c r="U124" s="2"/>
      <c r="V124" s="2"/>
      <c r="W124" s="2"/>
      <c r="X124" s="2"/>
      <c r="Y124" s="2"/>
      <c r="Z124" s="2"/>
    </row>
    <row r="125" spans="1:26" ht="15.75" customHeight="1" x14ac:dyDescent="0.25">
      <c r="A125" s="2"/>
      <c r="B125" s="2"/>
      <c r="C125" s="1"/>
      <c r="D125" s="2"/>
      <c r="E125" s="2"/>
      <c r="F125" s="2"/>
      <c r="G125" s="2"/>
      <c r="H125" s="2"/>
      <c r="I125" s="2"/>
      <c r="J125" s="2"/>
      <c r="K125" s="1"/>
      <c r="L125" s="2"/>
      <c r="M125" s="2"/>
      <c r="N125" s="2"/>
      <c r="O125" s="2"/>
      <c r="P125" s="2"/>
      <c r="Q125" s="2"/>
      <c r="R125" s="2"/>
      <c r="S125" s="2"/>
      <c r="T125" s="1"/>
      <c r="U125" s="2"/>
      <c r="V125" s="2"/>
      <c r="W125" s="2"/>
      <c r="X125" s="2"/>
      <c r="Y125" s="2"/>
      <c r="Z125" s="2"/>
    </row>
    <row r="126" spans="1:26" ht="15.75" customHeight="1" x14ac:dyDescent="0.25">
      <c r="A126" s="2"/>
      <c r="B126" s="2"/>
      <c r="C126" s="1"/>
      <c r="D126" s="2"/>
      <c r="E126" s="2"/>
      <c r="F126" s="2"/>
      <c r="G126" s="2"/>
      <c r="H126" s="2"/>
      <c r="I126" s="2"/>
      <c r="J126" s="2"/>
      <c r="K126" s="1"/>
      <c r="L126" s="2"/>
      <c r="M126" s="2"/>
      <c r="N126" s="2"/>
      <c r="O126" s="2"/>
      <c r="P126" s="2"/>
      <c r="Q126" s="2"/>
      <c r="R126" s="2"/>
      <c r="S126" s="2"/>
      <c r="T126" s="1"/>
      <c r="U126" s="2"/>
      <c r="V126" s="2"/>
      <c r="W126" s="2"/>
      <c r="X126" s="2"/>
      <c r="Y126" s="2"/>
      <c r="Z126" s="2"/>
    </row>
    <row r="127" spans="1:26" ht="15.75" customHeight="1" x14ac:dyDescent="0.25">
      <c r="A127" s="2"/>
      <c r="B127" s="2"/>
      <c r="C127" s="1"/>
      <c r="D127" s="2"/>
      <c r="E127" s="2"/>
      <c r="F127" s="2"/>
      <c r="G127" s="2"/>
      <c r="H127" s="2"/>
      <c r="I127" s="2"/>
      <c r="J127" s="2"/>
      <c r="K127" s="1"/>
      <c r="L127" s="2"/>
      <c r="M127" s="2"/>
      <c r="N127" s="2"/>
      <c r="O127" s="2"/>
      <c r="P127" s="2"/>
      <c r="Q127" s="2"/>
      <c r="R127" s="2"/>
      <c r="S127" s="2"/>
      <c r="T127" s="1"/>
      <c r="U127" s="2"/>
      <c r="V127" s="2"/>
      <c r="W127" s="2"/>
      <c r="X127" s="2"/>
      <c r="Y127" s="2"/>
      <c r="Z127" s="2"/>
    </row>
    <row r="128" spans="1:26" ht="15.75" customHeight="1" x14ac:dyDescent="0.25">
      <c r="A128" s="2"/>
      <c r="B128" s="2"/>
      <c r="C128" s="1"/>
      <c r="D128" s="2"/>
      <c r="E128" s="2"/>
      <c r="F128" s="2"/>
      <c r="G128" s="2"/>
      <c r="H128" s="2"/>
      <c r="I128" s="2"/>
      <c r="J128" s="2"/>
      <c r="K128" s="1"/>
      <c r="L128" s="2"/>
      <c r="M128" s="2"/>
      <c r="N128" s="2"/>
      <c r="O128" s="2"/>
      <c r="P128" s="2"/>
      <c r="Q128" s="2"/>
      <c r="R128" s="2"/>
      <c r="S128" s="2"/>
      <c r="T128" s="1"/>
      <c r="U128" s="2"/>
      <c r="V128" s="2"/>
      <c r="W128" s="2"/>
      <c r="X128" s="2"/>
      <c r="Y128" s="2"/>
      <c r="Z128" s="2"/>
    </row>
    <row r="129" spans="1:26" ht="15.75" customHeight="1" x14ac:dyDescent="0.25">
      <c r="A129" s="2"/>
      <c r="B129" s="2"/>
      <c r="C129" s="1"/>
      <c r="D129" s="2"/>
      <c r="E129" s="2"/>
      <c r="F129" s="2"/>
      <c r="G129" s="2"/>
      <c r="H129" s="2"/>
      <c r="I129" s="2"/>
      <c r="J129" s="2"/>
      <c r="K129" s="1"/>
      <c r="L129" s="2"/>
      <c r="M129" s="2"/>
      <c r="N129" s="2"/>
      <c r="O129" s="2"/>
      <c r="P129" s="2"/>
      <c r="Q129" s="2"/>
      <c r="R129" s="2"/>
      <c r="S129" s="2"/>
      <c r="T129" s="1"/>
      <c r="U129" s="2"/>
      <c r="V129" s="2"/>
      <c r="W129" s="2"/>
      <c r="X129" s="2"/>
      <c r="Y129" s="2"/>
      <c r="Z129" s="2"/>
    </row>
    <row r="130" spans="1:26" ht="15.75" customHeight="1" x14ac:dyDescent="0.25">
      <c r="A130" s="2"/>
      <c r="B130" s="2"/>
      <c r="C130" s="1"/>
      <c r="D130" s="2"/>
      <c r="E130" s="2"/>
      <c r="F130" s="2"/>
      <c r="G130" s="2"/>
      <c r="H130" s="2"/>
      <c r="I130" s="2"/>
      <c r="J130" s="2"/>
      <c r="K130" s="1"/>
      <c r="L130" s="2"/>
      <c r="M130" s="2"/>
      <c r="N130" s="2"/>
      <c r="O130" s="2"/>
      <c r="P130" s="2"/>
      <c r="Q130" s="2"/>
      <c r="R130" s="2"/>
      <c r="S130" s="2"/>
      <c r="T130" s="1"/>
      <c r="U130" s="2"/>
      <c r="V130" s="2"/>
      <c r="W130" s="2"/>
      <c r="X130" s="2"/>
      <c r="Y130" s="2"/>
      <c r="Z130" s="2"/>
    </row>
    <row r="131" spans="1:26" ht="15.75" customHeight="1" x14ac:dyDescent="0.25">
      <c r="A131" s="2"/>
      <c r="B131" s="2"/>
      <c r="C131" s="1"/>
      <c r="D131" s="2"/>
      <c r="E131" s="2"/>
      <c r="F131" s="2"/>
      <c r="G131" s="2"/>
      <c r="H131" s="2"/>
      <c r="I131" s="2"/>
      <c r="J131" s="2"/>
      <c r="K131" s="1"/>
      <c r="L131" s="2"/>
      <c r="M131" s="2"/>
      <c r="N131" s="2"/>
      <c r="O131" s="2"/>
      <c r="P131" s="2"/>
      <c r="Q131" s="2"/>
      <c r="R131" s="2"/>
      <c r="S131" s="2"/>
      <c r="T131" s="1"/>
      <c r="U131" s="2"/>
      <c r="V131" s="2"/>
      <c r="W131" s="2"/>
      <c r="X131" s="2"/>
      <c r="Y131" s="2"/>
      <c r="Z131" s="2"/>
    </row>
    <row r="132" spans="1:26" ht="15.75" customHeight="1" x14ac:dyDescent="0.25">
      <c r="A132" s="2"/>
      <c r="B132" s="2"/>
      <c r="C132" s="1"/>
      <c r="D132" s="2"/>
      <c r="E132" s="2"/>
      <c r="F132" s="2"/>
      <c r="G132" s="2"/>
      <c r="H132" s="2"/>
      <c r="I132" s="2"/>
      <c r="J132" s="2"/>
      <c r="K132" s="1"/>
      <c r="L132" s="2"/>
      <c r="M132" s="2"/>
      <c r="N132" s="2"/>
      <c r="O132" s="2"/>
      <c r="P132" s="2"/>
      <c r="Q132" s="2"/>
      <c r="R132" s="2"/>
      <c r="S132" s="2"/>
      <c r="T132" s="1"/>
      <c r="U132" s="2"/>
      <c r="V132" s="2"/>
      <c r="W132" s="2"/>
      <c r="X132" s="2"/>
      <c r="Y132" s="2"/>
      <c r="Z132" s="2"/>
    </row>
    <row r="133" spans="1:26" ht="15.75" customHeight="1" x14ac:dyDescent="0.25">
      <c r="A133" s="2"/>
      <c r="B133" s="2"/>
      <c r="C133" s="1"/>
      <c r="D133" s="2"/>
      <c r="E133" s="2"/>
      <c r="F133" s="2"/>
      <c r="G133" s="2"/>
      <c r="H133" s="2"/>
      <c r="I133" s="2"/>
      <c r="J133" s="2"/>
      <c r="K133" s="1"/>
      <c r="L133" s="2"/>
      <c r="M133" s="2"/>
      <c r="N133" s="2"/>
      <c r="O133" s="2"/>
      <c r="P133" s="2"/>
      <c r="Q133" s="2"/>
      <c r="R133" s="2"/>
      <c r="S133" s="2"/>
      <c r="T133" s="1"/>
      <c r="U133" s="2"/>
      <c r="V133" s="2"/>
      <c r="W133" s="2"/>
      <c r="X133" s="2"/>
      <c r="Y133" s="2"/>
      <c r="Z133" s="2"/>
    </row>
    <row r="134" spans="1:26" ht="15.75" customHeight="1" x14ac:dyDescent="0.25">
      <c r="A134" s="2"/>
      <c r="B134" s="2"/>
      <c r="C134" s="1"/>
      <c r="D134" s="2"/>
      <c r="E134" s="2"/>
      <c r="F134" s="2"/>
      <c r="G134" s="2"/>
      <c r="H134" s="2"/>
      <c r="I134" s="2"/>
      <c r="J134" s="2"/>
      <c r="K134" s="1"/>
      <c r="L134" s="2"/>
      <c r="M134" s="2"/>
      <c r="N134" s="2"/>
      <c r="O134" s="2"/>
      <c r="P134" s="2"/>
      <c r="Q134" s="2"/>
      <c r="R134" s="2"/>
      <c r="S134" s="2"/>
      <c r="T134" s="1"/>
      <c r="U134" s="2"/>
      <c r="V134" s="2"/>
      <c r="W134" s="2"/>
      <c r="X134" s="2"/>
      <c r="Y134" s="2"/>
      <c r="Z134" s="2"/>
    </row>
    <row r="135" spans="1:26" ht="15.75" customHeight="1" x14ac:dyDescent="0.25">
      <c r="A135" s="2"/>
      <c r="B135" s="2"/>
      <c r="C135" s="1"/>
      <c r="D135" s="2"/>
      <c r="E135" s="2"/>
      <c r="F135" s="2"/>
      <c r="G135" s="2"/>
      <c r="H135" s="2"/>
      <c r="I135" s="2"/>
      <c r="J135" s="2"/>
      <c r="K135" s="1"/>
      <c r="L135" s="2"/>
      <c r="M135" s="2"/>
      <c r="N135" s="2"/>
      <c r="O135" s="2"/>
      <c r="P135" s="2"/>
      <c r="Q135" s="2"/>
      <c r="R135" s="2"/>
      <c r="S135" s="2"/>
      <c r="T135" s="1"/>
      <c r="U135" s="2"/>
      <c r="V135" s="2"/>
      <c r="W135" s="2"/>
      <c r="X135" s="2"/>
      <c r="Y135" s="2"/>
      <c r="Z135" s="2"/>
    </row>
    <row r="136" spans="1:26" ht="15.75" customHeight="1" x14ac:dyDescent="0.25">
      <c r="A136" s="2"/>
      <c r="B136" s="2"/>
      <c r="C136" s="1"/>
      <c r="D136" s="2"/>
      <c r="E136" s="2"/>
      <c r="F136" s="2"/>
      <c r="G136" s="2"/>
      <c r="H136" s="2"/>
      <c r="I136" s="2"/>
      <c r="J136" s="2"/>
      <c r="K136" s="1"/>
      <c r="L136" s="2"/>
      <c r="M136" s="2"/>
      <c r="N136" s="2"/>
      <c r="O136" s="2"/>
      <c r="P136" s="2"/>
      <c r="Q136" s="2"/>
      <c r="R136" s="2"/>
      <c r="S136" s="2"/>
      <c r="T136" s="1"/>
      <c r="U136" s="2"/>
      <c r="V136" s="2"/>
      <c r="W136" s="2"/>
      <c r="X136" s="2"/>
      <c r="Y136" s="2"/>
      <c r="Z136" s="2"/>
    </row>
    <row r="137" spans="1:26" ht="15.75" customHeight="1" x14ac:dyDescent="0.25">
      <c r="A137" s="2"/>
      <c r="B137" s="2"/>
      <c r="C137" s="1"/>
      <c r="D137" s="2"/>
      <c r="E137" s="2"/>
      <c r="F137" s="2"/>
      <c r="G137" s="2"/>
      <c r="H137" s="2"/>
      <c r="I137" s="2"/>
      <c r="J137" s="2"/>
      <c r="K137" s="1"/>
      <c r="L137" s="2"/>
      <c r="M137" s="2"/>
      <c r="N137" s="2"/>
      <c r="O137" s="2"/>
      <c r="P137" s="2"/>
      <c r="Q137" s="2"/>
      <c r="R137" s="2"/>
      <c r="S137" s="2"/>
      <c r="T137" s="1"/>
      <c r="U137" s="2"/>
      <c r="V137" s="2"/>
      <c r="W137" s="2"/>
      <c r="X137" s="2"/>
      <c r="Y137" s="2"/>
      <c r="Z137" s="2"/>
    </row>
    <row r="138" spans="1:26" ht="15.75" customHeight="1" x14ac:dyDescent="0.25">
      <c r="A138" s="2"/>
      <c r="B138" s="2"/>
      <c r="C138" s="1"/>
      <c r="D138" s="2"/>
      <c r="E138" s="2"/>
      <c r="F138" s="2"/>
      <c r="G138" s="2"/>
      <c r="H138" s="2"/>
      <c r="I138" s="2"/>
      <c r="J138" s="2"/>
      <c r="K138" s="1"/>
      <c r="L138" s="2"/>
      <c r="M138" s="2"/>
      <c r="N138" s="2"/>
      <c r="O138" s="2"/>
      <c r="P138" s="2"/>
      <c r="Q138" s="2"/>
      <c r="R138" s="2"/>
      <c r="S138" s="2"/>
      <c r="T138" s="1"/>
      <c r="U138" s="2"/>
      <c r="V138" s="2"/>
      <c r="W138" s="2"/>
      <c r="X138" s="2"/>
      <c r="Y138" s="2"/>
      <c r="Z138" s="2"/>
    </row>
    <row r="139" spans="1:26" ht="15.75" customHeight="1" x14ac:dyDescent="0.25">
      <c r="A139" s="2"/>
      <c r="B139" s="2"/>
      <c r="C139" s="1"/>
      <c r="D139" s="2"/>
      <c r="E139" s="2"/>
      <c r="F139" s="2"/>
      <c r="G139" s="2"/>
      <c r="H139" s="2"/>
      <c r="I139" s="2"/>
      <c r="J139" s="2"/>
      <c r="K139" s="1"/>
      <c r="L139" s="2"/>
      <c r="M139" s="2"/>
      <c r="N139" s="2"/>
      <c r="O139" s="2"/>
      <c r="P139" s="2"/>
      <c r="Q139" s="2"/>
      <c r="R139" s="2"/>
      <c r="S139" s="2"/>
      <c r="T139" s="1"/>
      <c r="U139" s="2"/>
      <c r="V139" s="2"/>
      <c r="W139" s="2"/>
      <c r="X139" s="2"/>
      <c r="Y139" s="2"/>
      <c r="Z139" s="2"/>
    </row>
    <row r="140" spans="1:26" ht="15.75" customHeight="1" x14ac:dyDescent="0.25">
      <c r="A140" s="2"/>
      <c r="B140" s="2"/>
      <c r="C140" s="1"/>
      <c r="D140" s="2"/>
      <c r="E140" s="2"/>
      <c r="F140" s="2"/>
      <c r="G140" s="2"/>
      <c r="H140" s="2"/>
      <c r="I140" s="2"/>
      <c r="J140" s="2"/>
      <c r="K140" s="1"/>
      <c r="L140" s="2"/>
      <c r="M140" s="2"/>
      <c r="N140" s="2"/>
      <c r="O140" s="2"/>
      <c r="P140" s="2"/>
      <c r="Q140" s="2"/>
      <c r="R140" s="2"/>
      <c r="S140" s="2"/>
      <c r="T140" s="1"/>
      <c r="U140" s="2"/>
      <c r="V140" s="2"/>
      <c r="W140" s="2"/>
      <c r="X140" s="2"/>
      <c r="Y140" s="2"/>
      <c r="Z140" s="2"/>
    </row>
    <row r="141" spans="1:26" ht="15.75" customHeight="1" x14ac:dyDescent="0.25">
      <c r="A141" s="2"/>
      <c r="B141" s="2"/>
      <c r="C141" s="1"/>
      <c r="D141" s="2"/>
      <c r="E141" s="2"/>
      <c r="F141" s="2"/>
      <c r="G141" s="2"/>
      <c r="H141" s="2"/>
      <c r="I141" s="2"/>
      <c r="J141" s="2"/>
      <c r="K141" s="1"/>
      <c r="L141" s="2"/>
      <c r="M141" s="2"/>
      <c r="N141" s="2"/>
      <c r="O141" s="2"/>
      <c r="P141" s="2"/>
      <c r="Q141" s="2"/>
      <c r="R141" s="2"/>
      <c r="S141" s="2"/>
      <c r="T141" s="1"/>
      <c r="U141" s="2"/>
      <c r="V141" s="2"/>
      <c r="W141" s="2"/>
      <c r="X141" s="2"/>
      <c r="Y141" s="2"/>
      <c r="Z141" s="2"/>
    </row>
    <row r="142" spans="1:26" ht="15.75" customHeight="1" x14ac:dyDescent="0.25">
      <c r="A142" s="2"/>
      <c r="B142" s="2"/>
      <c r="C142" s="1"/>
      <c r="D142" s="2"/>
      <c r="E142" s="2"/>
      <c r="F142" s="2"/>
      <c r="G142" s="2"/>
      <c r="H142" s="2"/>
      <c r="I142" s="2"/>
      <c r="J142" s="2"/>
      <c r="K142" s="1"/>
      <c r="L142" s="2"/>
      <c r="M142" s="2"/>
      <c r="N142" s="2"/>
      <c r="O142" s="2"/>
      <c r="P142" s="2"/>
      <c r="Q142" s="2"/>
      <c r="R142" s="2"/>
      <c r="S142" s="2"/>
      <c r="T142" s="1"/>
      <c r="U142" s="2"/>
      <c r="V142" s="2"/>
      <c r="W142" s="2"/>
      <c r="X142" s="2"/>
      <c r="Y142" s="2"/>
      <c r="Z142" s="2"/>
    </row>
    <row r="143" spans="1:26" ht="15.75" customHeight="1" x14ac:dyDescent="0.25">
      <c r="A143" s="2"/>
      <c r="B143" s="2"/>
      <c r="C143" s="1"/>
      <c r="D143" s="2"/>
      <c r="E143" s="2"/>
      <c r="F143" s="2"/>
      <c r="G143" s="2"/>
      <c r="H143" s="2"/>
      <c r="I143" s="2"/>
      <c r="J143" s="2"/>
      <c r="K143" s="1"/>
      <c r="L143" s="2"/>
      <c r="M143" s="2"/>
      <c r="N143" s="2"/>
      <c r="O143" s="2"/>
      <c r="P143" s="2"/>
      <c r="Q143" s="2"/>
      <c r="R143" s="2"/>
      <c r="S143" s="2"/>
      <c r="T143" s="1"/>
      <c r="U143" s="2"/>
      <c r="V143" s="2"/>
      <c r="W143" s="2"/>
      <c r="X143" s="2"/>
      <c r="Y143" s="2"/>
      <c r="Z143" s="2"/>
    </row>
    <row r="144" spans="1:26" ht="15.75" customHeight="1" x14ac:dyDescent="0.25">
      <c r="A144" s="2"/>
      <c r="B144" s="2"/>
      <c r="C144" s="1"/>
      <c r="D144" s="2"/>
      <c r="E144" s="2"/>
      <c r="F144" s="2"/>
      <c r="G144" s="2"/>
      <c r="H144" s="2"/>
      <c r="I144" s="2"/>
      <c r="J144" s="2"/>
      <c r="K144" s="1"/>
      <c r="L144" s="2"/>
      <c r="M144" s="2"/>
      <c r="N144" s="2"/>
      <c r="O144" s="2"/>
      <c r="P144" s="2"/>
      <c r="Q144" s="2"/>
      <c r="R144" s="2"/>
      <c r="S144" s="2"/>
      <c r="T144" s="1"/>
      <c r="U144" s="2"/>
      <c r="V144" s="2"/>
      <c r="W144" s="2"/>
      <c r="X144" s="2"/>
      <c r="Y144" s="2"/>
      <c r="Z144" s="2"/>
    </row>
    <row r="145" spans="1:26" ht="15.75" customHeight="1" x14ac:dyDescent="0.25">
      <c r="A145" s="2"/>
      <c r="B145" s="2"/>
      <c r="C145" s="1"/>
      <c r="D145" s="2"/>
      <c r="E145" s="2"/>
      <c r="F145" s="2"/>
      <c r="G145" s="2"/>
      <c r="H145" s="2"/>
      <c r="I145" s="2"/>
      <c r="J145" s="2"/>
      <c r="K145" s="1"/>
      <c r="L145" s="2"/>
      <c r="M145" s="2"/>
      <c r="N145" s="2"/>
      <c r="O145" s="2"/>
      <c r="P145" s="2"/>
      <c r="Q145" s="2"/>
      <c r="R145" s="2"/>
      <c r="S145" s="2"/>
      <c r="T145" s="1"/>
      <c r="U145" s="2"/>
      <c r="V145" s="2"/>
      <c r="W145" s="2"/>
      <c r="X145" s="2"/>
      <c r="Y145" s="2"/>
      <c r="Z145" s="2"/>
    </row>
    <row r="146" spans="1:26" ht="15.75" customHeight="1" x14ac:dyDescent="0.25">
      <c r="A146" s="2"/>
      <c r="B146" s="2"/>
      <c r="C146" s="1"/>
      <c r="D146" s="2"/>
      <c r="E146" s="2"/>
      <c r="F146" s="2"/>
      <c r="G146" s="2"/>
      <c r="H146" s="2"/>
      <c r="I146" s="2"/>
      <c r="J146" s="2"/>
      <c r="K146" s="1"/>
      <c r="L146" s="2"/>
      <c r="M146" s="2"/>
      <c r="N146" s="2"/>
      <c r="O146" s="2"/>
      <c r="P146" s="2"/>
      <c r="Q146" s="2"/>
      <c r="R146" s="2"/>
      <c r="S146" s="2"/>
      <c r="T146" s="1"/>
      <c r="U146" s="2"/>
      <c r="V146" s="2"/>
      <c r="W146" s="2"/>
      <c r="X146" s="2"/>
      <c r="Y146" s="2"/>
      <c r="Z146" s="2"/>
    </row>
    <row r="147" spans="1:26" ht="15.75" customHeight="1" x14ac:dyDescent="0.25">
      <c r="A147" s="2"/>
      <c r="B147" s="2"/>
      <c r="C147" s="1"/>
      <c r="D147" s="2"/>
      <c r="E147" s="2"/>
      <c r="F147" s="2"/>
      <c r="G147" s="2"/>
      <c r="H147" s="2"/>
      <c r="I147" s="2"/>
      <c r="J147" s="2"/>
      <c r="K147" s="1"/>
      <c r="L147" s="2"/>
      <c r="M147" s="2"/>
      <c r="N147" s="2"/>
      <c r="O147" s="2"/>
      <c r="P147" s="2"/>
      <c r="Q147" s="2"/>
      <c r="R147" s="2"/>
      <c r="S147" s="2"/>
      <c r="T147" s="1"/>
      <c r="U147" s="2"/>
      <c r="V147" s="2"/>
      <c r="W147" s="2"/>
      <c r="X147" s="2"/>
      <c r="Y147" s="2"/>
      <c r="Z147" s="2"/>
    </row>
    <row r="148" spans="1:26" ht="15.75" customHeight="1" x14ac:dyDescent="0.25">
      <c r="A148" s="2"/>
      <c r="B148" s="2"/>
      <c r="C148" s="1"/>
      <c r="D148" s="2"/>
      <c r="E148" s="2"/>
      <c r="F148" s="2"/>
      <c r="G148" s="2"/>
      <c r="H148" s="2"/>
      <c r="I148" s="2"/>
      <c r="J148" s="2"/>
      <c r="K148" s="1"/>
      <c r="L148" s="2"/>
      <c r="M148" s="2"/>
      <c r="N148" s="2"/>
      <c r="O148" s="2"/>
      <c r="P148" s="2"/>
      <c r="Q148" s="2"/>
      <c r="R148" s="2"/>
      <c r="S148" s="2"/>
      <c r="T148" s="1"/>
      <c r="U148" s="2"/>
      <c r="V148" s="2"/>
      <c r="W148" s="2"/>
      <c r="X148" s="2"/>
      <c r="Y148" s="2"/>
      <c r="Z148" s="2"/>
    </row>
    <row r="149" spans="1:26" ht="15.75" customHeight="1" x14ac:dyDescent="0.25">
      <c r="A149" s="2"/>
      <c r="B149" s="2"/>
      <c r="C149" s="1"/>
      <c r="D149" s="2"/>
      <c r="E149" s="2"/>
      <c r="F149" s="2"/>
      <c r="G149" s="2"/>
      <c r="H149" s="2"/>
      <c r="I149" s="2"/>
      <c r="J149" s="2"/>
      <c r="K149" s="1"/>
      <c r="L149" s="2"/>
      <c r="M149" s="2"/>
      <c r="N149" s="2"/>
      <c r="O149" s="2"/>
      <c r="P149" s="2"/>
      <c r="Q149" s="2"/>
      <c r="R149" s="2"/>
      <c r="S149" s="2"/>
      <c r="T149" s="1"/>
      <c r="U149" s="2"/>
      <c r="V149" s="2"/>
      <c r="W149" s="2"/>
      <c r="X149" s="2"/>
      <c r="Y149" s="2"/>
      <c r="Z149" s="2"/>
    </row>
    <row r="150" spans="1:26" ht="15.75" customHeight="1" x14ac:dyDescent="0.25">
      <c r="A150" s="2"/>
      <c r="B150" s="2"/>
      <c r="C150" s="1"/>
      <c r="D150" s="2"/>
      <c r="E150" s="2"/>
      <c r="F150" s="2"/>
      <c r="G150" s="2"/>
      <c r="H150" s="2"/>
      <c r="I150" s="2"/>
      <c r="J150" s="2"/>
      <c r="K150" s="1"/>
      <c r="L150" s="2"/>
      <c r="M150" s="2"/>
      <c r="N150" s="2"/>
      <c r="O150" s="2"/>
      <c r="P150" s="2"/>
      <c r="Q150" s="2"/>
      <c r="R150" s="2"/>
      <c r="S150" s="2"/>
      <c r="T150" s="1"/>
      <c r="U150" s="2"/>
      <c r="V150" s="2"/>
      <c r="W150" s="2"/>
      <c r="X150" s="2"/>
      <c r="Y150" s="2"/>
      <c r="Z150" s="2"/>
    </row>
    <row r="151" spans="1:26" ht="15.75" customHeight="1" x14ac:dyDescent="0.25">
      <c r="A151" s="2"/>
      <c r="B151" s="2"/>
      <c r="C151" s="1"/>
      <c r="D151" s="2"/>
      <c r="E151" s="2"/>
      <c r="F151" s="2"/>
      <c r="G151" s="2"/>
      <c r="H151" s="2"/>
      <c r="I151" s="2"/>
      <c r="J151" s="2"/>
      <c r="K151" s="1"/>
      <c r="L151" s="2"/>
      <c r="M151" s="2"/>
      <c r="N151" s="2"/>
      <c r="O151" s="2"/>
      <c r="P151" s="2"/>
      <c r="Q151" s="2"/>
      <c r="R151" s="2"/>
      <c r="S151" s="2"/>
      <c r="T151" s="1"/>
      <c r="U151" s="2"/>
      <c r="V151" s="2"/>
      <c r="W151" s="2"/>
      <c r="X151" s="2"/>
      <c r="Y151" s="2"/>
      <c r="Z151" s="2"/>
    </row>
    <row r="152" spans="1:26" ht="15.75" customHeight="1" x14ac:dyDescent="0.25">
      <c r="A152" s="2"/>
      <c r="B152" s="2"/>
      <c r="C152" s="1"/>
      <c r="D152" s="2"/>
      <c r="E152" s="2"/>
      <c r="F152" s="2"/>
      <c r="G152" s="2"/>
      <c r="H152" s="2"/>
      <c r="I152" s="2"/>
      <c r="J152" s="2"/>
      <c r="K152" s="1"/>
      <c r="L152" s="2"/>
      <c r="M152" s="2"/>
      <c r="N152" s="2"/>
      <c r="O152" s="2"/>
      <c r="P152" s="2"/>
      <c r="Q152" s="2"/>
      <c r="R152" s="2"/>
      <c r="S152" s="2"/>
      <c r="T152" s="1"/>
      <c r="U152" s="2"/>
      <c r="V152" s="2"/>
      <c r="W152" s="2"/>
      <c r="X152" s="2"/>
      <c r="Y152" s="2"/>
      <c r="Z152" s="2"/>
    </row>
    <row r="153" spans="1:26" ht="15.75" customHeight="1" x14ac:dyDescent="0.25">
      <c r="A153" s="2"/>
      <c r="B153" s="2"/>
      <c r="C153" s="1"/>
      <c r="D153" s="2"/>
      <c r="E153" s="2"/>
      <c r="F153" s="2"/>
      <c r="G153" s="2"/>
      <c r="H153" s="2"/>
      <c r="I153" s="2"/>
      <c r="J153" s="2"/>
      <c r="K153" s="1"/>
      <c r="L153" s="2"/>
      <c r="M153" s="2"/>
      <c r="N153" s="2"/>
      <c r="O153" s="2"/>
      <c r="P153" s="2"/>
      <c r="Q153" s="2"/>
      <c r="R153" s="2"/>
      <c r="S153" s="2"/>
      <c r="T153" s="1"/>
      <c r="U153" s="2"/>
      <c r="V153" s="2"/>
      <c r="W153" s="2"/>
      <c r="X153" s="2"/>
      <c r="Y153" s="2"/>
      <c r="Z153" s="2"/>
    </row>
    <row r="154" spans="1:26" ht="15.75" customHeight="1" x14ac:dyDescent="0.25">
      <c r="A154" s="2"/>
      <c r="B154" s="2"/>
      <c r="C154" s="1"/>
      <c r="D154" s="2"/>
      <c r="E154" s="2"/>
      <c r="F154" s="2"/>
      <c r="G154" s="2"/>
      <c r="H154" s="2"/>
      <c r="I154" s="2"/>
      <c r="J154" s="2"/>
      <c r="K154" s="1"/>
      <c r="L154" s="2"/>
      <c r="M154" s="2"/>
      <c r="N154" s="2"/>
      <c r="O154" s="2"/>
      <c r="P154" s="2"/>
      <c r="Q154" s="2"/>
      <c r="R154" s="2"/>
      <c r="S154" s="2"/>
      <c r="T154" s="1"/>
      <c r="U154" s="2"/>
      <c r="V154" s="2"/>
      <c r="W154" s="2"/>
      <c r="X154" s="2"/>
      <c r="Y154" s="2"/>
      <c r="Z154" s="2"/>
    </row>
    <row r="155" spans="1:26" ht="15.75" customHeight="1" x14ac:dyDescent="0.25">
      <c r="A155" s="2"/>
      <c r="B155" s="2"/>
      <c r="C155" s="1"/>
      <c r="D155" s="2"/>
      <c r="E155" s="2"/>
      <c r="F155" s="2"/>
      <c r="G155" s="2"/>
      <c r="H155" s="2"/>
      <c r="I155" s="2"/>
      <c r="J155" s="2"/>
      <c r="K155" s="1"/>
      <c r="L155" s="2"/>
      <c r="M155" s="2"/>
      <c r="N155" s="2"/>
      <c r="O155" s="2"/>
      <c r="P155" s="2"/>
      <c r="Q155" s="2"/>
      <c r="R155" s="2"/>
      <c r="S155" s="2"/>
      <c r="T155" s="1"/>
      <c r="U155" s="2"/>
      <c r="V155" s="2"/>
      <c r="W155" s="2"/>
      <c r="X155" s="2"/>
      <c r="Y155" s="2"/>
      <c r="Z155" s="2"/>
    </row>
    <row r="156" spans="1:26" ht="15.75" customHeight="1" x14ac:dyDescent="0.25">
      <c r="A156" s="2"/>
      <c r="B156" s="2"/>
      <c r="C156" s="1"/>
      <c r="D156" s="2"/>
      <c r="E156" s="2"/>
      <c r="F156" s="2"/>
      <c r="G156" s="2"/>
      <c r="H156" s="2"/>
      <c r="I156" s="2"/>
      <c r="J156" s="2"/>
      <c r="K156" s="1"/>
      <c r="L156" s="2"/>
      <c r="M156" s="2"/>
      <c r="N156" s="2"/>
      <c r="O156" s="2"/>
      <c r="P156" s="2"/>
      <c r="Q156" s="2"/>
      <c r="R156" s="2"/>
      <c r="S156" s="2"/>
      <c r="T156" s="1"/>
      <c r="U156" s="2"/>
      <c r="V156" s="2"/>
      <c r="W156" s="2"/>
      <c r="X156" s="2"/>
      <c r="Y156" s="2"/>
      <c r="Z156" s="2"/>
    </row>
    <row r="157" spans="1:26" ht="15.75" customHeight="1" x14ac:dyDescent="0.25">
      <c r="A157" s="2"/>
      <c r="B157" s="2"/>
      <c r="C157" s="1"/>
      <c r="D157" s="2"/>
      <c r="E157" s="2"/>
      <c r="F157" s="2"/>
      <c r="G157" s="2"/>
      <c r="H157" s="2"/>
      <c r="I157" s="2"/>
      <c r="J157" s="2"/>
      <c r="K157" s="1"/>
      <c r="L157" s="2"/>
      <c r="M157" s="2"/>
      <c r="N157" s="2"/>
      <c r="O157" s="2"/>
      <c r="P157" s="2"/>
      <c r="Q157" s="2"/>
      <c r="R157" s="2"/>
      <c r="S157" s="2"/>
      <c r="T157" s="1"/>
      <c r="U157" s="2"/>
      <c r="V157" s="2"/>
      <c r="W157" s="2"/>
      <c r="X157" s="2"/>
      <c r="Y157" s="2"/>
      <c r="Z157" s="2"/>
    </row>
    <row r="158" spans="1:26" ht="15.75" customHeight="1" x14ac:dyDescent="0.25">
      <c r="A158" s="2"/>
      <c r="B158" s="2"/>
      <c r="C158" s="1"/>
      <c r="D158" s="2"/>
      <c r="E158" s="2"/>
      <c r="F158" s="2"/>
      <c r="G158" s="2"/>
      <c r="H158" s="2"/>
      <c r="I158" s="2"/>
      <c r="J158" s="2"/>
      <c r="K158" s="1"/>
      <c r="L158" s="2"/>
      <c r="M158" s="2"/>
      <c r="N158" s="2"/>
      <c r="O158" s="2"/>
      <c r="P158" s="2"/>
      <c r="Q158" s="2"/>
      <c r="R158" s="2"/>
      <c r="S158" s="2"/>
      <c r="T158" s="1"/>
      <c r="U158" s="2"/>
      <c r="V158" s="2"/>
      <c r="W158" s="2"/>
      <c r="X158" s="2"/>
      <c r="Y158" s="2"/>
      <c r="Z158" s="2"/>
    </row>
    <row r="159" spans="1:26" ht="15.75" customHeight="1" x14ac:dyDescent="0.25">
      <c r="A159" s="2"/>
      <c r="B159" s="2"/>
      <c r="C159" s="1"/>
      <c r="D159" s="2"/>
      <c r="E159" s="2"/>
      <c r="F159" s="2"/>
      <c r="G159" s="2"/>
      <c r="H159" s="2"/>
      <c r="I159" s="2"/>
      <c r="J159" s="2"/>
      <c r="K159" s="1"/>
      <c r="L159" s="2"/>
      <c r="M159" s="2"/>
      <c r="N159" s="2"/>
      <c r="O159" s="2"/>
      <c r="P159" s="2"/>
      <c r="Q159" s="2"/>
      <c r="R159" s="2"/>
      <c r="S159" s="2"/>
      <c r="T159" s="1"/>
      <c r="U159" s="2"/>
      <c r="V159" s="2"/>
      <c r="W159" s="2"/>
      <c r="X159" s="2"/>
      <c r="Y159" s="2"/>
      <c r="Z159" s="2"/>
    </row>
    <row r="160" spans="1:26" ht="15.75" customHeight="1" x14ac:dyDescent="0.25">
      <c r="A160" s="2"/>
      <c r="B160" s="2"/>
      <c r="C160" s="1"/>
      <c r="D160" s="2"/>
      <c r="E160" s="2"/>
      <c r="F160" s="2"/>
      <c r="G160" s="2"/>
      <c r="H160" s="2"/>
      <c r="I160" s="2"/>
      <c r="J160" s="2"/>
      <c r="K160" s="1"/>
      <c r="L160" s="2"/>
      <c r="M160" s="2"/>
      <c r="N160" s="2"/>
      <c r="O160" s="2"/>
      <c r="P160" s="2"/>
      <c r="Q160" s="2"/>
      <c r="R160" s="2"/>
      <c r="S160" s="2"/>
      <c r="T160" s="1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1"/>
      <c r="D161" s="2"/>
      <c r="E161" s="2"/>
      <c r="F161" s="2"/>
      <c r="G161" s="2"/>
      <c r="H161" s="2"/>
      <c r="I161" s="2"/>
      <c r="J161" s="2"/>
      <c r="K161" s="1"/>
      <c r="L161" s="2"/>
      <c r="M161" s="2"/>
      <c r="N161" s="2"/>
      <c r="O161" s="2"/>
      <c r="P161" s="2"/>
      <c r="Q161" s="2"/>
      <c r="R161" s="2"/>
      <c r="S161" s="2"/>
      <c r="T161" s="1"/>
      <c r="U161" s="2"/>
      <c r="V161" s="2"/>
      <c r="W161" s="2"/>
      <c r="X161" s="2"/>
      <c r="Y161" s="2"/>
      <c r="Z161" s="2"/>
    </row>
    <row r="162" spans="1:26" ht="15.75" customHeight="1" x14ac:dyDescent="0.25">
      <c r="A162" s="2"/>
      <c r="B162" s="2"/>
      <c r="C162" s="1"/>
      <c r="D162" s="2"/>
      <c r="E162" s="2"/>
      <c r="F162" s="2"/>
      <c r="G162" s="2"/>
      <c r="H162" s="2"/>
      <c r="I162" s="2"/>
      <c r="J162" s="2"/>
      <c r="K162" s="1"/>
      <c r="L162" s="2"/>
      <c r="M162" s="2"/>
      <c r="N162" s="2"/>
      <c r="O162" s="2"/>
      <c r="P162" s="2"/>
      <c r="Q162" s="2"/>
      <c r="R162" s="2"/>
      <c r="S162" s="2"/>
      <c r="T162" s="1"/>
      <c r="U162" s="2"/>
      <c r="V162" s="2"/>
      <c r="W162" s="2"/>
      <c r="X162" s="2"/>
      <c r="Y162" s="2"/>
      <c r="Z162" s="2"/>
    </row>
    <row r="163" spans="1:26" ht="15.75" customHeight="1" x14ac:dyDescent="0.25">
      <c r="A163" s="2"/>
      <c r="B163" s="2"/>
      <c r="C163" s="1"/>
      <c r="D163" s="2"/>
      <c r="E163" s="2"/>
      <c r="F163" s="2"/>
      <c r="G163" s="2"/>
      <c r="H163" s="2"/>
      <c r="I163" s="2"/>
      <c r="J163" s="2"/>
      <c r="K163" s="1"/>
      <c r="L163" s="2"/>
      <c r="M163" s="2"/>
      <c r="N163" s="2"/>
      <c r="O163" s="2"/>
      <c r="P163" s="2"/>
      <c r="Q163" s="2"/>
      <c r="R163" s="2"/>
      <c r="S163" s="2"/>
      <c r="T163" s="1"/>
      <c r="U163" s="2"/>
      <c r="V163" s="2"/>
      <c r="W163" s="2"/>
      <c r="X163" s="2"/>
      <c r="Y163" s="2"/>
      <c r="Z163" s="2"/>
    </row>
    <row r="164" spans="1:26" ht="15.75" customHeight="1" x14ac:dyDescent="0.25">
      <c r="A164" s="2"/>
      <c r="B164" s="2"/>
      <c r="C164" s="1"/>
      <c r="D164" s="2"/>
      <c r="E164" s="2"/>
      <c r="F164" s="2"/>
      <c r="G164" s="2"/>
      <c r="H164" s="2"/>
      <c r="I164" s="2"/>
      <c r="J164" s="2"/>
      <c r="K164" s="1"/>
      <c r="L164" s="2"/>
      <c r="M164" s="2"/>
      <c r="N164" s="2"/>
      <c r="O164" s="2"/>
      <c r="P164" s="2"/>
      <c r="Q164" s="2"/>
      <c r="R164" s="2"/>
      <c r="S164" s="2"/>
      <c r="T164" s="1"/>
      <c r="U164" s="2"/>
      <c r="V164" s="2"/>
      <c r="W164" s="2"/>
      <c r="X164" s="2"/>
      <c r="Y164" s="2"/>
      <c r="Z164" s="2"/>
    </row>
    <row r="165" spans="1:26" ht="15.75" customHeight="1" x14ac:dyDescent="0.25">
      <c r="A165" s="2"/>
      <c r="B165" s="2"/>
      <c r="C165" s="1"/>
      <c r="D165" s="2"/>
      <c r="E165" s="2"/>
      <c r="F165" s="2"/>
      <c r="G165" s="2"/>
      <c r="H165" s="2"/>
      <c r="I165" s="2"/>
      <c r="J165" s="2"/>
      <c r="K165" s="1"/>
      <c r="L165" s="2"/>
      <c r="M165" s="2"/>
      <c r="N165" s="2"/>
      <c r="O165" s="2"/>
      <c r="P165" s="2"/>
      <c r="Q165" s="2"/>
      <c r="R165" s="2"/>
      <c r="S165" s="2"/>
      <c r="T165" s="1"/>
      <c r="U165" s="2"/>
      <c r="V165" s="2"/>
      <c r="W165" s="2"/>
      <c r="X165" s="2"/>
      <c r="Y165" s="2"/>
      <c r="Z165" s="2"/>
    </row>
    <row r="166" spans="1:26" ht="15.75" customHeight="1" x14ac:dyDescent="0.25">
      <c r="A166" s="2"/>
      <c r="B166" s="2"/>
      <c r="C166" s="1"/>
      <c r="D166" s="2"/>
      <c r="E166" s="2"/>
      <c r="F166" s="2"/>
      <c r="G166" s="2"/>
      <c r="H166" s="2"/>
      <c r="I166" s="2"/>
      <c r="J166" s="2"/>
      <c r="K166" s="1"/>
      <c r="L166" s="2"/>
      <c r="M166" s="2"/>
      <c r="N166" s="2"/>
      <c r="O166" s="2"/>
      <c r="P166" s="2"/>
      <c r="Q166" s="2"/>
      <c r="R166" s="2"/>
      <c r="S166" s="2"/>
      <c r="T166" s="1"/>
      <c r="U166" s="2"/>
      <c r="V166" s="2"/>
      <c r="W166" s="2"/>
      <c r="X166" s="2"/>
      <c r="Y166" s="2"/>
      <c r="Z166" s="2"/>
    </row>
    <row r="167" spans="1:26" ht="15.75" customHeight="1" x14ac:dyDescent="0.25">
      <c r="A167" s="2"/>
      <c r="B167" s="2"/>
      <c r="C167" s="1"/>
      <c r="D167" s="2"/>
      <c r="E167" s="2"/>
      <c r="F167" s="2"/>
      <c r="G167" s="2"/>
      <c r="H167" s="2"/>
      <c r="I167" s="2"/>
      <c r="J167" s="2"/>
      <c r="K167" s="1"/>
      <c r="L167" s="2"/>
      <c r="M167" s="2"/>
      <c r="N167" s="2"/>
      <c r="O167" s="2"/>
      <c r="P167" s="2"/>
      <c r="Q167" s="2"/>
      <c r="R167" s="2"/>
      <c r="S167" s="2"/>
      <c r="T167" s="1"/>
      <c r="U167" s="2"/>
      <c r="V167" s="2"/>
      <c r="W167" s="2"/>
      <c r="X167" s="2"/>
      <c r="Y167" s="2"/>
      <c r="Z167" s="2"/>
    </row>
    <row r="168" spans="1:26" ht="15.75" customHeight="1" x14ac:dyDescent="0.25">
      <c r="A168" s="2"/>
      <c r="B168" s="2"/>
      <c r="C168" s="1"/>
      <c r="D168" s="2"/>
      <c r="E168" s="2"/>
      <c r="F168" s="2"/>
      <c r="G168" s="2"/>
      <c r="H168" s="2"/>
      <c r="I168" s="2"/>
      <c r="J168" s="2"/>
      <c r="K168" s="1"/>
      <c r="L168" s="2"/>
      <c r="M168" s="2"/>
      <c r="N168" s="2"/>
      <c r="O168" s="2"/>
      <c r="P168" s="2"/>
      <c r="Q168" s="2"/>
      <c r="R168" s="2"/>
      <c r="S168" s="2"/>
      <c r="T168" s="1"/>
      <c r="U168" s="2"/>
      <c r="V168" s="2"/>
      <c r="W168" s="2"/>
      <c r="X168" s="2"/>
      <c r="Y168" s="2"/>
      <c r="Z168" s="2"/>
    </row>
    <row r="169" spans="1:26" ht="15.75" customHeight="1" x14ac:dyDescent="0.25">
      <c r="A169" s="2"/>
      <c r="B169" s="2"/>
      <c r="C169" s="1"/>
      <c r="D169" s="2"/>
      <c r="E169" s="2"/>
      <c r="F169" s="2"/>
      <c r="G169" s="2"/>
      <c r="H169" s="2"/>
      <c r="I169" s="2"/>
      <c r="J169" s="2"/>
      <c r="K169" s="1"/>
      <c r="L169" s="2"/>
      <c r="M169" s="2"/>
      <c r="N169" s="2"/>
      <c r="O169" s="2"/>
      <c r="P169" s="2"/>
      <c r="Q169" s="2"/>
      <c r="R169" s="2"/>
      <c r="S169" s="2"/>
      <c r="T169" s="1"/>
      <c r="U169" s="2"/>
      <c r="V169" s="2"/>
      <c r="W169" s="2"/>
      <c r="X169" s="2"/>
      <c r="Y169" s="2"/>
      <c r="Z169" s="2"/>
    </row>
    <row r="170" spans="1:26" ht="15.75" customHeight="1" x14ac:dyDescent="0.25">
      <c r="A170" s="2"/>
      <c r="B170" s="2"/>
      <c r="C170" s="1"/>
      <c r="D170" s="2"/>
      <c r="E170" s="2"/>
      <c r="F170" s="2"/>
      <c r="G170" s="2"/>
      <c r="H170" s="2"/>
      <c r="I170" s="2"/>
      <c r="J170" s="2"/>
      <c r="K170" s="1"/>
      <c r="L170" s="2"/>
      <c r="M170" s="2"/>
      <c r="N170" s="2"/>
      <c r="O170" s="2"/>
      <c r="P170" s="2"/>
      <c r="Q170" s="2"/>
      <c r="R170" s="2"/>
      <c r="S170" s="2"/>
      <c r="T170" s="1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1"/>
      <c r="D171" s="2"/>
      <c r="E171" s="2"/>
      <c r="F171" s="2"/>
      <c r="G171" s="2"/>
      <c r="H171" s="2"/>
      <c r="I171" s="2"/>
      <c r="J171" s="2"/>
      <c r="K171" s="1"/>
      <c r="L171" s="2"/>
      <c r="M171" s="2"/>
      <c r="N171" s="2"/>
      <c r="O171" s="2"/>
      <c r="P171" s="2"/>
      <c r="Q171" s="2"/>
      <c r="R171" s="2"/>
      <c r="S171" s="2"/>
      <c r="T171" s="1"/>
      <c r="U171" s="2"/>
      <c r="V171" s="2"/>
      <c r="W171" s="2"/>
      <c r="X171" s="2"/>
      <c r="Y171" s="2"/>
      <c r="Z171" s="2"/>
    </row>
    <row r="172" spans="1:26" ht="15.75" customHeight="1" x14ac:dyDescent="0.25">
      <c r="A172" s="2"/>
      <c r="B172" s="2"/>
      <c r="C172" s="1"/>
      <c r="D172" s="2"/>
      <c r="E172" s="2"/>
      <c r="F172" s="2"/>
      <c r="G172" s="2"/>
      <c r="H172" s="2"/>
      <c r="I172" s="2"/>
      <c r="J172" s="2"/>
      <c r="K172" s="1"/>
      <c r="L172" s="2"/>
      <c r="M172" s="2"/>
      <c r="N172" s="2"/>
      <c r="O172" s="2"/>
      <c r="P172" s="2"/>
      <c r="Q172" s="2"/>
      <c r="R172" s="2"/>
      <c r="S172" s="2"/>
      <c r="T172" s="1"/>
      <c r="U172" s="2"/>
      <c r="V172" s="2"/>
      <c r="W172" s="2"/>
      <c r="X172" s="2"/>
      <c r="Y172" s="2"/>
      <c r="Z172" s="2"/>
    </row>
    <row r="173" spans="1:26" ht="15.75" customHeight="1" x14ac:dyDescent="0.25">
      <c r="A173" s="2"/>
      <c r="B173" s="2"/>
      <c r="C173" s="1"/>
      <c r="D173" s="2"/>
      <c r="E173" s="2"/>
      <c r="F173" s="2"/>
      <c r="G173" s="2"/>
      <c r="H173" s="2"/>
      <c r="I173" s="2"/>
      <c r="J173" s="2"/>
      <c r="K173" s="1"/>
      <c r="L173" s="2"/>
      <c r="M173" s="2"/>
      <c r="N173" s="2"/>
      <c r="O173" s="2"/>
      <c r="P173" s="2"/>
      <c r="Q173" s="2"/>
      <c r="R173" s="2"/>
      <c r="S173" s="2"/>
      <c r="T173" s="1"/>
      <c r="U173" s="2"/>
      <c r="V173" s="2"/>
      <c r="W173" s="2"/>
      <c r="X173" s="2"/>
      <c r="Y173" s="2"/>
      <c r="Z173" s="2"/>
    </row>
    <row r="174" spans="1:26" ht="15.75" customHeight="1" x14ac:dyDescent="0.25">
      <c r="A174" s="2"/>
      <c r="B174" s="2"/>
      <c r="C174" s="1"/>
      <c r="D174" s="2"/>
      <c r="E174" s="2"/>
      <c r="F174" s="2"/>
      <c r="G174" s="2"/>
      <c r="H174" s="2"/>
      <c r="I174" s="2"/>
      <c r="J174" s="2"/>
      <c r="K174" s="1"/>
      <c r="L174" s="2"/>
      <c r="M174" s="2"/>
      <c r="N174" s="2"/>
      <c r="O174" s="2"/>
      <c r="P174" s="2"/>
      <c r="Q174" s="2"/>
      <c r="R174" s="2"/>
      <c r="S174" s="2"/>
      <c r="T174" s="1"/>
      <c r="U174" s="2"/>
      <c r="V174" s="2"/>
      <c r="W174" s="2"/>
      <c r="X174" s="2"/>
      <c r="Y174" s="2"/>
      <c r="Z174" s="2"/>
    </row>
    <row r="175" spans="1:26" ht="15.75" customHeight="1" x14ac:dyDescent="0.25">
      <c r="A175" s="2"/>
      <c r="B175" s="2"/>
      <c r="C175" s="1"/>
      <c r="D175" s="2"/>
      <c r="E175" s="2"/>
      <c r="F175" s="2"/>
      <c r="G175" s="2"/>
      <c r="H175" s="2"/>
      <c r="I175" s="2"/>
      <c r="J175" s="2"/>
      <c r="K175" s="1"/>
      <c r="L175" s="2"/>
      <c r="M175" s="2"/>
      <c r="N175" s="2"/>
      <c r="O175" s="2"/>
      <c r="P175" s="2"/>
      <c r="Q175" s="2"/>
      <c r="R175" s="2"/>
      <c r="S175" s="2"/>
      <c r="T175" s="1"/>
      <c r="U175" s="2"/>
      <c r="V175" s="2"/>
      <c r="W175" s="2"/>
      <c r="X175" s="2"/>
      <c r="Y175" s="2"/>
      <c r="Z175" s="2"/>
    </row>
    <row r="176" spans="1:26" ht="15.75" customHeight="1" x14ac:dyDescent="0.25">
      <c r="A176" s="2"/>
      <c r="B176" s="2"/>
      <c r="C176" s="1"/>
      <c r="D176" s="2"/>
      <c r="E176" s="2"/>
      <c r="F176" s="2"/>
      <c r="G176" s="2"/>
      <c r="H176" s="2"/>
      <c r="I176" s="2"/>
      <c r="J176" s="2"/>
      <c r="K176" s="1"/>
      <c r="L176" s="2"/>
      <c r="M176" s="2"/>
      <c r="N176" s="2"/>
      <c r="O176" s="2"/>
      <c r="P176" s="2"/>
      <c r="Q176" s="2"/>
      <c r="R176" s="2"/>
      <c r="S176" s="2"/>
      <c r="T176" s="1"/>
      <c r="U176" s="2"/>
      <c r="V176" s="2"/>
      <c r="W176" s="2"/>
      <c r="X176" s="2"/>
      <c r="Y176" s="2"/>
      <c r="Z176" s="2"/>
    </row>
    <row r="177" spans="1:26" ht="15.75" customHeight="1" x14ac:dyDescent="0.25">
      <c r="A177" s="2"/>
      <c r="B177" s="2"/>
      <c r="C177" s="1"/>
      <c r="D177" s="2"/>
      <c r="E177" s="2"/>
      <c r="F177" s="2"/>
      <c r="G177" s="2"/>
      <c r="H177" s="2"/>
      <c r="I177" s="2"/>
      <c r="J177" s="2"/>
      <c r="K177" s="1"/>
      <c r="L177" s="2"/>
      <c r="M177" s="2"/>
      <c r="N177" s="2"/>
      <c r="O177" s="2"/>
      <c r="P177" s="2"/>
      <c r="Q177" s="2"/>
      <c r="R177" s="2"/>
      <c r="S177" s="2"/>
      <c r="T177" s="1"/>
      <c r="U177" s="2"/>
      <c r="V177" s="2"/>
      <c r="W177" s="2"/>
      <c r="X177" s="2"/>
      <c r="Y177" s="2"/>
      <c r="Z177" s="2"/>
    </row>
    <row r="178" spans="1:26" ht="15.75" customHeight="1" x14ac:dyDescent="0.25">
      <c r="A178" s="2"/>
      <c r="B178" s="2"/>
      <c r="C178" s="1"/>
      <c r="D178" s="2"/>
      <c r="E178" s="2"/>
      <c r="F178" s="2"/>
      <c r="G178" s="2"/>
      <c r="H178" s="2"/>
      <c r="I178" s="2"/>
      <c r="J178" s="2"/>
      <c r="K178" s="1"/>
      <c r="L178" s="2"/>
      <c r="M178" s="2"/>
      <c r="N178" s="2"/>
      <c r="O178" s="2"/>
      <c r="P178" s="2"/>
      <c r="Q178" s="2"/>
      <c r="R178" s="2"/>
      <c r="S178" s="2"/>
      <c r="T178" s="1"/>
      <c r="U178" s="2"/>
      <c r="V178" s="2"/>
      <c r="W178" s="2"/>
      <c r="X178" s="2"/>
      <c r="Y178" s="2"/>
      <c r="Z178" s="2"/>
    </row>
    <row r="179" spans="1:26" ht="15.75" customHeight="1" x14ac:dyDescent="0.25">
      <c r="A179" s="2"/>
      <c r="B179" s="2"/>
      <c r="C179" s="1"/>
      <c r="D179" s="2"/>
      <c r="E179" s="2"/>
      <c r="F179" s="2"/>
      <c r="G179" s="2"/>
      <c r="H179" s="2"/>
      <c r="I179" s="2"/>
      <c r="J179" s="2"/>
      <c r="K179" s="1"/>
      <c r="L179" s="2"/>
      <c r="M179" s="2"/>
      <c r="N179" s="2"/>
      <c r="O179" s="2"/>
      <c r="P179" s="2"/>
      <c r="Q179" s="2"/>
      <c r="R179" s="2"/>
      <c r="S179" s="2"/>
      <c r="T179" s="1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1"/>
      <c r="D180" s="2"/>
      <c r="E180" s="2"/>
      <c r="F180" s="2"/>
      <c r="G180" s="2"/>
      <c r="H180" s="2"/>
      <c r="I180" s="2"/>
      <c r="J180" s="2"/>
      <c r="K180" s="1"/>
      <c r="L180" s="2"/>
      <c r="M180" s="2"/>
      <c r="N180" s="2"/>
      <c r="O180" s="2"/>
      <c r="P180" s="2"/>
      <c r="Q180" s="2"/>
      <c r="R180" s="2"/>
      <c r="S180" s="2"/>
      <c r="T180" s="1"/>
      <c r="U180" s="2"/>
      <c r="V180" s="2"/>
      <c r="W180" s="2"/>
      <c r="X180" s="2"/>
      <c r="Y180" s="2"/>
      <c r="Z180" s="2"/>
    </row>
    <row r="181" spans="1:26" ht="15.75" customHeight="1" x14ac:dyDescent="0.25">
      <c r="A181" s="2"/>
      <c r="B181" s="2"/>
      <c r="C181" s="1"/>
      <c r="D181" s="2"/>
      <c r="E181" s="2"/>
      <c r="F181" s="2"/>
      <c r="G181" s="2"/>
      <c r="H181" s="2"/>
      <c r="I181" s="2"/>
      <c r="J181" s="2"/>
      <c r="K181" s="1"/>
      <c r="L181" s="2"/>
      <c r="M181" s="2"/>
      <c r="N181" s="2"/>
      <c r="O181" s="2"/>
      <c r="P181" s="2"/>
      <c r="Q181" s="2"/>
      <c r="R181" s="2"/>
      <c r="S181" s="2"/>
      <c r="T181" s="1"/>
      <c r="U181" s="2"/>
      <c r="V181" s="2"/>
      <c r="W181" s="2"/>
      <c r="X181" s="2"/>
      <c r="Y181" s="2"/>
      <c r="Z181" s="2"/>
    </row>
    <row r="182" spans="1:26" ht="15.75" customHeight="1" x14ac:dyDescent="0.25">
      <c r="A182" s="2"/>
      <c r="B182" s="2"/>
      <c r="C182" s="1"/>
      <c r="D182" s="2"/>
      <c r="E182" s="2"/>
      <c r="F182" s="2"/>
      <c r="G182" s="2"/>
      <c r="H182" s="2"/>
      <c r="I182" s="2"/>
      <c r="J182" s="2"/>
      <c r="K182" s="1"/>
      <c r="L182" s="2"/>
      <c r="M182" s="2"/>
      <c r="N182" s="2"/>
      <c r="O182" s="2"/>
      <c r="P182" s="2"/>
      <c r="Q182" s="2"/>
      <c r="R182" s="2"/>
      <c r="S182" s="2"/>
      <c r="T182" s="1"/>
      <c r="U182" s="2"/>
      <c r="V182" s="2"/>
      <c r="W182" s="2"/>
      <c r="X182" s="2"/>
      <c r="Y182" s="2"/>
      <c r="Z182" s="2"/>
    </row>
    <row r="183" spans="1:26" ht="15.75" customHeight="1" x14ac:dyDescent="0.25">
      <c r="A183" s="2"/>
      <c r="B183" s="2"/>
      <c r="C183" s="1"/>
      <c r="D183" s="2"/>
      <c r="E183" s="2"/>
      <c r="F183" s="2"/>
      <c r="G183" s="2"/>
      <c r="H183" s="2"/>
      <c r="I183" s="2"/>
      <c r="J183" s="2"/>
      <c r="K183" s="1"/>
      <c r="L183" s="2"/>
      <c r="M183" s="2"/>
      <c r="N183" s="2"/>
      <c r="O183" s="2"/>
      <c r="P183" s="2"/>
      <c r="Q183" s="2"/>
      <c r="R183" s="2"/>
      <c r="S183" s="2"/>
      <c r="T183" s="1"/>
      <c r="U183" s="2"/>
      <c r="V183" s="2"/>
      <c r="W183" s="2"/>
      <c r="X183" s="2"/>
      <c r="Y183" s="2"/>
      <c r="Z183" s="2"/>
    </row>
    <row r="184" spans="1:26" ht="15.75" customHeight="1" x14ac:dyDescent="0.25">
      <c r="A184" s="2"/>
      <c r="B184" s="2"/>
      <c r="C184" s="1"/>
      <c r="D184" s="2"/>
      <c r="E184" s="2"/>
      <c r="F184" s="2"/>
      <c r="G184" s="2"/>
      <c r="H184" s="2"/>
      <c r="I184" s="2"/>
      <c r="J184" s="2"/>
      <c r="K184" s="1"/>
      <c r="L184" s="2"/>
      <c r="M184" s="2"/>
      <c r="N184" s="2"/>
      <c r="O184" s="2"/>
      <c r="P184" s="2"/>
      <c r="Q184" s="2"/>
      <c r="R184" s="2"/>
      <c r="S184" s="2"/>
      <c r="T184" s="1"/>
      <c r="U184" s="2"/>
      <c r="V184" s="2"/>
      <c r="W184" s="2"/>
      <c r="X184" s="2"/>
      <c r="Y184" s="2"/>
      <c r="Z184" s="2"/>
    </row>
    <row r="185" spans="1:26" ht="15.75" customHeight="1" x14ac:dyDescent="0.25">
      <c r="A185" s="2"/>
      <c r="B185" s="2"/>
      <c r="C185" s="1"/>
      <c r="D185" s="2"/>
      <c r="E185" s="2"/>
      <c r="F185" s="2"/>
      <c r="G185" s="2"/>
      <c r="H185" s="2"/>
      <c r="I185" s="2"/>
      <c r="J185" s="2"/>
      <c r="K185" s="1"/>
      <c r="L185" s="2"/>
      <c r="M185" s="2"/>
      <c r="N185" s="2"/>
      <c r="O185" s="2"/>
      <c r="P185" s="2"/>
      <c r="Q185" s="2"/>
      <c r="R185" s="2"/>
      <c r="S185" s="2"/>
      <c r="T185" s="1"/>
      <c r="U185" s="2"/>
      <c r="V185" s="2"/>
      <c r="W185" s="2"/>
      <c r="X185" s="2"/>
      <c r="Y185" s="2"/>
      <c r="Z185" s="2"/>
    </row>
    <row r="186" spans="1:26" ht="15.75" customHeight="1" x14ac:dyDescent="0.25">
      <c r="A186" s="2"/>
      <c r="B186" s="2"/>
      <c r="C186" s="1"/>
      <c r="D186" s="2"/>
      <c r="E186" s="2"/>
      <c r="F186" s="2"/>
      <c r="G186" s="2"/>
      <c r="H186" s="2"/>
      <c r="I186" s="2"/>
      <c r="J186" s="2"/>
      <c r="K186" s="1"/>
      <c r="L186" s="2"/>
      <c r="M186" s="2"/>
      <c r="N186" s="2"/>
      <c r="O186" s="2"/>
      <c r="P186" s="2"/>
      <c r="Q186" s="2"/>
      <c r="R186" s="2"/>
      <c r="S186" s="2"/>
      <c r="T186" s="1"/>
      <c r="U186" s="2"/>
      <c r="V186" s="2"/>
      <c r="W186" s="2"/>
      <c r="X186" s="2"/>
      <c r="Y186" s="2"/>
      <c r="Z186" s="2"/>
    </row>
    <row r="187" spans="1:26" ht="15.75" customHeight="1" x14ac:dyDescent="0.25">
      <c r="A187" s="2"/>
      <c r="B187" s="2"/>
      <c r="C187" s="1"/>
      <c r="D187" s="2"/>
      <c r="E187" s="2"/>
      <c r="F187" s="2"/>
      <c r="G187" s="2"/>
      <c r="H187" s="2"/>
      <c r="I187" s="2"/>
      <c r="J187" s="2"/>
      <c r="K187" s="1"/>
      <c r="L187" s="2"/>
      <c r="M187" s="2"/>
      <c r="N187" s="2"/>
      <c r="O187" s="2"/>
      <c r="P187" s="2"/>
      <c r="Q187" s="2"/>
      <c r="R187" s="2"/>
      <c r="S187" s="2"/>
      <c r="T187" s="1"/>
      <c r="U187" s="2"/>
      <c r="V187" s="2"/>
      <c r="W187" s="2"/>
      <c r="X187" s="2"/>
      <c r="Y187" s="2"/>
      <c r="Z187" s="2"/>
    </row>
    <row r="188" spans="1:26" ht="15.75" customHeight="1" x14ac:dyDescent="0.25">
      <c r="A188" s="2"/>
      <c r="B188" s="2"/>
      <c r="C188" s="1"/>
      <c r="D188" s="2"/>
      <c r="E188" s="2"/>
      <c r="F188" s="2"/>
      <c r="G188" s="2"/>
      <c r="H188" s="2"/>
      <c r="I188" s="2"/>
      <c r="J188" s="2"/>
      <c r="K188" s="1"/>
      <c r="L188" s="2"/>
      <c r="M188" s="2"/>
      <c r="N188" s="2"/>
      <c r="O188" s="2"/>
      <c r="P188" s="2"/>
      <c r="Q188" s="2"/>
      <c r="R188" s="2"/>
      <c r="S188" s="2"/>
      <c r="T188" s="1"/>
      <c r="U188" s="2"/>
      <c r="V188" s="2"/>
      <c r="W188" s="2"/>
      <c r="X188" s="2"/>
      <c r="Y188" s="2"/>
      <c r="Z188" s="2"/>
    </row>
    <row r="189" spans="1:26" ht="15.75" customHeight="1" x14ac:dyDescent="0.25">
      <c r="A189" s="2"/>
      <c r="B189" s="2"/>
      <c r="C189" s="1"/>
      <c r="D189" s="2"/>
      <c r="E189" s="2"/>
      <c r="F189" s="2"/>
      <c r="G189" s="2"/>
      <c r="H189" s="2"/>
      <c r="I189" s="2"/>
      <c r="J189" s="2"/>
      <c r="K189" s="1"/>
      <c r="L189" s="2"/>
      <c r="M189" s="2"/>
      <c r="N189" s="2"/>
      <c r="O189" s="2"/>
      <c r="P189" s="2"/>
      <c r="Q189" s="2"/>
      <c r="R189" s="2"/>
      <c r="S189" s="2"/>
      <c r="T189" s="1"/>
      <c r="U189" s="2"/>
      <c r="V189" s="2"/>
      <c r="W189" s="2"/>
      <c r="X189" s="2"/>
      <c r="Y189" s="2"/>
      <c r="Z189" s="2"/>
    </row>
    <row r="190" spans="1:26" ht="15.75" customHeight="1" x14ac:dyDescent="0.25">
      <c r="A190" s="2"/>
      <c r="B190" s="2"/>
      <c r="C190" s="1"/>
      <c r="D190" s="2"/>
      <c r="E190" s="2"/>
      <c r="F190" s="2"/>
      <c r="G190" s="2"/>
      <c r="H190" s="2"/>
      <c r="I190" s="2"/>
      <c r="J190" s="2"/>
      <c r="K190" s="1"/>
      <c r="L190" s="2"/>
      <c r="M190" s="2"/>
      <c r="N190" s="2"/>
      <c r="O190" s="2"/>
      <c r="P190" s="2"/>
      <c r="Q190" s="2"/>
      <c r="R190" s="2"/>
      <c r="S190" s="2"/>
      <c r="T190" s="1"/>
      <c r="U190" s="2"/>
      <c r="V190" s="2"/>
      <c r="W190" s="2"/>
      <c r="X190" s="2"/>
      <c r="Y190" s="2"/>
      <c r="Z190" s="2"/>
    </row>
    <row r="191" spans="1:26" ht="15.75" customHeight="1" x14ac:dyDescent="0.25">
      <c r="A191" s="2"/>
      <c r="B191" s="2"/>
      <c r="C191" s="1"/>
      <c r="D191" s="2"/>
      <c r="E191" s="2"/>
      <c r="F191" s="2"/>
      <c r="G191" s="2"/>
      <c r="H191" s="2"/>
      <c r="I191" s="2"/>
      <c r="J191" s="2"/>
      <c r="K191" s="1"/>
      <c r="L191" s="2"/>
      <c r="M191" s="2"/>
      <c r="N191" s="2"/>
      <c r="O191" s="2"/>
      <c r="P191" s="2"/>
      <c r="Q191" s="2"/>
      <c r="R191" s="2"/>
      <c r="S191" s="2"/>
      <c r="T191" s="1"/>
      <c r="U191" s="2"/>
      <c r="V191" s="2"/>
      <c r="W191" s="2"/>
      <c r="X191" s="2"/>
      <c r="Y191" s="2"/>
      <c r="Z191" s="2"/>
    </row>
    <row r="192" spans="1:26" ht="15.75" customHeight="1" x14ac:dyDescent="0.25">
      <c r="A192" s="2"/>
      <c r="B192" s="2"/>
      <c r="C192" s="1"/>
      <c r="D192" s="2"/>
      <c r="E192" s="2"/>
      <c r="F192" s="2"/>
      <c r="G192" s="2"/>
      <c r="H192" s="2"/>
      <c r="I192" s="2"/>
      <c r="J192" s="2"/>
      <c r="K192" s="1"/>
      <c r="L192" s="2"/>
      <c r="M192" s="2"/>
      <c r="N192" s="2"/>
      <c r="O192" s="2"/>
      <c r="P192" s="2"/>
      <c r="Q192" s="2"/>
      <c r="R192" s="2"/>
      <c r="S192" s="2"/>
      <c r="T192" s="1"/>
      <c r="U192" s="2"/>
      <c r="V192" s="2"/>
      <c r="W192" s="2"/>
      <c r="X192" s="2"/>
      <c r="Y192" s="2"/>
      <c r="Z192" s="2"/>
    </row>
    <row r="193" spans="1:26" ht="15.75" customHeight="1" x14ac:dyDescent="0.25">
      <c r="A193" s="2"/>
      <c r="B193" s="2"/>
      <c r="C193" s="1"/>
      <c r="D193" s="2"/>
      <c r="E193" s="2"/>
      <c r="F193" s="2"/>
      <c r="G193" s="2"/>
      <c r="H193" s="2"/>
      <c r="I193" s="2"/>
      <c r="J193" s="2"/>
      <c r="K193" s="1"/>
      <c r="L193" s="2"/>
      <c r="M193" s="2"/>
      <c r="N193" s="2"/>
      <c r="O193" s="2"/>
      <c r="P193" s="2"/>
      <c r="Q193" s="2"/>
      <c r="R193" s="2"/>
      <c r="S193" s="2"/>
      <c r="T193" s="1"/>
      <c r="U193" s="2"/>
      <c r="V193" s="2"/>
      <c r="W193" s="2"/>
      <c r="X193" s="2"/>
      <c r="Y193" s="2"/>
      <c r="Z193" s="2"/>
    </row>
    <row r="194" spans="1:26" ht="15.75" customHeight="1" x14ac:dyDescent="0.25">
      <c r="A194" s="2"/>
      <c r="B194" s="2"/>
      <c r="C194" s="1"/>
      <c r="D194" s="2"/>
      <c r="E194" s="2"/>
      <c r="F194" s="2"/>
      <c r="G194" s="2"/>
      <c r="H194" s="2"/>
      <c r="I194" s="2"/>
      <c r="J194" s="2"/>
      <c r="K194" s="1"/>
      <c r="L194" s="2"/>
      <c r="M194" s="2"/>
      <c r="N194" s="2"/>
      <c r="O194" s="2"/>
      <c r="P194" s="2"/>
      <c r="Q194" s="2"/>
      <c r="R194" s="2"/>
      <c r="S194" s="2"/>
      <c r="T194" s="1"/>
      <c r="U194" s="2"/>
      <c r="V194" s="2"/>
      <c r="W194" s="2"/>
      <c r="X194" s="2"/>
      <c r="Y194" s="2"/>
      <c r="Z194" s="2"/>
    </row>
    <row r="195" spans="1:26" ht="15.75" customHeight="1" x14ac:dyDescent="0.25">
      <c r="A195" s="2"/>
      <c r="B195" s="2"/>
      <c r="C195" s="1"/>
      <c r="D195" s="2"/>
      <c r="E195" s="2"/>
      <c r="F195" s="2"/>
      <c r="G195" s="2"/>
      <c r="H195" s="2"/>
      <c r="I195" s="2"/>
      <c r="J195" s="2"/>
      <c r="K195" s="1"/>
      <c r="L195" s="2"/>
      <c r="M195" s="2"/>
      <c r="N195" s="2"/>
      <c r="O195" s="2"/>
      <c r="P195" s="2"/>
      <c r="Q195" s="2"/>
      <c r="R195" s="2"/>
      <c r="S195" s="2"/>
      <c r="T195" s="1"/>
      <c r="U195" s="2"/>
      <c r="V195" s="2"/>
      <c r="W195" s="2"/>
      <c r="X195" s="2"/>
      <c r="Y195" s="2"/>
      <c r="Z195" s="2"/>
    </row>
    <row r="196" spans="1:26" ht="15.75" customHeight="1" x14ac:dyDescent="0.25">
      <c r="A196" s="2"/>
      <c r="B196" s="2"/>
      <c r="C196" s="1"/>
      <c r="D196" s="2"/>
      <c r="E196" s="2"/>
      <c r="F196" s="2"/>
      <c r="G196" s="2"/>
      <c r="H196" s="2"/>
      <c r="I196" s="2"/>
      <c r="J196" s="2"/>
      <c r="K196" s="1"/>
      <c r="L196" s="2"/>
      <c r="M196" s="2"/>
      <c r="N196" s="2"/>
      <c r="O196" s="2"/>
      <c r="P196" s="2"/>
      <c r="Q196" s="2"/>
      <c r="R196" s="2"/>
      <c r="S196" s="2"/>
      <c r="T196" s="1"/>
      <c r="U196" s="2"/>
      <c r="V196" s="2"/>
      <c r="W196" s="2"/>
      <c r="X196" s="2"/>
      <c r="Y196" s="2"/>
      <c r="Z196" s="2"/>
    </row>
    <row r="197" spans="1:26" ht="15.75" customHeight="1" x14ac:dyDescent="0.25">
      <c r="A197" s="2"/>
      <c r="B197" s="2"/>
      <c r="C197" s="1"/>
      <c r="D197" s="2"/>
      <c r="E197" s="2"/>
      <c r="F197" s="2"/>
      <c r="G197" s="2"/>
      <c r="H197" s="2"/>
      <c r="I197" s="2"/>
      <c r="J197" s="2"/>
      <c r="K197" s="1"/>
      <c r="L197" s="2"/>
      <c r="M197" s="2"/>
      <c r="N197" s="2"/>
      <c r="O197" s="2"/>
      <c r="P197" s="2"/>
      <c r="Q197" s="2"/>
      <c r="R197" s="2"/>
      <c r="S197" s="2"/>
      <c r="T197" s="1"/>
      <c r="U197" s="2"/>
      <c r="V197" s="2"/>
      <c r="W197" s="2"/>
      <c r="X197" s="2"/>
      <c r="Y197" s="2"/>
      <c r="Z197" s="2"/>
    </row>
    <row r="198" spans="1:26" ht="15.75" customHeight="1" x14ac:dyDescent="0.25">
      <c r="A198" s="2"/>
      <c r="B198" s="2"/>
      <c r="C198" s="1"/>
      <c r="D198" s="2"/>
      <c r="E198" s="2"/>
      <c r="F198" s="2"/>
      <c r="G198" s="2"/>
      <c r="H198" s="2"/>
      <c r="I198" s="2"/>
      <c r="J198" s="2"/>
      <c r="K198" s="1"/>
      <c r="L198" s="2"/>
      <c r="M198" s="2"/>
      <c r="N198" s="2"/>
      <c r="O198" s="2"/>
      <c r="P198" s="2"/>
      <c r="Q198" s="2"/>
      <c r="R198" s="2"/>
      <c r="S198" s="2"/>
      <c r="T198" s="1"/>
      <c r="U198" s="2"/>
      <c r="V198" s="2"/>
      <c r="W198" s="2"/>
      <c r="X198" s="2"/>
      <c r="Y198" s="2"/>
      <c r="Z198" s="2"/>
    </row>
    <row r="199" spans="1:26" ht="15.75" customHeight="1" x14ac:dyDescent="0.25">
      <c r="A199" s="2"/>
      <c r="B199" s="2"/>
      <c r="C199" s="1"/>
      <c r="D199" s="2"/>
      <c r="E199" s="2"/>
      <c r="F199" s="2"/>
      <c r="G199" s="2"/>
      <c r="H199" s="2"/>
      <c r="I199" s="2"/>
      <c r="J199" s="2"/>
      <c r="K199" s="1"/>
      <c r="L199" s="2"/>
      <c r="M199" s="2"/>
      <c r="N199" s="2"/>
      <c r="O199" s="2"/>
      <c r="P199" s="2"/>
      <c r="Q199" s="2"/>
      <c r="R199" s="2"/>
      <c r="S199" s="2"/>
      <c r="T199" s="1"/>
      <c r="U199" s="2"/>
      <c r="V199" s="2"/>
      <c r="W199" s="2"/>
      <c r="X199" s="2"/>
      <c r="Y199" s="2"/>
      <c r="Z199" s="2"/>
    </row>
    <row r="200" spans="1:26" ht="15.75" customHeight="1" x14ac:dyDescent="0.25">
      <c r="A200" s="2"/>
      <c r="B200" s="2"/>
      <c r="C200" s="1"/>
      <c r="D200" s="2"/>
      <c r="E200" s="2"/>
      <c r="F200" s="2"/>
      <c r="G200" s="2"/>
      <c r="H200" s="2"/>
      <c r="I200" s="2"/>
      <c r="J200" s="2"/>
      <c r="K200" s="1"/>
      <c r="L200" s="2"/>
      <c r="M200" s="2"/>
      <c r="N200" s="2"/>
      <c r="O200" s="2"/>
      <c r="P200" s="2"/>
      <c r="Q200" s="2"/>
      <c r="R200" s="2"/>
      <c r="S200" s="2"/>
      <c r="T200" s="1"/>
      <c r="U200" s="2"/>
      <c r="V200" s="2"/>
      <c r="W200" s="2"/>
      <c r="X200" s="2"/>
      <c r="Y200" s="2"/>
      <c r="Z200" s="2"/>
    </row>
    <row r="201" spans="1:26" ht="15.75" customHeight="1" x14ac:dyDescent="0.25">
      <c r="A201" s="2"/>
      <c r="B201" s="2"/>
      <c r="C201" s="1"/>
      <c r="D201" s="2"/>
      <c r="E201" s="2"/>
      <c r="F201" s="2"/>
      <c r="G201" s="2"/>
      <c r="H201" s="2"/>
      <c r="I201" s="2"/>
      <c r="J201" s="2"/>
      <c r="K201" s="1"/>
      <c r="L201" s="2"/>
      <c r="M201" s="2"/>
      <c r="N201" s="2"/>
      <c r="O201" s="2"/>
      <c r="P201" s="2"/>
      <c r="Q201" s="2"/>
      <c r="R201" s="2"/>
      <c r="S201" s="2"/>
      <c r="T201" s="1"/>
      <c r="U201" s="2"/>
      <c r="V201" s="2"/>
      <c r="W201" s="2"/>
      <c r="X201" s="2"/>
      <c r="Y201" s="2"/>
      <c r="Z201" s="2"/>
    </row>
    <row r="202" spans="1:26" ht="15.75" customHeight="1" x14ac:dyDescent="0.25">
      <c r="A202" s="2"/>
      <c r="B202" s="2"/>
      <c r="C202" s="1"/>
      <c r="D202" s="2"/>
      <c r="E202" s="2"/>
      <c r="F202" s="2"/>
      <c r="G202" s="2"/>
      <c r="H202" s="2"/>
      <c r="I202" s="2"/>
      <c r="J202" s="2"/>
      <c r="K202" s="1"/>
      <c r="L202" s="2"/>
      <c r="M202" s="2"/>
      <c r="N202" s="2"/>
      <c r="O202" s="2"/>
      <c r="P202" s="2"/>
      <c r="Q202" s="2"/>
      <c r="R202" s="2"/>
      <c r="S202" s="2"/>
      <c r="T202" s="1"/>
      <c r="U202" s="2"/>
      <c r="V202" s="2"/>
      <c r="W202" s="2"/>
      <c r="X202" s="2"/>
      <c r="Y202" s="2"/>
      <c r="Z202" s="2"/>
    </row>
    <row r="203" spans="1:26" ht="15.75" customHeight="1" x14ac:dyDescent="0.25">
      <c r="A203" s="2"/>
      <c r="B203" s="2"/>
      <c r="C203" s="1"/>
      <c r="D203" s="2"/>
      <c r="E203" s="2"/>
      <c r="F203" s="2"/>
      <c r="G203" s="2"/>
      <c r="H203" s="2"/>
      <c r="I203" s="2"/>
      <c r="J203" s="2"/>
      <c r="K203" s="1"/>
      <c r="L203" s="2"/>
      <c r="M203" s="2"/>
      <c r="N203" s="2"/>
      <c r="O203" s="2"/>
      <c r="P203" s="2"/>
      <c r="Q203" s="2"/>
      <c r="R203" s="2"/>
      <c r="S203" s="2"/>
      <c r="T203" s="1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1"/>
      <c r="D204" s="2"/>
      <c r="E204" s="2"/>
      <c r="F204" s="2"/>
      <c r="G204" s="2"/>
      <c r="H204" s="2"/>
      <c r="I204" s="2"/>
      <c r="J204" s="2"/>
      <c r="K204" s="1"/>
      <c r="L204" s="2"/>
      <c r="M204" s="2"/>
      <c r="N204" s="2"/>
      <c r="O204" s="2"/>
      <c r="P204" s="2"/>
      <c r="Q204" s="2"/>
      <c r="R204" s="2"/>
      <c r="S204" s="2"/>
      <c r="T204" s="1"/>
      <c r="U204" s="2"/>
      <c r="V204" s="2"/>
      <c r="W204" s="2"/>
      <c r="X204" s="2"/>
      <c r="Y204" s="2"/>
      <c r="Z204" s="2"/>
    </row>
    <row r="205" spans="1:26" ht="15.75" customHeight="1" x14ac:dyDescent="0.25">
      <c r="A205" s="2"/>
      <c r="B205" s="2"/>
      <c r="C205" s="1"/>
      <c r="D205" s="2"/>
      <c r="E205" s="2"/>
      <c r="F205" s="2"/>
      <c r="G205" s="2"/>
      <c r="H205" s="2"/>
      <c r="I205" s="2"/>
      <c r="J205" s="2"/>
      <c r="K205" s="1"/>
      <c r="L205" s="2"/>
      <c r="M205" s="2"/>
      <c r="N205" s="2"/>
      <c r="O205" s="2"/>
      <c r="P205" s="2"/>
      <c r="Q205" s="2"/>
      <c r="R205" s="2"/>
      <c r="S205" s="2"/>
      <c r="T205" s="1"/>
      <c r="U205" s="2"/>
      <c r="V205" s="2"/>
      <c r="W205" s="2"/>
      <c r="X205" s="2"/>
      <c r="Y205" s="2"/>
      <c r="Z205" s="2"/>
    </row>
    <row r="206" spans="1:26" ht="15.75" customHeight="1" x14ac:dyDescent="0.25">
      <c r="A206" s="2"/>
      <c r="B206" s="2"/>
      <c r="C206" s="1"/>
      <c r="D206" s="2"/>
      <c r="E206" s="2"/>
      <c r="F206" s="2"/>
      <c r="G206" s="2"/>
      <c r="H206" s="2"/>
      <c r="I206" s="2"/>
      <c r="J206" s="2"/>
      <c r="K206" s="1"/>
      <c r="L206" s="2"/>
      <c r="M206" s="2"/>
      <c r="N206" s="2"/>
      <c r="O206" s="2"/>
      <c r="P206" s="2"/>
      <c r="Q206" s="2"/>
      <c r="R206" s="2"/>
      <c r="S206" s="2"/>
      <c r="T206" s="1"/>
      <c r="U206" s="2"/>
      <c r="V206" s="2"/>
      <c r="W206" s="2"/>
      <c r="X206" s="2"/>
      <c r="Y206" s="2"/>
      <c r="Z206" s="2"/>
    </row>
    <row r="207" spans="1:26" ht="15.75" customHeight="1" x14ac:dyDescent="0.25">
      <c r="A207" s="2"/>
      <c r="B207" s="2"/>
      <c r="C207" s="1"/>
      <c r="D207" s="2"/>
      <c r="E207" s="2"/>
      <c r="F207" s="2"/>
      <c r="G207" s="2"/>
      <c r="H207" s="2"/>
      <c r="I207" s="2"/>
      <c r="J207" s="2"/>
      <c r="K207" s="1"/>
      <c r="L207" s="2"/>
      <c r="M207" s="2"/>
      <c r="N207" s="2"/>
      <c r="O207" s="2"/>
      <c r="P207" s="2"/>
      <c r="Q207" s="2"/>
      <c r="R207" s="2"/>
      <c r="S207" s="2"/>
      <c r="T207" s="1"/>
      <c r="U207" s="2"/>
      <c r="V207" s="2"/>
      <c r="W207" s="2"/>
      <c r="X207" s="2"/>
      <c r="Y207" s="2"/>
      <c r="Z207" s="2"/>
    </row>
    <row r="208" spans="1:26" ht="15.75" customHeight="1" x14ac:dyDescent="0.25">
      <c r="A208" s="2"/>
      <c r="B208" s="2"/>
      <c r="C208" s="1"/>
      <c r="D208" s="2"/>
      <c r="E208" s="2"/>
      <c r="F208" s="2"/>
      <c r="G208" s="2"/>
      <c r="H208" s="2"/>
      <c r="I208" s="2"/>
      <c r="J208" s="2"/>
      <c r="K208" s="1"/>
      <c r="L208" s="2"/>
      <c r="M208" s="2"/>
      <c r="N208" s="2"/>
      <c r="O208" s="2"/>
      <c r="P208" s="2"/>
      <c r="Q208" s="2"/>
      <c r="R208" s="2"/>
      <c r="S208" s="2"/>
      <c r="T208" s="1"/>
      <c r="U208" s="2"/>
      <c r="V208" s="2"/>
      <c r="W208" s="2"/>
      <c r="X208" s="2"/>
      <c r="Y208" s="2"/>
      <c r="Z208" s="2"/>
    </row>
    <row r="209" spans="1:26" ht="15.75" customHeight="1" x14ac:dyDescent="0.25">
      <c r="A209" s="2"/>
      <c r="B209" s="2"/>
      <c r="C209" s="1"/>
      <c r="D209" s="2"/>
      <c r="E209" s="2"/>
      <c r="F209" s="2"/>
      <c r="G209" s="2"/>
      <c r="H209" s="2"/>
      <c r="I209" s="2"/>
      <c r="J209" s="2"/>
      <c r="K209" s="1"/>
      <c r="L209" s="2"/>
      <c r="M209" s="2"/>
      <c r="N209" s="2"/>
      <c r="O209" s="2"/>
      <c r="P209" s="2"/>
      <c r="Q209" s="2"/>
      <c r="R209" s="2"/>
      <c r="S209" s="2"/>
      <c r="T209" s="1"/>
      <c r="U209" s="2"/>
      <c r="V209" s="2"/>
      <c r="W209" s="2"/>
      <c r="X209" s="2"/>
      <c r="Y209" s="2"/>
      <c r="Z209" s="2"/>
    </row>
    <row r="210" spans="1:26" ht="15.75" customHeight="1" x14ac:dyDescent="0.25">
      <c r="A210" s="2"/>
      <c r="B210" s="2"/>
      <c r="C210" s="1"/>
      <c r="D210" s="2"/>
      <c r="E210" s="2"/>
      <c r="F210" s="2"/>
      <c r="G210" s="2"/>
      <c r="H210" s="2"/>
      <c r="I210" s="2"/>
      <c r="J210" s="2"/>
      <c r="K210" s="1"/>
      <c r="L210" s="2"/>
      <c r="M210" s="2"/>
      <c r="N210" s="2"/>
      <c r="O210" s="2"/>
      <c r="P210" s="2"/>
      <c r="Q210" s="2"/>
      <c r="R210" s="2"/>
      <c r="S210" s="2"/>
      <c r="T210" s="1"/>
      <c r="U210" s="2"/>
      <c r="V210" s="2"/>
      <c r="W210" s="2"/>
      <c r="X210" s="2"/>
      <c r="Y210" s="2"/>
      <c r="Z210" s="2"/>
    </row>
    <row r="211" spans="1:26" ht="15.75" customHeight="1" x14ac:dyDescent="0.25">
      <c r="A211" s="2"/>
      <c r="B211" s="2"/>
      <c r="C211" s="1"/>
      <c r="D211" s="2"/>
      <c r="E211" s="2"/>
      <c r="F211" s="2"/>
      <c r="G211" s="2"/>
      <c r="H211" s="2"/>
      <c r="I211" s="2"/>
      <c r="J211" s="2"/>
      <c r="K211" s="1"/>
      <c r="L211" s="2"/>
      <c r="M211" s="2"/>
      <c r="N211" s="2"/>
      <c r="O211" s="2"/>
      <c r="P211" s="2"/>
      <c r="Q211" s="2"/>
      <c r="R211" s="2"/>
      <c r="S211" s="2"/>
      <c r="T211" s="1"/>
      <c r="U211" s="2"/>
      <c r="V211" s="2"/>
      <c r="W211" s="2"/>
      <c r="X211" s="2"/>
      <c r="Y211" s="2"/>
      <c r="Z211" s="2"/>
    </row>
    <row r="212" spans="1:26" ht="15.75" customHeight="1" x14ac:dyDescent="0.25">
      <c r="A212" s="2"/>
      <c r="B212" s="2"/>
      <c r="C212" s="1"/>
      <c r="D212" s="2"/>
      <c r="E212" s="2"/>
      <c r="F212" s="2"/>
      <c r="G212" s="2"/>
      <c r="H212" s="2"/>
      <c r="I212" s="2"/>
      <c r="J212" s="2"/>
      <c r="K212" s="1"/>
      <c r="L212" s="2"/>
      <c r="M212" s="2"/>
      <c r="N212" s="2"/>
      <c r="O212" s="2"/>
      <c r="P212" s="2"/>
      <c r="Q212" s="2"/>
      <c r="R212" s="2"/>
      <c r="S212" s="2"/>
      <c r="T212" s="1"/>
      <c r="U212" s="2"/>
      <c r="V212" s="2"/>
      <c r="W212" s="2"/>
      <c r="X212" s="2"/>
      <c r="Y212" s="2"/>
      <c r="Z212" s="2"/>
    </row>
    <row r="213" spans="1:26" ht="15.75" customHeight="1" x14ac:dyDescent="0.25">
      <c r="A213" s="2"/>
      <c r="B213" s="2"/>
      <c r="C213" s="1"/>
      <c r="D213" s="2"/>
      <c r="E213" s="2"/>
      <c r="F213" s="2"/>
      <c r="G213" s="2"/>
      <c r="H213" s="2"/>
      <c r="I213" s="2"/>
      <c r="J213" s="2"/>
      <c r="K213" s="1"/>
      <c r="L213" s="2"/>
      <c r="M213" s="2"/>
      <c r="N213" s="2"/>
      <c r="O213" s="2"/>
      <c r="P213" s="2"/>
      <c r="Q213" s="2"/>
      <c r="R213" s="2"/>
      <c r="S213" s="2"/>
      <c r="T213" s="1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1"/>
      <c r="D214" s="2"/>
      <c r="E214" s="2"/>
      <c r="F214" s="2"/>
      <c r="G214" s="2"/>
      <c r="H214" s="2"/>
      <c r="I214" s="2"/>
      <c r="J214" s="2"/>
      <c r="K214" s="1"/>
      <c r="L214" s="2"/>
      <c r="M214" s="2"/>
      <c r="N214" s="2"/>
      <c r="O214" s="2"/>
      <c r="P214" s="2"/>
      <c r="Q214" s="2"/>
      <c r="R214" s="2"/>
      <c r="S214" s="2"/>
      <c r="T214" s="1"/>
      <c r="U214" s="2"/>
      <c r="V214" s="2"/>
      <c r="W214" s="2"/>
      <c r="X214" s="2"/>
      <c r="Y214" s="2"/>
      <c r="Z214" s="2"/>
    </row>
    <row r="215" spans="1:26" ht="15.75" customHeight="1" x14ac:dyDescent="0.25">
      <c r="A215" s="2"/>
      <c r="B215" s="2"/>
      <c r="C215" s="1"/>
      <c r="D215" s="2"/>
      <c r="E215" s="2"/>
      <c r="F215" s="2"/>
      <c r="G215" s="2"/>
      <c r="H215" s="2"/>
      <c r="I215" s="2"/>
      <c r="J215" s="2"/>
      <c r="K215" s="1"/>
      <c r="L215" s="2"/>
      <c r="M215" s="2"/>
      <c r="N215" s="2"/>
      <c r="O215" s="2"/>
      <c r="P215" s="2"/>
      <c r="Q215" s="2"/>
      <c r="R215" s="2"/>
      <c r="S215" s="2"/>
      <c r="T215" s="1"/>
      <c r="U215" s="2"/>
      <c r="V215" s="2"/>
      <c r="W215" s="2"/>
      <c r="X215" s="2"/>
      <c r="Y215" s="2"/>
      <c r="Z215" s="2"/>
    </row>
    <row r="216" spans="1:26" ht="15.75" customHeight="1" x14ac:dyDescent="0.25">
      <c r="A216" s="2"/>
      <c r="B216" s="2"/>
      <c r="C216" s="1"/>
      <c r="D216" s="2"/>
      <c r="E216" s="2"/>
      <c r="F216" s="2"/>
      <c r="G216" s="2"/>
      <c r="H216" s="2"/>
      <c r="I216" s="2"/>
      <c r="J216" s="2"/>
      <c r="K216" s="1"/>
      <c r="L216" s="2"/>
      <c r="M216" s="2"/>
      <c r="N216" s="2"/>
      <c r="O216" s="2"/>
      <c r="P216" s="2"/>
      <c r="Q216" s="2"/>
      <c r="R216" s="2"/>
      <c r="S216" s="2"/>
      <c r="T216" s="1"/>
      <c r="U216" s="2"/>
      <c r="V216" s="2"/>
      <c r="W216" s="2"/>
      <c r="X216" s="2"/>
      <c r="Y216" s="2"/>
      <c r="Z216" s="2"/>
    </row>
    <row r="217" spans="1:26" ht="15.75" customHeight="1" x14ac:dyDescent="0.25">
      <c r="A217" s="2"/>
      <c r="B217" s="2"/>
      <c r="C217" s="1"/>
      <c r="D217" s="2"/>
      <c r="E217" s="2"/>
      <c r="F217" s="2"/>
      <c r="G217" s="2"/>
      <c r="H217" s="2"/>
      <c r="I217" s="2"/>
      <c r="J217" s="2"/>
      <c r="K217" s="1"/>
      <c r="L217" s="2"/>
      <c r="M217" s="2"/>
      <c r="N217" s="2"/>
      <c r="O217" s="2"/>
      <c r="P217" s="2"/>
      <c r="Q217" s="2"/>
      <c r="R217" s="2"/>
      <c r="S217" s="2"/>
      <c r="T217" s="1"/>
      <c r="U217" s="2"/>
      <c r="V217" s="2"/>
      <c r="W217" s="2"/>
      <c r="X217" s="2"/>
      <c r="Y217" s="2"/>
      <c r="Z217" s="2"/>
    </row>
    <row r="218" spans="1:26" ht="15.75" customHeight="1" x14ac:dyDescent="0.25">
      <c r="A218" s="2"/>
      <c r="B218" s="2"/>
      <c r="C218" s="1"/>
      <c r="D218" s="2"/>
      <c r="E218" s="2"/>
      <c r="F218" s="2"/>
      <c r="G218" s="2"/>
      <c r="H218" s="2"/>
      <c r="I218" s="2"/>
      <c r="J218" s="2"/>
      <c r="K218" s="1"/>
      <c r="L218" s="2"/>
      <c r="M218" s="2"/>
      <c r="N218" s="2"/>
      <c r="O218" s="2"/>
      <c r="P218" s="2"/>
      <c r="Q218" s="2"/>
      <c r="R218" s="2"/>
      <c r="S218" s="2"/>
      <c r="T218" s="1"/>
      <c r="U218" s="2"/>
      <c r="V218" s="2"/>
      <c r="W218" s="2"/>
      <c r="X218" s="2"/>
      <c r="Y218" s="2"/>
      <c r="Z218" s="2"/>
    </row>
    <row r="219" spans="1:26" ht="15.75" customHeight="1" x14ac:dyDescent="0.25">
      <c r="A219" s="2"/>
      <c r="B219" s="2"/>
      <c r="C219" s="1"/>
      <c r="D219" s="2"/>
      <c r="E219" s="2"/>
      <c r="F219" s="2"/>
      <c r="G219" s="2"/>
      <c r="H219" s="2"/>
      <c r="I219" s="2"/>
      <c r="J219" s="2"/>
      <c r="K219" s="1"/>
      <c r="L219" s="2"/>
      <c r="M219" s="2"/>
      <c r="N219" s="2"/>
      <c r="O219" s="2"/>
      <c r="P219" s="2"/>
      <c r="Q219" s="2"/>
      <c r="R219" s="2"/>
      <c r="S219" s="2"/>
      <c r="T219" s="1"/>
      <c r="U219" s="2"/>
      <c r="V219" s="2"/>
      <c r="W219" s="2"/>
      <c r="X219" s="2"/>
      <c r="Y219" s="2"/>
      <c r="Z219" s="2"/>
    </row>
    <row r="220" spans="1:26" ht="15.75" customHeight="1" x14ac:dyDescent="0.25">
      <c r="A220" s="2"/>
      <c r="B220" s="2"/>
      <c r="C220" s="1"/>
      <c r="D220" s="2"/>
      <c r="E220" s="2"/>
      <c r="F220" s="2"/>
      <c r="G220" s="2"/>
      <c r="H220" s="2"/>
      <c r="I220" s="2"/>
      <c r="J220" s="2"/>
      <c r="K220" s="1"/>
      <c r="L220" s="2"/>
      <c r="M220" s="2"/>
      <c r="N220" s="2"/>
      <c r="O220" s="2"/>
      <c r="P220" s="2"/>
      <c r="Q220" s="2"/>
      <c r="R220" s="2"/>
      <c r="S220" s="2"/>
      <c r="T220" s="1"/>
      <c r="U220" s="2"/>
      <c r="V220" s="2"/>
      <c r="W220" s="2"/>
      <c r="X220" s="2"/>
      <c r="Y220" s="2"/>
      <c r="Z220" s="2"/>
    </row>
    <row r="221" spans="1:26" ht="15.75" customHeight="1" x14ac:dyDescent="0.25">
      <c r="A221" s="2"/>
      <c r="B221" s="2"/>
      <c r="C221" s="1"/>
      <c r="D221" s="2"/>
      <c r="E221" s="2"/>
      <c r="F221" s="2"/>
      <c r="G221" s="2"/>
      <c r="H221" s="2"/>
      <c r="I221" s="2"/>
      <c r="J221" s="2"/>
      <c r="K221" s="1"/>
      <c r="L221" s="2"/>
      <c r="M221" s="2"/>
      <c r="N221" s="2"/>
      <c r="O221" s="2"/>
      <c r="P221" s="2"/>
      <c r="Q221" s="2"/>
      <c r="R221" s="2"/>
      <c r="S221" s="2"/>
      <c r="T221" s="1"/>
      <c r="U221" s="2"/>
      <c r="V221" s="2"/>
      <c r="W221" s="2"/>
      <c r="X221" s="2"/>
      <c r="Y221" s="2"/>
      <c r="Z221" s="2"/>
    </row>
    <row r="222" spans="1:26" ht="15.75" customHeight="1" x14ac:dyDescent="0.25">
      <c r="A222" s="2"/>
      <c r="B222" s="2"/>
      <c r="C222" s="1"/>
      <c r="D222" s="2"/>
      <c r="E222" s="2"/>
      <c r="F222" s="2"/>
      <c r="G222" s="2"/>
      <c r="H222" s="2"/>
      <c r="I222" s="2"/>
      <c r="J222" s="2"/>
      <c r="K222" s="1"/>
      <c r="L222" s="2"/>
      <c r="M222" s="2"/>
      <c r="N222" s="2"/>
      <c r="O222" s="2"/>
      <c r="P222" s="2"/>
      <c r="Q222" s="2"/>
      <c r="R222" s="2"/>
      <c r="S222" s="2"/>
      <c r="T222" s="1"/>
      <c r="U222" s="2"/>
      <c r="V222" s="2"/>
      <c r="W222" s="2"/>
      <c r="X222" s="2"/>
      <c r="Y222" s="2"/>
      <c r="Z222" s="2"/>
    </row>
    <row r="223" spans="1:26" ht="15.75" customHeight="1" x14ac:dyDescent="0.25">
      <c r="A223" s="2"/>
      <c r="B223" s="2"/>
      <c r="C223" s="1"/>
      <c r="D223" s="2"/>
      <c r="E223" s="2"/>
      <c r="F223" s="2"/>
      <c r="G223" s="2"/>
      <c r="H223" s="2"/>
      <c r="I223" s="2"/>
      <c r="J223" s="2"/>
      <c r="K223" s="1"/>
      <c r="L223" s="2"/>
      <c r="M223" s="2"/>
      <c r="N223" s="2"/>
      <c r="O223" s="2"/>
      <c r="P223" s="2"/>
      <c r="Q223" s="2"/>
      <c r="R223" s="2"/>
      <c r="S223" s="2"/>
      <c r="T223" s="1"/>
      <c r="U223" s="2"/>
      <c r="V223" s="2"/>
      <c r="W223" s="2"/>
      <c r="X223" s="2"/>
      <c r="Y223" s="2"/>
      <c r="Z223" s="2"/>
    </row>
    <row r="224" spans="1:26" ht="15.75" customHeight="1" x14ac:dyDescent="0.25">
      <c r="A224" s="2"/>
      <c r="B224" s="2"/>
      <c r="C224" s="1"/>
      <c r="D224" s="2"/>
      <c r="E224" s="2"/>
      <c r="F224" s="2"/>
      <c r="G224" s="2"/>
      <c r="H224" s="2"/>
      <c r="I224" s="2"/>
      <c r="J224" s="2"/>
      <c r="K224" s="1"/>
      <c r="L224" s="2"/>
      <c r="M224" s="2"/>
      <c r="N224" s="2"/>
      <c r="O224" s="2"/>
      <c r="P224" s="2"/>
      <c r="Q224" s="2"/>
      <c r="R224" s="2"/>
      <c r="S224" s="2"/>
      <c r="T224" s="1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1"/>
      <c r="D225" s="2"/>
      <c r="E225" s="2"/>
      <c r="F225" s="2"/>
      <c r="G225" s="2"/>
      <c r="H225" s="2"/>
      <c r="I225" s="2"/>
      <c r="J225" s="2"/>
      <c r="K225" s="1"/>
      <c r="L225" s="2"/>
      <c r="M225" s="2"/>
      <c r="N225" s="2"/>
      <c r="O225" s="2"/>
      <c r="P225" s="2"/>
      <c r="Q225" s="2"/>
      <c r="R225" s="2"/>
      <c r="S225" s="2"/>
      <c r="T225" s="1"/>
      <c r="U225" s="2"/>
      <c r="V225" s="2"/>
      <c r="W225" s="2"/>
      <c r="X225" s="2"/>
      <c r="Y225" s="2"/>
      <c r="Z225" s="2"/>
    </row>
    <row r="226" spans="1:26" ht="15.75" customHeight="1" x14ac:dyDescent="0.25">
      <c r="A226" s="2"/>
      <c r="B226" s="2"/>
      <c r="C226" s="1"/>
      <c r="D226" s="2"/>
      <c r="E226" s="2"/>
      <c r="F226" s="2"/>
      <c r="G226" s="2"/>
      <c r="H226" s="2"/>
      <c r="I226" s="2"/>
      <c r="J226" s="2"/>
      <c r="K226" s="1"/>
      <c r="L226" s="2"/>
      <c r="M226" s="2"/>
      <c r="N226" s="2"/>
      <c r="O226" s="2"/>
      <c r="P226" s="2"/>
      <c r="Q226" s="2"/>
      <c r="R226" s="2"/>
      <c r="S226" s="2"/>
      <c r="T226" s="1"/>
      <c r="U226" s="2"/>
      <c r="V226" s="2"/>
      <c r="W226" s="2"/>
      <c r="X226" s="2"/>
      <c r="Y226" s="2"/>
      <c r="Z226" s="2"/>
    </row>
    <row r="227" spans="1:26" ht="15.75" customHeight="1" x14ac:dyDescent="0.25">
      <c r="A227" s="2"/>
      <c r="B227" s="2"/>
      <c r="C227" s="1"/>
      <c r="D227" s="2"/>
      <c r="E227" s="2"/>
      <c r="F227" s="2"/>
      <c r="G227" s="2"/>
      <c r="H227" s="2"/>
      <c r="I227" s="2"/>
      <c r="J227" s="2"/>
      <c r="K227" s="1"/>
      <c r="L227" s="2"/>
      <c r="M227" s="2"/>
      <c r="N227" s="2"/>
      <c r="O227" s="2"/>
      <c r="P227" s="2"/>
      <c r="Q227" s="2"/>
      <c r="R227" s="2"/>
      <c r="S227" s="2"/>
      <c r="T227" s="1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1"/>
      <c r="D228" s="2"/>
      <c r="E228" s="2"/>
      <c r="F228" s="2"/>
      <c r="G228" s="2"/>
      <c r="H228" s="2"/>
      <c r="I228" s="2"/>
      <c r="J228" s="2"/>
      <c r="K228" s="1"/>
      <c r="L228" s="2"/>
      <c r="M228" s="2"/>
      <c r="N228" s="2"/>
      <c r="O228" s="2"/>
      <c r="P228" s="2"/>
      <c r="Q228" s="2"/>
      <c r="R228" s="2"/>
      <c r="S228" s="2"/>
      <c r="T228" s="1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1"/>
      <c r="D229" s="2"/>
      <c r="E229" s="2"/>
      <c r="F229" s="2"/>
      <c r="G229" s="2"/>
      <c r="H229" s="2"/>
      <c r="I229" s="2"/>
      <c r="J229" s="2"/>
      <c r="K229" s="1"/>
      <c r="L229" s="2"/>
      <c r="M229" s="2"/>
      <c r="N229" s="2"/>
      <c r="O229" s="2"/>
      <c r="P229" s="2"/>
      <c r="Q229" s="2"/>
      <c r="R229" s="2"/>
      <c r="S229" s="2"/>
      <c r="T229" s="1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1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1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1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1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1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1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1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1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1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1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1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1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1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1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1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1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1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1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1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1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1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1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1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1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1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1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1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1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1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1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1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1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1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1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1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1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1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1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1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1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1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1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1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1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1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1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1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1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1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1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1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1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1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1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1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1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1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1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1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1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1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1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1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1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1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1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1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1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1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1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1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1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1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1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1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1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1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1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1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1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1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1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1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1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1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1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1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1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1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1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1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1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1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1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1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1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1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1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1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1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1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1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1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1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1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1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1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1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1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1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1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1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1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1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1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1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1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1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1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1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1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1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1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1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1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1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1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1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1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1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1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1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1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1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1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1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1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1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1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1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1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1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1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1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1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1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1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1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1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1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1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1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1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1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1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1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1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1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1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1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1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1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1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1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1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1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1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1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1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1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1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1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1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1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1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1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1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1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1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1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1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1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1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1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1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1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1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1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1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1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1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1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1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1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1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1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1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1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1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1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1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1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1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1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1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1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1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1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1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1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1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1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1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1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1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1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1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1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1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1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1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1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1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1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1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1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1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1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1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1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1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1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1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1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1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1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1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1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1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1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1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1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1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1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1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1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1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1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1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1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1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1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1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1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1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1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1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1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1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1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1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1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1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1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1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1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1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1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1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1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1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1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1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1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1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1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1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1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1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1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1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1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1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1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1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1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1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1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1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1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1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1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1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1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1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1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1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1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1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1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1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1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1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1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1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1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1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1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1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1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1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1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1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1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1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1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1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1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1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1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1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1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1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1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1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1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1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1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1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1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1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1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1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1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1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1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1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1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1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1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1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1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1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1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1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1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1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1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1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1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1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1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1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1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1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1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1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1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1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1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1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1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1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1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1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1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1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1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1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1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1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1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1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1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1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1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1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1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1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1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1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1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1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1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1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1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1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1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1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1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1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1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1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1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1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1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1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1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1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1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1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1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1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1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1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1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1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1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1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1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1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1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1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1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1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1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1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1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1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1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1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1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1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1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1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1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1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1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1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1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1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1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1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1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1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1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1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1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1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1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1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1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1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1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1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1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1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1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1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1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1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1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1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1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1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1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1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1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1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1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1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1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1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1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1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1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1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1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1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1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1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1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1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1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1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1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1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1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1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1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1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1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1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1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1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1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1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1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1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1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1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1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1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1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1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1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1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1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1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1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1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1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1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1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1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1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1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1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1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1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1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1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1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1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1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1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1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1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1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1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1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1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1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1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1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1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1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1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1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1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1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1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1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1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1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1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1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1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1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1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1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1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1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1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1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1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1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1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1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1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1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1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1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1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1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1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1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1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1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1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1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1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1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1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1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1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1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1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1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1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1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1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1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1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1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1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1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1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1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1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1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1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1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1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1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1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1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1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1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1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1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1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1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1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1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1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1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1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1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1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1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1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1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1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1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1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1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1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1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1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1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1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1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1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1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1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1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1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1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1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1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1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1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1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1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1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1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1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1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1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1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1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1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1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1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1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1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1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1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1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1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1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1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1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1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1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1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1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1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1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1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1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1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1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1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1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1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1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1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1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1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1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1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1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1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1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1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1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1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1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1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1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1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1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1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1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1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1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1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1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1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1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1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1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1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1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1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1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1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1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1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1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1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1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1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1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1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1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1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1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1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1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1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1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1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1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1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1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1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1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1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1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1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1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1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1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1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1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1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1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1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1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1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1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1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1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1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1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1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1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1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1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1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1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1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1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1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1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1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1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1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1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1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1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1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1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1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1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1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1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1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1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1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1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1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1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1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1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1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1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1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1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1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1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1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1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1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1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1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1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1"/>
      <c r="U1000" s="2"/>
      <c r="V1000" s="2"/>
      <c r="W1000" s="2"/>
      <c r="X1000" s="2"/>
      <c r="Y1000" s="2"/>
      <c r="Z1000" s="2"/>
    </row>
  </sheetData>
  <mergeCells count="1">
    <mergeCell ref="A1:B1"/>
  </mergeCells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  <pageSetUpPr fitToPage="1"/>
  </sheetPr>
  <dimension ref="A1:AU1000"/>
  <sheetViews>
    <sheetView workbookViewId="0">
      <pane xSplit="1" ySplit="3" topLeftCell="J156" activePane="bottomRight" state="frozen"/>
      <selection pane="topRight" activeCell="B1" sqref="B1"/>
      <selection pane="bottomLeft" activeCell="A4" sqref="A4"/>
      <selection pane="bottomRight" activeCell="A2" sqref="A2:AO233"/>
    </sheetView>
  </sheetViews>
  <sheetFormatPr defaultColWidth="14.42578125" defaultRowHeight="15" customHeight="1" x14ac:dyDescent="0.25"/>
  <cols>
    <col min="1" max="1" width="6.42578125" customWidth="1"/>
    <col min="2" max="2" width="5.42578125" customWidth="1"/>
    <col min="3" max="3" width="12.42578125" customWidth="1"/>
    <col min="4" max="4" width="9" customWidth="1"/>
    <col min="5" max="5" width="10.140625" customWidth="1"/>
    <col min="6" max="7" width="17.42578125" customWidth="1"/>
    <col min="8" max="8" width="16.140625" customWidth="1"/>
    <col min="9" max="9" width="12.28515625" customWidth="1"/>
    <col min="10" max="10" width="14" customWidth="1"/>
    <col min="11" max="11" width="11.42578125" customWidth="1"/>
    <col min="12" max="12" width="12.42578125" customWidth="1"/>
    <col min="13" max="16" width="11.42578125" customWidth="1"/>
    <col min="17" max="17" width="13.7109375" customWidth="1"/>
    <col min="18" max="18" width="6.42578125" customWidth="1"/>
    <col min="19" max="19" width="5.42578125" customWidth="1"/>
    <col min="20" max="20" width="19.42578125" customWidth="1"/>
    <col min="21" max="21" width="18.140625" customWidth="1"/>
    <col min="22" max="22" width="19.42578125" customWidth="1"/>
    <col min="23" max="25" width="14.7109375" customWidth="1"/>
    <col min="26" max="26" width="17.140625" customWidth="1"/>
    <col min="27" max="27" width="16.7109375" customWidth="1"/>
    <col min="28" max="28" width="17.85546875" customWidth="1"/>
    <col min="29" max="31" width="14.7109375" customWidth="1"/>
    <col min="32" max="32" width="16" customWidth="1"/>
    <col min="33" max="33" width="16.42578125" customWidth="1"/>
    <col min="34" max="34" width="16.28515625" customWidth="1"/>
    <col min="35" max="35" width="15.42578125" customWidth="1"/>
    <col min="36" max="37" width="15.28515625" customWidth="1"/>
    <col min="38" max="38" width="14.42578125" customWidth="1"/>
    <col min="39" max="39" width="20.42578125" customWidth="1"/>
    <col min="40" max="40" width="18.7109375" customWidth="1"/>
    <col min="41" max="47" width="14.42578125" customWidth="1"/>
  </cols>
  <sheetData>
    <row r="1" spans="1:47" ht="61.5" customHeight="1" x14ac:dyDescent="0.25">
      <c r="A1" s="159"/>
      <c r="B1" s="160"/>
      <c r="C1" s="12"/>
      <c r="D1" s="161" t="s">
        <v>44</v>
      </c>
      <c r="E1" s="162"/>
      <c r="F1" s="162"/>
      <c r="G1" s="16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4"/>
      <c r="AL1" s="164" t="s">
        <v>45</v>
      </c>
      <c r="AM1" s="165"/>
      <c r="AN1" s="165"/>
      <c r="AO1" s="158"/>
      <c r="AP1" s="15"/>
      <c r="AQ1" s="15"/>
      <c r="AR1" s="15"/>
      <c r="AS1" s="15"/>
      <c r="AT1" s="15"/>
      <c r="AU1" s="15"/>
    </row>
    <row r="2" spans="1:47" ht="45" x14ac:dyDescent="0.25">
      <c r="A2" s="301" t="s">
        <v>2</v>
      </c>
      <c r="B2" s="301" t="s">
        <v>46</v>
      </c>
      <c r="C2" s="302" t="s">
        <v>47</v>
      </c>
      <c r="D2" s="303" t="s">
        <v>48</v>
      </c>
      <c r="E2" s="303" t="s">
        <v>49</v>
      </c>
      <c r="F2" s="302" t="s">
        <v>50</v>
      </c>
      <c r="G2" s="304" t="s">
        <v>51</v>
      </c>
      <c r="H2" s="304" t="s">
        <v>52</v>
      </c>
      <c r="I2" s="301" t="s">
        <v>53</v>
      </c>
      <c r="J2" s="301" t="s">
        <v>54</v>
      </c>
      <c r="K2" s="301" t="s">
        <v>55</v>
      </c>
      <c r="L2" s="302" t="s">
        <v>56</v>
      </c>
      <c r="M2" s="302" t="s">
        <v>57</v>
      </c>
      <c r="N2" s="302" t="s">
        <v>58</v>
      </c>
      <c r="O2" s="302" t="s">
        <v>59</v>
      </c>
      <c r="P2" s="302" t="s">
        <v>60</v>
      </c>
      <c r="Q2" s="301" t="s">
        <v>61</v>
      </c>
      <c r="R2" s="301" t="s">
        <v>2</v>
      </c>
      <c r="S2" s="301" t="s">
        <v>46</v>
      </c>
      <c r="T2" s="305" t="s">
        <v>62</v>
      </c>
      <c r="U2" s="306"/>
      <c r="V2" s="306"/>
      <c r="W2" s="306"/>
      <c r="X2" s="306"/>
      <c r="Y2" s="307"/>
      <c r="Z2" s="305" t="s">
        <v>63</v>
      </c>
      <c r="AA2" s="306"/>
      <c r="AB2" s="306"/>
      <c r="AC2" s="306"/>
      <c r="AD2" s="306"/>
      <c r="AE2" s="307"/>
      <c r="AF2" s="308" t="s">
        <v>64</v>
      </c>
      <c r="AG2" s="309"/>
      <c r="AH2" s="309"/>
      <c r="AI2" s="309"/>
      <c r="AJ2" s="309"/>
      <c r="AK2" s="310"/>
      <c r="AL2" s="178" t="s">
        <v>65</v>
      </c>
      <c r="AM2" s="178" t="s">
        <v>66</v>
      </c>
      <c r="AN2" s="178" t="s">
        <v>67</v>
      </c>
      <c r="AO2" s="311" t="s">
        <v>68</v>
      </c>
      <c r="AP2" s="16"/>
      <c r="AQ2" s="16"/>
      <c r="AR2" s="16"/>
      <c r="AS2" s="16"/>
      <c r="AT2" s="16"/>
      <c r="AU2" s="16"/>
    </row>
    <row r="3" spans="1:47" x14ac:dyDescent="0.25">
      <c r="A3" s="301"/>
      <c r="B3" s="301"/>
      <c r="C3" s="302"/>
      <c r="D3" s="303"/>
      <c r="E3" s="303"/>
      <c r="F3" s="302"/>
      <c r="G3" s="304"/>
      <c r="H3" s="304"/>
      <c r="I3" s="301"/>
      <c r="J3" s="312">
        <v>289980</v>
      </c>
      <c r="K3" s="301"/>
      <c r="L3" s="302"/>
      <c r="M3" s="302"/>
      <c r="N3" s="302"/>
      <c r="O3" s="302"/>
      <c r="P3" s="302"/>
      <c r="Q3" s="301"/>
      <c r="R3" s="301"/>
      <c r="S3" s="301"/>
      <c r="T3" s="313" t="s">
        <v>69</v>
      </c>
      <c r="U3" s="314" t="s">
        <v>70</v>
      </c>
      <c r="V3" s="314" t="s">
        <v>71</v>
      </c>
      <c r="W3" s="314" t="s">
        <v>72</v>
      </c>
      <c r="X3" s="314" t="s">
        <v>73</v>
      </c>
      <c r="Y3" s="314" t="s">
        <v>74</v>
      </c>
      <c r="Z3" s="313" t="s">
        <v>69</v>
      </c>
      <c r="AA3" s="314" t="s">
        <v>70</v>
      </c>
      <c r="AB3" s="314" t="s">
        <v>71</v>
      </c>
      <c r="AC3" s="314" t="s">
        <v>72</v>
      </c>
      <c r="AD3" s="314" t="s">
        <v>73</v>
      </c>
      <c r="AE3" s="314" t="s">
        <v>74</v>
      </c>
      <c r="AF3" s="313" t="s">
        <v>69</v>
      </c>
      <c r="AG3" s="314" t="s">
        <v>70</v>
      </c>
      <c r="AH3" s="314" t="s">
        <v>71</v>
      </c>
      <c r="AI3" s="314" t="s">
        <v>72</v>
      </c>
      <c r="AJ3" s="314" t="s">
        <v>73</v>
      </c>
      <c r="AK3" s="315" t="s">
        <v>74</v>
      </c>
      <c r="AL3" s="178"/>
      <c r="AM3" s="178"/>
      <c r="AN3" s="178"/>
      <c r="AO3" s="311"/>
      <c r="AP3" s="16"/>
      <c r="AQ3" s="16"/>
      <c r="AR3" s="16"/>
      <c r="AS3" s="16"/>
      <c r="AT3" s="16"/>
      <c r="AU3" s="16"/>
    </row>
    <row r="4" spans="1:47" x14ac:dyDescent="0.25">
      <c r="A4" s="316" t="s">
        <v>75</v>
      </c>
      <c r="B4" s="317" t="s">
        <v>76</v>
      </c>
      <c r="C4" s="318">
        <v>601.06188964843705</v>
      </c>
      <c r="D4" s="319">
        <v>0</v>
      </c>
      <c r="E4" s="319">
        <v>0</v>
      </c>
      <c r="F4" s="318">
        <f t="shared" ref="F4:F104" si="0">SUM(G4)</f>
        <v>28653465756</v>
      </c>
      <c r="G4" s="320">
        <f>28653465756</f>
        <v>28653465756</v>
      </c>
      <c r="H4" s="319">
        <v>0</v>
      </c>
      <c r="I4" s="321">
        <v>395</v>
      </c>
      <c r="J4" s="312">
        <v>290612</v>
      </c>
      <c r="K4" s="312">
        <v>78</v>
      </c>
      <c r="L4" s="319">
        <v>0</v>
      </c>
      <c r="M4" s="319">
        <v>0</v>
      </c>
      <c r="N4" s="319">
        <v>0</v>
      </c>
      <c r="O4" s="319">
        <v>0</v>
      </c>
      <c r="P4" s="319">
        <v>0</v>
      </c>
      <c r="Q4" s="321">
        <v>873</v>
      </c>
      <c r="R4" s="316" t="s">
        <v>75</v>
      </c>
      <c r="S4" s="317" t="s">
        <v>76</v>
      </c>
      <c r="T4" s="320">
        <v>116348068</v>
      </c>
      <c r="U4" s="320">
        <f t="shared" ref="U4:U114" si="1">AA4+AG4</f>
        <v>44778068</v>
      </c>
      <c r="V4" s="320">
        <v>71570000</v>
      </c>
      <c r="W4" s="319">
        <v>0</v>
      </c>
      <c r="X4" s="319">
        <v>0</v>
      </c>
      <c r="Y4" s="319">
        <v>0</v>
      </c>
      <c r="Z4" s="320">
        <f t="shared" ref="Z4:Z192" si="2">AA4+AB4+AC4</f>
        <v>116348068</v>
      </c>
      <c r="AA4" s="320">
        <v>44778068</v>
      </c>
      <c r="AB4" s="318">
        <v>71570000</v>
      </c>
      <c r="AC4" s="319">
        <v>0</v>
      </c>
      <c r="AD4" s="319">
        <v>0</v>
      </c>
      <c r="AE4" s="319">
        <v>0</v>
      </c>
      <c r="AF4" s="319">
        <v>0</v>
      </c>
      <c r="AG4" s="319">
        <v>0</v>
      </c>
      <c r="AH4" s="319">
        <v>0</v>
      </c>
      <c r="AI4" s="319">
        <v>0</v>
      </c>
      <c r="AJ4" s="319">
        <v>0</v>
      </c>
      <c r="AK4" s="319">
        <v>0</v>
      </c>
      <c r="AL4" s="319">
        <v>0</v>
      </c>
      <c r="AM4" s="319">
        <v>0</v>
      </c>
      <c r="AN4" s="319">
        <v>0</v>
      </c>
      <c r="AO4" s="322">
        <v>0</v>
      </c>
      <c r="AP4" s="17"/>
      <c r="AQ4" s="17"/>
      <c r="AR4" s="17"/>
      <c r="AS4" s="17"/>
      <c r="AT4" s="17"/>
      <c r="AU4" s="17"/>
    </row>
    <row r="5" spans="1:47" x14ac:dyDescent="0.25">
      <c r="A5" s="323"/>
      <c r="B5" s="317" t="s">
        <v>77</v>
      </c>
      <c r="C5" s="318">
        <v>675.40057373046875</v>
      </c>
      <c r="D5" s="319">
        <v>0</v>
      </c>
      <c r="E5" s="319">
        <v>0</v>
      </c>
      <c r="F5" s="318">
        <f t="shared" si="0"/>
        <v>33004656745</v>
      </c>
      <c r="G5" s="320">
        <v>33004656745</v>
      </c>
      <c r="H5" s="319">
        <v>0</v>
      </c>
      <c r="I5" s="321">
        <v>395</v>
      </c>
      <c r="J5" s="312">
        <v>291029</v>
      </c>
      <c r="K5" s="312">
        <v>60</v>
      </c>
      <c r="L5" s="319">
        <v>0</v>
      </c>
      <c r="M5" s="319">
        <v>0</v>
      </c>
      <c r="N5" s="319">
        <v>0</v>
      </c>
      <c r="O5" s="319">
        <v>0</v>
      </c>
      <c r="P5" s="319">
        <v>0</v>
      </c>
      <c r="Q5" s="321">
        <v>1517</v>
      </c>
      <c r="R5" s="323"/>
      <c r="S5" s="317" t="s">
        <v>77</v>
      </c>
      <c r="T5" s="320">
        <v>6948238381</v>
      </c>
      <c r="U5" s="320">
        <f t="shared" si="1"/>
        <v>132576381</v>
      </c>
      <c r="V5" s="320">
        <v>47920000</v>
      </c>
      <c r="W5" s="320">
        <v>6767742000</v>
      </c>
      <c r="X5" s="319">
        <v>0</v>
      </c>
      <c r="Y5" s="319">
        <v>0</v>
      </c>
      <c r="Z5" s="320">
        <f t="shared" si="2"/>
        <v>6948238381</v>
      </c>
      <c r="AA5" s="320">
        <v>132576381</v>
      </c>
      <c r="AB5" s="318">
        <v>47920000</v>
      </c>
      <c r="AC5" s="318">
        <v>6767742000</v>
      </c>
      <c r="AD5" s="319">
        <v>0</v>
      </c>
      <c r="AE5" s="319">
        <v>0</v>
      </c>
      <c r="AF5" s="319">
        <v>0</v>
      </c>
      <c r="AG5" s="319">
        <v>0</v>
      </c>
      <c r="AH5" s="319">
        <v>0</v>
      </c>
      <c r="AI5" s="319">
        <v>0</v>
      </c>
      <c r="AJ5" s="319">
        <v>0</v>
      </c>
      <c r="AK5" s="319">
        <v>0</v>
      </c>
      <c r="AL5" s="319">
        <v>0</v>
      </c>
      <c r="AM5" s="319">
        <v>0</v>
      </c>
      <c r="AN5" s="319">
        <v>0</v>
      </c>
      <c r="AO5" s="322">
        <v>0</v>
      </c>
      <c r="AP5" s="17"/>
      <c r="AQ5" s="17"/>
      <c r="AR5" s="17"/>
      <c r="AS5" s="17"/>
      <c r="AT5" s="17"/>
      <c r="AU5" s="17"/>
    </row>
    <row r="6" spans="1:47" x14ac:dyDescent="0.25">
      <c r="A6" s="323"/>
      <c r="B6" s="317" t="s">
        <v>78</v>
      </c>
      <c r="C6" s="318">
        <v>865.08636474609375</v>
      </c>
      <c r="D6" s="319">
        <v>0</v>
      </c>
      <c r="E6" s="319">
        <v>0</v>
      </c>
      <c r="F6" s="318">
        <f t="shared" si="0"/>
        <v>41426908807</v>
      </c>
      <c r="G6" s="320">
        <v>41426908807</v>
      </c>
      <c r="H6" s="319">
        <v>0</v>
      </c>
      <c r="I6" s="321">
        <v>393</v>
      </c>
      <c r="J6" s="312">
        <v>291332</v>
      </c>
      <c r="K6" s="312">
        <v>108</v>
      </c>
      <c r="L6" s="319">
        <v>0</v>
      </c>
      <c r="M6" s="319">
        <v>0</v>
      </c>
      <c r="N6" s="319">
        <v>0</v>
      </c>
      <c r="O6" s="319">
        <v>0</v>
      </c>
      <c r="P6" s="319">
        <v>0</v>
      </c>
      <c r="Q6" s="321">
        <v>2939</v>
      </c>
      <c r="R6" s="323"/>
      <c r="S6" s="317" t="s">
        <v>78</v>
      </c>
      <c r="T6" s="320">
        <v>133800655</v>
      </c>
      <c r="U6" s="320">
        <f t="shared" si="1"/>
        <v>30070655</v>
      </c>
      <c r="V6" s="320">
        <v>103730000</v>
      </c>
      <c r="W6" s="319">
        <v>0</v>
      </c>
      <c r="X6" s="319">
        <v>0</v>
      </c>
      <c r="Y6" s="319">
        <v>0</v>
      </c>
      <c r="Z6" s="320">
        <f t="shared" si="2"/>
        <v>133800655</v>
      </c>
      <c r="AA6" s="320">
        <v>30070655</v>
      </c>
      <c r="AB6" s="318">
        <v>103730000</v>
      </c>
      <c r="AC6" s="319">
        <v>0</v>
      </c>
      <c r="AD6" s="319">
        <v>0</v>
      </c>
      <c r="AE6" s="319">
        <v>0</v>
      </c>
      <c r="AF6" s="319">
        <v>0</v>
      </c>
      <c r="AG6" s="319">
        <v>0</v>
      </c>
      <c r="AH6" s="319">
        <v>0</v>
      </c>
      <c r="AI6" s="319">
        <v>0</v>
      </c>
      <c r="AJ6" s="319">
        <v>0</v>
      </c>
      <c r="AK6" s="319">
        <v>0</v>
      </c>
      <c r="AL6" s="319">
        <v>0</v>
      </c>
      <c r="AM6" s="319">
        <v>0</v>
      </c>
      <c r="AN6" s="319">
        <v>0</v>
      </c>
      <c r="AO6" s="322">
        <v>0</v>
      </c>
      <c r="AP6" s="17"/>
      <c r="AQ6" s="17"/>
      <c r="AR6" s="17"/>
      <c r="AS6" s="17"/>
      <c r="AT6" s="17"/>
      <c r="AU6" s="17"/>
    </row>
    <row r="7" spans="1:47" x14ac:dyDescent="0.25">
      <c r="A7" s="323"/>
      <c r="B7" s="317" t="s">
        <v>79</v>
      </c>
      <c r="C7" s="318">
        <v>777.78533935546875</v>
      </c>
      <c r="D7" s="319">
        <v>0</v>
      </c>
      <c r="E7" s="319">
        <v>0</v>
      </c>
      <c r="F7" s="318">
        <f t="shared" si="0"/>
        <v>38752588634</v>
      </c>
      <c r="G7" s="320">
        <v>38752588634</v>
      </c>
      <c r="H7" s="319">
        <v>0</v>
      </c>
      <c r="I7" s="321">
        <v>393</v>
      </c>
      <c r="J7" s="312">
        <v>291699</v>
      </c>
      <c r="K7" s="312">
        <v>86</v>
      </c>
      <c r="L7" s="319">
        <v>0</v>
      </c>
      <c r="M7" s="319">
        <v>0</v>
      </c>
      <c r="N7" s="319">
        <v>0</v>
      </c>
      <c r="O7" s="319">
        <v>0</v>
      </c>
      <c r="P7" s="319">
        <v>0</v>
      </c>
      <c r="Q7" s="321">
        <v>3645</v>
      </c>
      <c r="R7" s="323"/>
      <c r="S7" s="317" t="s">
        <v>79</v>
      </c>
      <c r="T7" s="320">
        <v>1478233399</v>
      </c>
      <c r="U7" s="320">
        <f t="shared" si="1"/>
        <v>517883399</v>
      </c>
      <c r="V7" s="320">
        <v>960350000</v>
      </c>
      <c r="W7" s="319">
        <v>0</v>
      </c>
      <c r="X7" s="319">
        <v>0</v>
      </c>
      <c r="Y7" s="319">
        <v>0</v>
      </c>
      <c r="Z7" s="320">
        <f t="shared" si="2"/>
        <v>1478233399</v>
      </c>
      <c r="AA7" s="320">
        <v>517883399</v>
      </c>
      <c r="AB7" s="318">
        <v>960350000</v>
      </c>
      <c r="AC7" s="319">
        <v>0</v>
      </c>
      <c r="AD7" s="319">
        <v>0</v>
      </c>
      <c r="AE7" s="319">
        <v>0</v>
      </c>
      <c r="AF7" s="319">
        <v>0</v>
      </c>
      <c r="AG7" s="319">
        <v>0</v>
      </c>
      <c r="AH7" s="319">
        <v>0</v>
      </c>
      <c r="AI7" s="319">
        <v>0</v>
      </c>
      <c r="AJ7" s="319">
        <v>0</v>
      </c>
      <c r="AK7" s="319">
        <v>0</v>
      </c>
      <c r="AL7" s="319">
        <v>0</v>
      </c>
      <c r="AM7" s="319">
        <v>0</v>
      </c>
      <c r="AN7" s="319">
        <v>0</v>
      </c>
      <c r="AO7" s="322">
        <v>0</v>
      </c>
      <c r="AP7" s="17"/>
      <c r="AQ7" s="17"/>
      <c r="AR7" s="17"/>
      <c r="AS7" s="17"/>
      <c r="AT7" s="17"/>
      <c r="AU7" s="17"/>
    </row>
    <row r="8" spans="1:47" x14ac:dyDescent="0.25">
      <c r="A8" s="323"/>
      <c r="B8" s="317" t="s">
        <v>80</v>
      </c>
      <c r="C8" s="318">
        <v>815.04144287109375</v>
      </c>
      <c r="D8" s="319">
        <v>0</v>
      </c>
      <c r="E8" s="319">
        <v>0</v>
      </c>
      <c r="F8" s="318">
        <f t="shared" si="0"/>
        <v>41163644264</v>
      </c>
      <c r="G8" s="320">
        <v>41163644264</v>
      </c>
      <c r="H8" s="319">
        <v>0</v>
      </c>
      <c r="I8" s="321">
        <v>392</v>
      </c>
      <c r="J8" s="312">
        <v>292189</v>
      </c>
      <c r="K8" s="312">
        <v>105</v>
      </c>
      <c r="L8" s="319">
        <v>0</v>
      </c>
      <c r="M8" s="319">
        <v>0</v>
      </c>
      <c r="N8" s="319">
        <v>0</v>
      </c>
      <c r="O8" s="319">
        <v>0</v>
      </c>
      <c r="P8" s="319">
        <v>0</v>
      </c>
      <c r="Q8" s="321">
        <v>4278</v>
      </c>
      <c r="R8" s="323"/>
      <c r="S8" s="317" t="s">
        <v>80</v>
      </c>
      <c r="T8" s="320">
        <v>315682112</v>
      </c>
      <c r="U8" s="320">
        <f t="shared" si="1"/>
        <v>86407562</v>
      </c>
      <c r="V8" s="320">
        <v>229274550</v>
      </c>
      <c r="W8" s="319">
        <v>0</v>
      </c>
      <c r="X8" s="319">
        <v>0</v>
      </c>
      <c r="Y8" s="319">
        <v>0</v>
      </c>
      <c r="Z8" s="320">
        <f t="shared" si="2"/>
        <v>315682112</v>
      </c>
      <c r="AA8" s="320">
        <v>86407562</v>
      </c>
      <c r="AB8" s="318">
        <v>229274550</v>
      </c>
      <c r="AC8" s="319">
        <v>0</v>
      </c>
      <c r="AD8" s="319">
        <v>0</v>
      </c>
      <c r="AE8" s="319">
        <v>0</v>
      </c>
      <c r="AF8" s="319">
        <v>0</v>
      </c>
      <c r="AG8" s="319">
        <v>0</v>
      </c>
      <c r="AH8" s="319">
        <v>0</v>
      </c>
      <c r="AI8" s="319">
        <v>0</v>
      </c>
      <c r="AJ8" s="319">
        <v>0</v>
      </c>
      <c r="AK8" s="319">
        <v>0</v>
      </c>
      <c r="AL8" s="319">
        <v>0</v>
      </c>
      <c r="AM8" s="319">
        <v>0</v>
      </c>
      <c r="AN8" s="319">
        <v>0</v>
      </c>
      <c r="AO8" s="322">
        <v>0</v>
      </c>
      <c r="AP8" s="17"/>
      <c r="AQ8" s="17"/>
      <c r="AR8" s="17"/>
      <c r="AS8" s="17"/>
      <c r="AT8" s="17"/>
      <c r="AU8" s="17"/>
    </row>
    <row r="9" spans="1:47" x14ac:dyDescent="0.25">
      <c r="A9" s="323"/>
      <c r="B9" s="317" t="s">
        <v>81</v>
      </c>
      <c r="C9" s="318">
        <v>692.57244873046875</v>
      </c>
      <c r="D9" s="319">
        <v>0</v>
      </c>
      <c r="E9" s="319">
        <v>0</v>
      </c>
      <c r="F9" s="318">
        <f t="shared" si="0"/>
        <v>43736561467</v>
      </c>
      <c r="G9" s="320">
        <v>43736561467</v>
      </c>
      <c r="H9" s="319">
        <v>0</v>
      </c>
      <c r="I9" s="321">
        <v>391</v>
      </c>
      <c r="J9" s="312">
        <v>292653</v>
      </c>
      <c r="K9" s="312">
        <v>97</v>
      </c>
      <c r="L9" s="319">
        <v>0</v>
      </c>
      <c r="M9" s="319">
        <v>0</v>
      </c>
      <c r="N9" s="319">
        <v>0</v>
      </c>
      <c r="O9" s="319">
        <v>0</v>
      </c>
      <c r="P9" s="319">
        <v>0</v>
      </c>
      <c r="Q9" s="321">
        <v>4965</v>
      </c>
      <c r="R9" s="323"/>
      <c r="S9" s="317" t="s">
        <v>81</v>
      </c>
      <c r="T9" s="320">
        <v>747818700</v>
      </c>
      <c r="U9" s="320">
        <f t="shared" si="1"/>
        <v>710458700</v>
      </c>
      <c r="V9" s="320">
        <v>37360000</v>
      </c>
      <c r="W9" s="319">
        <v>0</v>
      </c>
      <c r="X9" s="319">
        <v>0</v>
      </c>
      <c r="Y9" s="319">
        <v>0</v>
      </c>
      <c r="Z9" s="320">
        <f t="shared" si="2"/>
        <v>747818700</v>
      </c>
      <c r="AA9" s="320">
        <v>710458700</v>
      </c>
      <c r="AB9" s="318">
        <v>37360000</v>
      </c>
      <c r="AC9" s="319">
        <v>0</v>
      </c>
      <c r="AD9" s="319">
        <v>0</v>
      </c>
      <c r="AE9" s="319">
        <v>0</v>
      </c>
      <c r="AF9" s="319">
        <v>0</v>
      </c>
      <c r="AG9" s="319">
        <v>0</v>
      </c>
      <c r="AH9" s="319">
        <v>0</v>
      </c>
      <c r="AI9" s="319">
        <v>0</v>
      </c>
      <c r="AJ9" s="319">
        <v>0</v>
      </c>
      <c r="AK9" s="319">
        <v>0</v>
      </c>
      <c r="AL9" s="319">
        <v>0</v>
      </c>
      <c r="AM9" s="319">
        <v>0</v>
      </c>
      <c r="AN9" s="319">
        <v>0</v>
      </c>
      <c r="AO9" s="322">
        <v>0</v>
      </c>
      <c r="AP9" s="17"/>
      <c r="AQ9" s="17"/>
      <c r="AR9" s="17"/>
      <c r="AS9" s="17"/>
      <c r="AT9" s="17"/>
      <c r="AU9" s="17"/>
    </row>
    <row r="10" spans="1:47" x14ac:dyDescent="0.25">
      <c r="A10" s="323"/>
      <c r="B10" s="317" t="s">
        <v>82</v>
      </c>
      <c r="C10" s="318">
        <v>680.339111328125</v>
      </c>
      <c r="D10" s="319">
        <v>0</v>
      </c>
      <c r="E10" s="319">
        <v>0</v>
      </c>
      <c r="F10" s="318">
        <f t="shared" si="0"/>
        <v>44536348840</v>
      </c>
      <c r="G10" s="320">
        <v>44536348840</v>
      </c>
      <c r="H10" s="319">
        <v>0</v>
      </c>
      <c r="I10" s="321">
        <v>391</v>
      </c>
      <c r="J10" s="312">
        <v>292781</v>
      </c>
      <c r="K10" s="312">
        <v>63</v>
      </c>
      <c r="L10" s="319">
        <v>0</v>
      </c>
      <c r="M10" s="319">
        <v>0</v>
      </c>
      <c r="N10" s="319">
        <v>0</v>
      </c>
      <c r="O10" s="319">
        <v>0</v>
      </c>
      <c r="P10" s="319">
        <v>0</v>
      </c>
      <c r="Q10" s="321">
        <v>5387</v>
      </c>
      <c r="R10" s="323"/>
      <c r="S10" s="317" t="s">
        <v>82</v>
      </c>
      <c r="T10" s="320">
        <v>872373038</v>
      </c>
      <c r="U10" s="320">
        <f t="shared" si="1"/>
        <v>204663038</v>
      </c>
      <c r="V10" s="320">
        <v>667710000</v>
      </c>
      <c r="W10" s="319">
        <v>0</v>
      </c>
      <c r="X10" s="319">
        <v>0</v>
      </c>
      <c r="Y10" s="319">
        <v>0</v>
      </c>
      <c r="Z10" s="320">
        <f t="shared" si="2"/>
        <v>872373038</v>
      </c>
      <c r="AA10" s="320">
        <v>204663038</v>
      </c>
      <c r="AB10" s="318">
        <v>667710000</v>
      </c>
      <c r="AC10" s="319">
        <v>0</v>
      </c>
      <c r="AD10" s="319">
        <v>0</v>
      </c>
      <c r="AE10" s="319">
        <v>0</v>
      </c>
      <c r="AF10" s="319">
        <v>0</v>
      </c>
      <c r="AG10" s="319">
        <v>0</v>
      </c>
      <c r="AH10" s="319">
        <v>0</v>
      </c>
      <c r="AI10" s="319">
        <v>0</v>
      </c>
      <c r="AJ10" s="319">
        <v>0</v>
      </c>
      <c r="AK10" s="319">
        <v>0</v>
      </c>
      <c r="AL10" s="319">
        <v>0</v>
      </c>
      <c r="AM10" s="319">
        <v>0</v>
      </c>
      <c r="AN10" s="319">
        <v>0</v>
      </c>
      <c r="AO10" s="322">
        <v>0</v>
      </c>
      <c r="AP10" s="17"/>
      <c r="AQ10" s="17"/>
      <c r="AR10" s="17"/>
      <c r="AS10" s="17"/>
      <c r="AT10" s="17"/>
      <c r="AU10" s="17"/>
    </row>
    <row r="11" spans="1:47" x14ac:dyDescent="0.25">
      <c r="A11" s="323"/>
      <c r="B11" s="317" t="s">
        <v>83</v>
      </c>
      <c r="C11" s="318">
        <v>770.3333740234375</v>
      </c>
      <c r="D11" s="319">
        <v>0</v>
      </c>
      <c r="E11" s="319">
        <v>0</v>
      </c>
      <c r="F11" s="318">
        <f t="shared" si="0"/>
        <v>48518327331</v>
      </c>
      <c r="G11" s="320">
        <v>48518327331</v>
      </c>
      <c r="H11" s="319">
        <v>0</v>
      </c>
      <c r="I11" s="321">
        <v>391</v>
      </c>
      <c r="J11" s="312">
        <v>293153</v>
      </c>
      <c r="K11" s="312">
        <v>85</v>
      </c>
      <c r="L11" s="319">
        <v>0</v>
      </c>
      <c r="M11" s="319">
        <v>0</v>
      </c>
      <c r="N11" s="319">
        <v>0</v>
      </c>
      <c r="O11" s="319">
        <v>0</v>
      </c>
      <c r="P11" s="319">
        <v>0</v>
      </c>
      <c r="Q11" s="321">
        <v>6026</v>
      </c>
      <c r="R11" s="323"/>
      <c r="S11" s="317" t="s">
        <v>83</v>
      </c>
      <c r="T11" s="320">
        <v>173570575</v>
      </c>
      <c r="U11" s="320">
        <f t="shared" si="1"/>
        <v>67120575</v>
      </c>
      <c r="V11" s="320">
        <v>106450000</v>
      </c>
      <c r="W11" s="319">
        <v>0</v>
      </c>
      <c r="X11" s="319">
        <v>0</v>
      </c>
      <c r="Y11" s="319">
        <v>0</v>
      </c>
      <c r="Z11" s="320">
        <f t="shared" si="2"/>
        <v>173570575</v>
      </c>
      <c r="AA11" s="320">
        <v>67120575</v>
      </c>
      <c r="AB11" s="318">
        <v>106450000</v>
      </c>
      <c r="AC11" s="319">
        <v>0</v>
      </c>
      <c r="AD11" s="319">
        <v>0</v>
      </c>
      <c r="AE11" s="319">
        <v>0</v>
      </c>
      <c r="AF11" s="319">
        <v>0</v>
      </c>
      <c r="AG11" s="319">
        <v>0</v>
      </c>
      <c r="AH11" s="319">
        <v>0</v>
      </c>
      <c r="AI11" s="319">
        <v>0</v>
      </c>
      <c r="AJ11" s="319">
        <v>0</v>
      </c>
      <c r="AK11" s="319">
        <v>0</v>
      </c>
      <c r="AL11" s="319">
        <v>0</v>
      </c>
      <c r="AM11" s="319">
        <v>0</v>
      </c>
      <c r="AN11" s="319">
        <v>0</v>
      </c>
      <c r="AO11" s="322">
        <v>0</v>
      </c>
      <c r="AP11" s="17"/>
      <c r="AQ11" s="17"/>
      <c r="AR11" s="17"/>
      <c r="AS11" s="17"/>
      <c r="AT11" s="17"/>
      <c r="AU11" s="17"/>
    </row>
    <row r="12" spans="1:47" x14ac:dyDescent="0.25">
      <c r="A12" s="323"/>
      <c r="B12" s="317" t="s">
        <v>84</v>
      </c>
      <c r="C12" s="318">
        <v>836.79669189453125</v>
      </c>
      <c r="D12" s="319">
        <v>0</v>
      </c>
      <c r="E12" s="319">
        <v>0</v>
      </c>
      <c r="F12" s="318">
        <f t="shared" si="0"/>
        <v>49764017603</v>
      </c>
      <c r="G12" s="320">
        <v>49764017603</v>
      </c>
      <c r="H12" s="319">
        <v>0</v>
      </c>
      <c r="I12" s="321">
        <v>391</v>
      </c>
      <c r="J12" s="312">
        <v>293367</v>
      </c>
      <c r="K12" s="312">
        <v>78</v>
      </c>
      <c r="L12" s="319">
        <v>0</v>
      </c>
      <c r="M12" s="319">
        <v>0</v>
      </c>
      <c r="N12" s="319">
        <v>0</v>
      </c>
      <c r="O12" s="319">
        <v>0</v>
      </c>
      <c r="P12" s="319">
        <v>0</v>
      </c>
      <c r="Q12" s="321">
        <v>6666</v>
      </c>
      <c r="R12" s="323"/>
      <c r="S12" s="317" t="s">
        <v>84</v>
      </c>
      <c r="T12" s="320">
        <v>192877067</v>
      </c>
      <c r="U12" s="320">
        <f t="shared" si="1"/>
        <v>78846867</v>
      </c>
      <c r="V12" s="320">
        <v>114030200</v>
      </c>
      <c r="W12" s="319">
        <v>0</v>
      </c>
      <c r="X12" s="319">
        <v>0</v>
      </c>
      <c r="Y12" s="319">
        <v>0</v>
      </c>
      <c r="Z12" s="320">
        <f t="shared" si="2"/>
        <v>192877067</v>
      </c>
      <c r="AA12" s="320">
        <v>78846867</v>
      </c>
      <c r="AB12" s="318">
        <v>114030200</v>
      </c>
      <c r="AC12" s="319">
        <v>0</v>
      </c>
      <c r="AD12" s="319">
        <v>0</v>
      </c>
      <c r="AE12" s="319">
        <v>0</v>
      </c>
      <c r="AF12" s="319">
        <v>0</v>
      </c>
      <c r="AG12" s="319">
        <v>0</v>
      </c>
      <c r="AH12" s="319">
        <v>0</v>
      </c>
      <c r="AI12" s="319">
        <v>0</v>
      </c>
      <c r="AJ12" s="319">
        <v>0</v>
      </c>
      <c r="AK12" s="319">
        <v>0</v>
      </c>
      <c r="AL12" s="319">
        <v>0</v>
      </c>
      <c r="AM12" s="319">
        <v>0</v>
      </c>
      <c r="AN12" s="319">
        <v>0</v>
      </c>
      <c r="AO12" s="322">
        <v>0</v>
      </c>
      <c r="AP12" s="17"/>
      <c r="AQ12" s="17"/>
      <c r="AR12" s="17"/>
      <c r="AS12" s="17"/>
      <c r="AT12" s="17"/>
      <c r="AU12" s="17"/>
    </row>
    <row r="13" spans="1:47" x14ac:dyDescent="0.25">
      <c r="A13" s="323"/>
      <c r="B13" s="317" t="s">
        <v>85</v>
      </c>
      <c r="C13" s="318">
        <v>852.4427490234375</v>
      </c>
      <c r="D13" s="319">
        <v>0</v>
      </c>
      <c r="E13" s="319">
        <v>0</v>
      </c>
      <c r="F13" s="318">
        <f t="shared" si="0"/>
        <v>49588013667</v>
      </c>
      <c r="G13" s="320">
        <v>49588013667</v>
      </c>
      <c r="H13" s="319">
        <v>0</v>
      </c>
      <c r="I13" s="321">
        <v>391</v>
      </c>
      <c r="J13" s="312">
        <v>293772</v>
      </c>
      <c r="K13" s="312">
        <v>83</v>
      </c>
      <c r="L13" s="319">
        <v>0</v>
      </c>
      <c r="M13" s="319">
        <v>0</v>
      </c>
      <c r="N13" s="319">
        <v>0</v>
      </c>
      <c r="O13" s="319">
        <v>0</v>
      </c>
      <c r="P13" s="319">
        <v>0</v>
      </c>
      <c r="Q13" s="321">
        <v>7316</v>
      </c>
      <c r="R13" s="323"/>
      <c r="S13" s="317" t="s">
        <v>85</v>
      </c>
      <c r="T13" s="320">
        <v>113689124</v>
      </c>
      <c r="U13" s="320">
        <f t="shared" si="1"/>
        <v>55852224</v>
      </c>
      <c r="V13" s="320">
        <v>57836900</v>
      </c>
      <c r="W13" s="319">
        <v>0</v>
      </c>
      <c r="X13" s="319">
        <v>0</v>
      </c>
      <c r="Y13" s="319">
        <v>0</v>
      </c>
      <c r="Z13" s="320">
        <f t="shared" si="2"/>
        <v>113689124</v>
      </c>
      <c r="AA13" s="320">
        <v>55852224</v>
      </c>
      <c r="AB13" s="318">
        <v>57836900</v>
      </c>
      <c r="AC13" s="319">
        <v>0</v>
      </c>
      <c r="AD13" s="319">
        <v>0</v>
      </c>
      <c r="AE13" s="319">
        <v>0</v>
      </c>
      <c r="AF13" s="319">
        <v>0</v>
      </c>
      <c r="AG13" s="319">
        <v>0</v>
      </c>
      <c r="AH13" s="319">
        <v>0</v>
      </c>
      <c r="AI13" s="319">
        <v>0</v>
      </c>
      <c r="AJ13" s="319">
        <v>0</v>
      </c>
      <c r="AK13" s="319">
        <v>0</v>
      </c>
      <c r="AL13" s="319">
        <v>0</v>
      </c>
      <c r="AM13" s="319">
        <v>0</v>
      </c>
      <c r="AN13" s="319">
        <v>0</v>
      </c>
      <c r="AO13" s="322">
        <v>0</v>
      </c>
      <c r="AP13" s="17"/>
      <c r="AQ13" s="17"/>
      <c r="AR13" s="17"/>
      <c r="AS13" s="17"/>
      <c r="AT13" s="17"/>
      <c r="AU13" s="17"/>
    </row>
    <row r="14" spans="1:47" x14ac:dyDescent="0.25">
      <c r="A14" s="323"/>
      <c r="B14" s="317" t="s">
        <v>86</v>
      </c>
      <c r="C14" s="318">
        <v>970.58843994140625</v>
      </c>
      <c r="D14" s="319">
        <v>0</v>
      </c>
      <c r="E14" s="319">
        <v>0</v>
      </c>
      <c r="F14" s="318">
        <f t="shared" si="0"/>
        <v>55154516781</v>
      </c>
      <c r="G14" s="320">
        <v>55154516781</v>
      </c>
      <c r="H14" s="319">
        <v>0</v>
      </c>
      <c r="I14" s="321">
        <v>392</v>
      </c>
      <c r="J14" s="312">
        <v>294345</v>
      </c>
      <c r="K14" s="312">
        <v>95</v>
      </c>
      <c r="L14" s="319">
        <v>0</v>
      </c>
      <c r="M14" s="319">
        <v>0</v>
      </c>
      <c r="N14" s="319">
        <v>0</v>
      </c>
      <c r="O14" s="319">
        <v>0</v>
      </c>
      <c r="P14" s="319">
        <v>0</v>
      </c>
      <c r="Q14" s="321">
        <v>8123</v>
      </c>
      <c r="R14" s="323"/>
      <c r="S14" s="317" t="s">
        <v>86</v>
      </c>
      <c r="T14" s="320">
        <v>539624543</v>
      </c>
      <c r="U14" s="320">
        <f t="shared" si="1"/>
        <v>405349543</v>
      </c>
      <c r="V14" s="320">
        <v>134275000</v>
      </c>
      <c r="W14" s="319">
        <v>0</v>
      </c>
      <c r="X14" s="319">
        <v>0</v>
      </c>
      <c r="Y14" s="319">
        <v>0</v>
      </c>
      <c r="Z14" s="320">
        <f t="shared" si="2"/>
        <v>539624543</v>
      </c>
      <c r="AA14" s="320">
        <v>405349543</v>
      </c>
      <c r="AB14" s="318">
        <v>134275000</v>
      </c>
      <c r="AC14" s="319">
        <v>0</v>
      </c>
      <c r="AD14" s="319">
        <v>0</v>
      </c>
      <c r="AE14" s="319">
        <v>0</v>
      </c>
      <c r="AF14" s="319">
        <v>0</v>
      </c>
      <c r="AG14" s="319">
        <v>0</v>
      </c>
      <c r="AH14" s="319">
        <v>0</v>
      </c>
      <c r="AI14" s="319">
        <v>0</v>
      </c>
      <c r="AJ14" s="319">
        <v>0</v>
      </c>
      <c r="AK14" s="319">
        <v>0</v>
      </c>
      <c r="AL14" s="319">
        <v>0</v>
      </c>
      <c r="AM14" s="319">
        <v>0</v>
      </c>
      <c r="AN14" s="319">
        <v>0</v>
      </c>
      <c r="AO14" s="322">
        <v>0</v>
      </c>
      <c r="AP14" s="17"/>
      <c r="AQ14" s="17"/>
      <c r="AR14" s="17"/>
      <c r="AS14" s="17"/>
      <c r="AT14" s="17"/>
      <c r="AU14" s="17"/>
    </row>
    <row r="15" spans="1:47" x14ac:dyDescent="0.25">
      <c r="A15" s="324"/>
      <c r="B15" s="317" t="s">
        <v>87</v>
      </c>
      <c r="C15" s="318">
        <v>1019.1952514648438</v>
      </c>
      <c r="D15" s="319">
        <v>0</v>
      </c>
      <c r="E15" s="319">
        <v>0</v>
      </c>
      <c r="F15" s="318">
        <f t="shared" si="0"/>
        <v>55700950598</v>
      </c>
      <c r="G15" s="320">
        <v>55700950598</v>
      </c>
      <c r="H15" s="319">
        <v>0</v>
      </c>
      <c r="I15" s="321">
        <v>392</v>
      </c>
      <c r="J15" s="312">
        <v>294857</v>
      </c>
      <c r="K15" s="312">
        <v>108</v>
      </c>
      <c r="L15" s="319">
        <v>0</v>
      </c>
      <c r="M15" s="319">
        <v>0</v>
      </c>
      <c r="N15" s="319">
        <v>0</v>
      </c>
      <c r="O15" s="319">
        <v>0</v>
      </c>
      <c r="P15" s="319">
        <v>0</v>
      </c>
      <c r="Q15" s="321">
        <v>8831</v>
      </c>
      <c r="R15" s="324"/>
      <c r="S15" s="317" t="s">
        <v>87</v>
      </c>
      <c r="T15" s="320">
        <v>346445260</v>
      </c>
      <c r="U15" s="320">
        <f t="shared" si="1"/>
        <v>213275260</v>
      </c>
      <c r="V15" s="320">
        <v>133170000</v>
      </c>
      <c r="W15" s="319">
        <v>0</v>
      </c>
      <c r="X15" s="319">
        <v>0</v>
      </c>
      <c r="Y15" s="319">
        <v>0</v>
      </c>
      <c r="Z15" s="320">
        <f t="shared" si="2"/>
        <v>346445260</v>
      </c>
      <c r="AA15" s="320">
        <v>213275260</v>
      </c>
      <c r="AB15" s="318">
        <v>133170000</v>
      </c>
      <c r="AC15" s="319">
        <v>0</v>
      </c>
      <c r="AD15" s="319">
        <v>0</v>
      </c>
      <c r="AE15" s="319">
        <v>0</v>
      </c>
      <c r="AF15" s="319">
        <v>0</v>
      </c>
      <c r="AG15" s="319">
        <v>0</v>
      </c>
      <c r="AH15" s="319">
        <v>0</v>
      </c>
      <c r="AI15" s="319">
        <v>0</v>
      </c>
      <c r="AJ15" s="319">
        <v>0</v>
      </c>
      <c r="AK15" s="319">
        <v>0</v>
      </c>
      <c r="AL15" s="319">
        <v>0</v>
      </c>
      <c r="AM15" s="319">
        <v>0</v>
      </c>
      <c r="AN15" s="319">
        <v>0</v>
      </c>
      <c r="AO15" s="322">
        <v>0</v>
      </c>
      <c r="AP15" s="17"/>
      <c r="AQ15" s="17"/>
      <c r="AR15" s="17"/>
      <c r="AS15" s="17"/>
      <c r="AT15" s="17"/>
      <c r="AU15" s="17"/>
    </row>
    <row r="16" spans="1:47" x14ac:dyDescent="0.25">
      <c r="A16" s="316" t="s">
        <v>88</v>
      </c>
      <c r="B16" s="317" t="s">
        <v>76</v>
      </c>
      <c r="C16" s="318">
        <v>1006.687744140625</v>
      </c>
      <c r="D16" s="319">
        <v>0</v>
      </c>
      <c r="E16" s="319">
        <v>0</v>
      </c>
      <c r="F16" s="318">
        <f t="shared" si="0"/>
        <v>64965609595</v>
      </c>
      <c r="G16" s="320">
        <v>64965609595</v>
      </c>
      <c r="H16" s="319">
        <v>0</v>
      </c>
      <c r="I16" s="321">
        <v>391</v>
      </c>
      <c r="J16" s="312">
        <v>295647</v>
      </c>
      <c r="K16" s="312">
        <v>117</v>
      </c>
      <c r="L16" s="319">
        <v>0</v>
      </c>
      <c r="M16" s="319">
        <v>0</v>
      </c>
      <c r="N16" s="319">
        <v>0</v>
      </c>
      <c r="O16" s="319">
        <v>0</v>
      </c>
      <c r="P16" s="319">
        <v>0</v>
      </c>
      <c r="Q16" s="321">
        <v>9813</v>
      </c>
      <c r="R16" s="316" t="s">
        <v>88</v>
      </c>
      <c r="S16" s="317" t="s">
        <v>76</v>
      </c>
      <c r="T16" s="320">
        <v>396666397</v>
      </c>
      <c r="U16" s="320">
        <f t="shared" si="1"/>
        <v>290216897</v>
      </c>
      <c r="V16" s="320">
        <v>106449500</v>
      </c>
      <c r="W16" s="319">
        <v>0</v>
      </c>
      <c r="X16" s="319">
        <v>0</v>
      </c>
      <c r="Y16" s="319">
        <v>0</v>
      </c>
      <c r="Z16" s="320">
        <f t="shared" si="2"/>
        <v>396666397</v>
      </c>
      <c r="AA16" s="320">
        <v>290216897</v>
      </c>
      <c r="AB16" s="318">
        <v>106449500</v>
      </c>
      <c r="AC16" s="319">
        <v>0</v>
      </c>
      <c r="AD16" s="319">
        <v>0</v>
      </c>
      <c r="AE16" s="319">
        <v>0</v>
      </c>
      <c r="AF16" s="319">
        <v>0</v>
      </c>
      <c r="AG16" s="319">
        <v>0</v>
      </c>
      <c r="AH16" s="319">
        <v>0</v>
      </c>
      <c r="AI16" s="319">
        <v>0</v>
      </c>
      <c r="AJ16" s="319">
        <v>0</v>
      </c>
      <c r="AK16" s="319">
        <v>0</v>
      </c>
      <c r="AL16" s="319">
        <v>0</v>
      </c>
      <c r="AM16" s="319">
        <v>0</v>
      </c>
      <c r="AN16" s="319">
        <v>0</v>
      </c>
      <c r="AO16" s="322">
        <v>0</v>
      </c>
      <c r="AP16" s="17"/>
      <c r="AQ16" s="17"/>
      <c r="AR16" s="17"/>
      <c r="AS16" s="17"/>
      <c r="AT16" s="17"/>
      <c r="AU16" s="17"/>
    </row>
    <row r="17" spans="1:47" x14ac:dyDescent="0.25">
      <c r="A17" s="323"/>
      <c r="B17" s="317" t="s">
        <v>77</v>
      </c>
      <c r="C17" s="318">
        <v>1103.367431640625</v>
      </c>
      <c r="D17" s="319">
        <v>0</v>
      </c>
      <c r="E17" s="319">
        <v>0</v>
      </c>
      <c r="F17" s="318">
        <f t="shared" si="0"/>
        <v>80609458691</v>
      </c>
      <c r="G17" s="320">
        <v>80609458691</v>
      </c>
      <c r="H17" s="319">
        <v>0</v>
      </c>
      <c r="I17" s="321">
        <v>391</v>
      </c>
      <c r="J17" s="312">
        <v>296757</v>
      </c>
      <c r="K17" s="312">
        <v>102</v>
      </c>
      <c r="L17" s="319">
        <v>0</v>
      </c>
      <c r="M17" s="319">
        <v>0</v>
      </c>
      <c r="N17" s="319">
        <v>0</v>
      </c>
      <c r="O17" s="319">
        <v>0</v>
      </c>
      <c r="P17" s="319">
        <v>0</v>
      </c>
      <c r="Q17" s="321">
        <v>11062</v>
      </c>
      <c r="R17" s="323"/>
      <c r="S17" s="317" t="s">
        <v>77</v>
      </c>
      <c r="T17" s="320">
        <v>2908630983</v>
      </c>
      <c r="U17" s="320">
        <f t="shared" si="1"/>
        <v>2868960983</v>
      </c>
      <c r="V17" s="320">
        <v>39670000</v>
      </c>
      <c r="W17" s="319">
        <v>0</v>
      </c>
      <c r="X17" s="319">
        <v>0</v>
      </c>
      <c r="Y17" s="319">
        <v>0</v>
      </c>
      <c r="Z17" s="320">
        <f t="shared" si="2"/>
        <v>2908630983</v>
      </c>
      <c r="AA17" s="320">
        <v>2868960983</v>
      </c>
      <c r="AB17" s="318">
        <v>39670000</v>
      </c>
      <c r="AC17" s="319">
        <v>0</v>
      </c>
      <c r="AD17" s="319">
        <v>0</v>
      </c>
      <c r="AE17" s="319">
        <v>0</v>
      </c>
      <c r="AF17" s="319">
        <v>0</v>
      </c>
      <c r="AG17" s="319">
        <v>0</v>
      </c>
      <c r="AH17" s="319">
        <v>0</v>
      </c>
      <c r="AI17" s="319">
        <v>0</v>
      </c>
      <c r="AJ17" s="319">
        <v>0</v>
      </c>
      <c r="AK17" s="319">
        <v>0</v>
      </c>
      <c r="AL17" s="319">
        <v>0</v>
      </c>
      <c r="AM17" s="319">
        <v>0</v>
      </c>
      <c r="AN17" s="319">
        <v>0</v>
      </c>
      <c r="AO17" s="322">
        <v>0</v>
      </c>
      <c r="AP17" s="17"/>
      <c r="AQ17" s="17"/>
      <c r="AR17" s="17"/>
      <c r="AS17" s="17"/>
      <c r="AT17" s="17"/>
      <c r="AU17" s="17"/>
    </row>
    <row r="18" spans="1:47" x14ac:dyDescent="0.25">
      <c r="A18" s="323"/>
      <c r="B18" s="317" t="s">
        <v>78</v>
      </c>
      <c r="C18" s="318">
        <v>1095.393310546875</v>
      </c>
      <c r="D18" s="319">
        <v>0</v>
      </c>
      <c r="E18" s="319">
        <v>0</v>
      </c>
      <c r="F18" s="318">
        <f t="shared" si="0"/>
        <v>79862499465</v>
      </c>
      <c r="G18" s="320">
        <v>79862499465</v>
      </c>
      <c r="H18" s="319">
        <v>0</v>
      </c>
      <c r="I18" s="321">
        <v>391</v>
      </c>
      <c r="J18" s="312">
        <v>297182</v>
      </c>
      <c r="K18" s="312">
        <v>106</v>
      </c>
      <c r="L18" s="319">
        <v>0</v>
      </c>
      <c r="M18" s="319">
        <v>0</v>
      </c>
      <c r="N18" s="319">
        <v>0</v>
      </c>
      <c r="O18" s="319">
        <v>0</v>
      </c>
      <c r="P18" s="319">
        <v>0</v>
      </c>
      <c r="Q18" s="321">
        <v>12154</v>
      </c>
      <c r="R18" s="323"/>
      <c r="S18" s="317" t="s">
        <v>78</v>
      </c>
      <c r="T18" s="320">
        <v>3870402196</v>
      </c>
      <c r="U18" s="320">
        <f t="shared" si="1"/>
        <v>256627402</v>
      </c>
      <c r="V18" s="320">
        <v>105132298</v>
      </c>
      <c r="W18" s="320">
        <v>3508642496</v>
      </c>
      <c r="X18" s="319">
        <v>0</v>
      </c>
      <c r="Y18" s="319">
        <v>0</v>
      </c>
      <c r="Z18" s="320">
        <f t="shared" si="2"/>
        <v>3870402196</v>
      </c>
      <c r="AA18" s="320">
        <v>256627402</v>
      </c>
      <c r="AB18" s="318">
        <v>105132298</v>
      </c>
      <c r="AC18" s="320">
        <v>3508642496</v>
      </c>
      <c r="AD18" s="319">
        <v>0</v>
      </c>
      <c r="AE18" s="319">
        <v>0</v>
      </c>
      <c r="AF18" s="319">
        <v>0</v>
      </c>
      <c r="AG18" s="319">
        <v>0</v>
      </c>
      <c r="AH18" s="319">
        <v>0</v>
      </c>
      <c r="AI18" s="319">
        <v>0</v>
      </c>
      <c r="AJ18" s="319">
        <v>0</v>
      </c>
      <c r="AK18" s="319">
        <v>0</v>
      </c>
      <c r="AL18" s="319">
        <v>0</v>
      </c>
      <c r="AM18" s="319">
        <v>0</v>
      </c>
      <c r="AN18" s="319">
        <v>0</v>
      </c>
      <c r="AO18" s="322">
        <v>0</v>
      </c>
      <c r="AP18" s="17"/>
      <c r="AQ18" s="17"/>
      <c r="AR18" s="17"/>
      <c r="AS18" s="17"/>
      <c r="AT18" s="17"/>
      <c r="AU18" s="17"/>
    </row>
    <row r="19" spans="1:47" x14ac:dyDescent="0.25">
      <c r="A19" s="323"/>
      <c r="B19" s="317" t="s">
        <v>79</v>
      </c>
      <c r="C19" s="318">
        <v>1108.10693359375</v>
      </c>
      <c r="D19" s="319">
        <v>0</v>
      </c>
      <c r="E19" s="319">
        <v>0</v>
      </c>
      <c r="F19" s="318">
        <f t="shared" si="0"/>
        <v>81120790855</v>
      </c>
      <c r="G19" s="320">
        <v>81120790855</v>
      </c>
      <c r="H19" s="319">
        <v>0</v>
      </c>
      <c r="I19" s="321">
        <v>391</v>
      </c>
      <c r="J19" s="312">
        <v>300135</v>
      </c>
      <c r="K19" s="312">
        <v>105</v>
      </c>
      <c r="L19" s="319">
        <v>0</v>
      </c>
      <c r="M19" s="319">
        <v>0</v>
      </c>
      <c r="N19" s="319">
        <v>0</v>
      </c>
      <c r="O19" s="319">
        <v>0</v>
      </c>
      <c r="P19" s="319">
        <v>0</v>
      </c>
      <c r="Q19" s="321">
        <v>13108</v>
      </c>
      <c r="R19" s="323"/>
      <c r="S19" s="317" t="s">
        <v>79</v>
      </c>
      <c r="T19" s="320">
        <v>1241980806</v>
      </c>
      <c r="U19" s="320">
        <f t="shared" si="1"/>
        <v>1231801563</v>
      </c>
      <c r="V19" s="320">
        <v>10179243</v>
      </c>
      <c r="W19" s="319">
        <v>0</v>
      </c>
      <c r="X19" s="319">
        <v>0</v>
      </c>
      <c r="Y19" s="319">
        <v>0</v>
      </c>
      <c r="Z19" s="320">
        <f t="shared" si="2"/>
        <v>1241980806</v>
      </c>
      <c r="AA19" s="320">
        <v>1231801563</v>
      </c>
      <c r="AB19" s="318">
        <v>10179243</v>
      </c>
      <c r="AC19" s="319">
        <v>0</v>
      </c>
      <c r="AD19" s="319">
        <v>0</v>
      </c>
      <c r="AE19" s="319">
        <v>0</v>
      </c>
      <c r="AF19" s="319">
        <v>0</v>
      </c>
      <c r="AG19" s="319">
        <v>0</v>
      </c>
      <c r="AH19" s="319">
        <v>0</v>
      </c>
      <c r="AI19" s="319">
        <v>0</v>
      </c>
      <c r="AJ19" s="319">
        <v>0</v>
      </c>
      <c r="AK19" s="319">
        <v>0</v>
      </c>
      <c r="AL19" s="319">
        <v>0</v>
      </c>
      <c r="AM19" s="319">
        <v>0</v>
      </c>
      <c r="AN19" s="319">
        <v>0</v>
      </c>
      <c r="AO19" s="322">
        <v>0</v>
      </c>
      <c r="AP19" s="17"/>
      <c r="AQ19" s="17"/>
      <c r="AR19" s="17"/>
      <c r="AS19" s="17"/>
      <c r="AT19" s="17"/>
      <c r="AU19" s="17"/>
    </row>
    <row r="20" spans="1:47" x14ac:dyDescent="0.25">
      <c r="A20" s="323"/>
      <c r="B20" s="317" t="s">
        <v>80</v>
      </c>
      <c r="C20" s="318">
        <v>1184.373291015625</v>
      </c>
      <c r="D20" s="319">
        <v>0</v>
      </c>
      <c r="E20" s="319">
        <v>0</v>
      </c>
      <c r="F20" s="318">
        <f t="shared" si="0"/>
        <v>85287703001</v>
      </c>
      <c r="G20" s="320">
        <v>85287703001</v>
      </c>
      <c r="H20" s="319">
        <v>0</v>
      </c>
      <c r="I20" s="321">
        <v>390</v>
      </c>
      <c r="J20" s="312">
        <v>304037</v>
      </c>
      <c r="K20" s="312">
        <v>94</v>
      </c>
      <c r="L20" s="319">
        <v>0</v>
      </c>
      <c r="M20" s="319">
        <v>0</v>
      </c>
      <c r="N20" s="319">
        <v>0</v>
      </c>
      <c r="O20" s="319">
        <v>0</v>
      </c>
      <c r="P20" s="319">
        <v>0</v>
      </c>
      <c r="Q20" s="321">
        <v>14107</v>
      </c>
      <c r="R20" s="323"/>
      <c r="S20" s="317" t="s">
        <v>80</v>
      </c>
      <c r="T20" s="320">
        <v>2108440267</v>
      </c>
      <c r="U20" s="320">
        <f t="shared" si="1"/>
        <v>2036226285</v>
      </c>
      <c r="V20" s="320">
        <v>72213982</v>
      </c>
      <c r="W20" s="319">
        <v>0</v>
      </c>
      <c r="X20" s="319">
        <v>0</v>
      </c>
      <c r="Y20" s="319">
        <v>0</v>
      </c>
      <c r="Z20" s="320">
        <f t="shared" si="2"/>
        <v>2108440267</v>
      </c>
      <c r="AA20" s="320">
        <v>2036226285</v>
      </c>
      <c r="AB20" s="318">
        <v>72213982</v>
      </c>
      <c r="AC20" s="319">
        <v>0</v>
      </c>
      <c r="AD20" s="319">
        <v>0</v>
      </c>
      <c r="AE20" s="319">
        <v>0</v>
      </c>
      <c r="AF20" s="319">
        <v>0</v>
      </c>
      <c r="AG20" s="319">
        <v>0</v>
      </c>
      <c r="AH20" s="319">
        <v>0</v>
      </c>
      <c r="AI20" s="319">
        <v>0</v>
      </c>
      <c r="AJ20" s="319">
        <v>0</v>
      </c>
      <c r="AK20" s="319">
        <v>0</v>
      </c>
      <c r="AL20" s="319">
        <v>0</v>
      </c>
      <c r="AM20" s="319">
        <v>0</v>
      </c>
      <c r="AN20" s="319">
        <v>0</v>
      </c>
      <c r="AO20" s="322">
        <v>0</v>
      </c>
      <c r="AP20" s="17"/>
      <c r="AQ20" s="17"/>
      <c r="AR20" s="17"/>
      <c r="AS20" s="17"/>
      <c r="AT20" s="17"/>
      <c r="AU20" s="17"/>
    </row>
    <row r="21" spans="1:47" ht="15.75" customHeight="1" x14ac:dyDescent="0.25">
      <c r="A21" s="323"/>
      <c r="B21" s="317" t="s">
        <v>81</v>
      </c>
      <c r="C21" s="318">
        <v>1168.75048828125</v>
      </c>
      <c r="D21" s="319">
        <v>0</v>
      </c>
      <c r="E21" s="319">
        <v>0</v>
      </c>
      <c r="F21" s="318">
        <f t="shared" si="0"/>
        <v>85502404055</v>
      </c>
      <c r="G21" s="320">
        <v>85502404055</v>
      </c>
      <c r="H21" s="319">
        <v>0</v>
      </c>
      <c r="I21" s="321">
        <v>390</v>
      </c>
      <c r="J21" s="312">
        <v>304689</v>
      </c>
      <c r="K21" s="312">
        <v>80</v>
      </c>
      <c r="L21" s="319">
        <v>0</v>
      </c>
      <c r="M21" s="319">
        <v>0</v>
      </c>
      <c r="N21" s="319">
        <v>0</v>
      </c>
      <c r="O21" s="319">
        <v>0</v>
      </c>
      <c r="P21" s="319">
        <v>0</v>
      </c>
      <c r="Q21" s="321">
        <v>14974</v>
      </c>
      <c r="R21" s="323"/>
      <c r="S21" s="317" t="s">
        <v>81</v>
      </c>
      <c r="T21" s="320">
        <v>612703212</v>
      </c>
      <c r="U21" s="320">
        <f t="shared" si="1"/>
        <v>352523212</v>
      </c>
      <c r="V21" s="320">
        <v>260180000</v>
      </c>
      <c r="W21" s="319">
        <v>0</v>
      </c>
      <c r="X21" s="319">
        <v>0</v>
      </c>
      <c r="Y21" s="319">
        <v>0</v>
      </c>
      <c r="Z21" s="320">
        <f t="shared" si="2"/>
        <v>612703212</v>
      </c>
      <c r="AA21" s="320">
        <v>352523212</v>
      </c>
      <c r="AB21" s="318">
        <v>260180000</v>
      </c>
      <c r="AC21" s="319">
        <v>0</v>
      </c>
      <c r="AD21" s="319">
        <v>0</v>
      </c>
      <c r="AE21" s="319">
        <v>0</v>
      </c>
      <c r="AF21" s="319">
        <v>0</v>
      </c>
      <c r="AG21" s="319">
        <v>0</v>
      </c>
      <c r="AH21" s="319">
        <v>0</v>
      </c>
      <c r="AI21" s="319">
        <v>0</v>
      </c>
      <c r="AJ21" s="319">
        <v>0</v>
      </c>
      <c r="AK21" s="319">
        <v>0</v>
      </c>
      <c r="AL21" s="319">
        <v>0</v>
      </c>
      <c r="AM21" s="319">
        <v>0</v>
      </c>
      <c r="AN21" s="319">
        <v>0</v>
      </c>
      <c r="AO21" s="322">
        <v>0</v>
      </c>
      <c r="AP21" s="17"/>
      <c r="AQ21" s="17"/>
      <c r="AR21" s="17"/>
      <c r="AS21" s="17"/>
      <c r="AT21" s="17"/>
      <c r="AU21" s="17"/>
    </row>
    <row r="22" spans="1:47" ht="15.75" customHeight="1" x14ac:dyDescent="0.25">
      <c r="A22" s="323"/>
      <c r="B22" s="317" t="s">
        <v>82</v>
      </c>
      <c r="C22" s="318">
        <v>1169.3582763671875</v>
      </c>
      <c r="D22" s="319">
        <v>0</v>
      </c>
      <c r="E22" s="319">
        <v>0</v>
      </c>
      <c r="F22" s="318">
        <f t="shared" si="0"/>
        <v>86149652932</v>
      </c>
      <c r="G22" s="320">
        <v>86149652932</v>
      </c>
      <c r="H22" s="319">
        <v>0</v>
      </c>
      <c r="I22" s="321">
        <v>389</v>
      </c>
      <c r="J22" s="312">
        <v>304818</v>
      </c>
      <c r="K22" s="312">
        <v>64</v>
      </c>
      <c r="L22" s="319">
        <v>0</v>
      </c>
      <c r="M22" s="319">
        <v>0</v>
      </c>
      <c r="N22" s="319">
        <v>0</v>
      </c>
      <c r="O22" s="319">
        <v>0</v>
      </c>
      <c r="P22" s="319">
        <v>0</v>
      </c>
      <c r="Q22" s="321">
        <v>15507</v>
      </c>
      <c r="R22" s="323"/>
      <c r="S22" s="317" t="s">
        <v>82</v>
      </c>
      <c r="T22" s="320">
        <v>227497346</v>
      </c>
      <c r="U22" s="320">
        <f t="shared" si="1"/>
        <v>219375076</v>
      </c>
      <c r="V22" s="320">
        <v>8122270</v>
      </c>
      <c r="W22" s="319">
        <v>0</v>
      </c>
      <c r="X22" s="319">
        <v>0</v>
      </c>
      <c r="Y22" s="319">
        <v>0</v>
      </c>
      <c r="Z22" s="320">
        <f t="shared" si="2"/>
        <v>227497346</v>
      </c>
      <c r="AA22" s="320">
        <v>219375076</v>
      </c>
      <c r="AB22" s="318">
        <v>8122270</v>
      </c>
      <c r="AC22" s="319">
        <v>0</v>
      </c>
      <c r="AD22" s="319">
        <v>0</v>
      </c>
      <c r="AE22" s="319">
        <v>0</v>
      </c>
      <c r="AF22" s="319">
        <v>0</v>
      </c>
      <c r="AG22" s="319">
        <v>0</v>
      </c>
      <c r="AH22" s="319">
        <v>0</v>
      </c>
      <c r="AI22" s="319">
        <v>0</v>
      </c>
      <c r="AJ22" s="319">
        <v>0</v>
      </c>
      <c r="AK22" s="319">
        <v>0</v>
      </c>
      <c r="AL22" s="319">
        <v>0</v>
      </c>
      <c r="AM22" s="319">
        <v>0</v>
      </c>
      <c r="AN22" s="319">
        <v>0</v>
      </c>
      <c r="AO22" s="322">
        <v>0</v>
      </c>
      <c r="AP22" s="17"/>
      <c r="AQ22" s="17"/>
      <c r="AR22" s="17"/>
      <c r="AS22" s="17"/>
      <c r="AT22" s="17"/>
      <c r="AU22" s="17"/>
    </row>
    <row r="23" spans="1:47" ht="15.75" customHeight="1" x14ac:dyDescent="0.25">
      <c r="A23" s="323"/>
      <c r="B23" s="317" t="s">
        <v>83</v>
      </c>
      <c r="C23" s="318">
        <v>1188.6717529296875</v>
      </c>
      <c r="D23" s="319">
        <v>0</v>
      </c>
      <c r="E23" s="319">
        <v>0</v>
      </c>
      <c r="F23" s="318">
        <f t="shared" si="0"/>
        <v>87707927552</v>
      </c>
      <c r="G23" s="320">
        <v>87707927552</v>
      </c>
      <c r="H23" s="319">
        <v>0</v>
      </c>
      <c r="I23" s="321">
        <v>389</v>
      </c>
      <c r="J23" s="312">
        <v>305005</v>
      </c>
      <c r="K23" s="312">
        <v>76</v>
      </c>
      <c r="L23" s="319">
        <v>0</v>
      </c>
      <c r="M23" s="319">
        <v>0</v>
      </c>
      <c r="N23" s="319">
        <v>0</v>
      </c>
      <c r="O23" s="319">
        <v>0</v>
      </c>
      <c r="P23" s="319">
        <v>0</v>
      </c>
      <c r="Q23" s="321">
        <v>16059</v>
      </c>
      <c r="R23" s="323"/>
      <c r="S23" s="317" t="s">
        <v>83</v>
      </c>
      <c r="T23" s="320">
        <v>1762417210</v>
      </c>
      <c r="U23" s="320">
        <f t="shared" si="1"/>
        <v>1710450324</v>
      </c>
      <c r="V23" s="320">
        <v>51966886</v>
      </c>
      <c r="W23" s="319">
        <v>0</v>
      </c>
      <c r="X23" s="319">
        <v>0</v>
      </c>
      <c r="Y23" s="319">
        <v>0</v>
      </c>
      <c r="Z23" s="320">
        <f t="shared" si="2"/>
        <v>1762417210</v>
      </c>
      <c r="AA23" s="320">
        <v>1710450324</v>
      </c>
      <c r="AB23" s="318">
        <v>51966886</v>
      </c>
      <c r="AC23" s="319">
        <v>0</v>
      </c>
      <c r="AD23" s="319">
        <v>0</v>
      </c>
      <c r="AE23" s="319">
        <v>0</v>
      </c>
      <c r="AF23" s="319">
        <v>0</v>
      </c>
      <c r="AG23" s="319">
        <v>0</v>
      </c>
      <c r="AH23" s="319">
        <v>0</v>
      </c>
      <c r="AI23" s="319">
        <v>0</v>
      </c>
      <c r="AJ23" s="319">
        <v>0</v>
      </c>
      <c r="AK23" s="319">
        <v>0</v>
      </c>
      <c r="AL23" s="319">
        <v>0</v>
      </c>
      <c r="AM23" s="319">
        <v>0</v>
      </c>
      <c r="AN23" s="319">
        <v>0</v>
      </c>
      <c r="AO23" s="322">
        <v>0</v>
      </c>
      <c r="AP23" s="17"/>
      <c r="AQ23" s="17"/>
      <c r="AR23" s="17"/>
      <c r="AS23" s="17"/>
      <c r="AT23" s="17"/>
      <c r="AU23" s="17"/>
    </row>
    <row r="24" spans="1:47" ht="15.75" customHeight="1" x14ac:dyDescent="0.25">
      <c r="A24" s="323"/>
      <c r="B24" s="317" t="s">
        <v>84</v>
      </c>
      <c r="C24" s="318">
        <v>1410.727783203125</v>
      </c>
      <c r="D24" s="319">
        <v>0</v>
      </c>
      <c r="E24" s="319">
        <v>0</v>
      </c>
      <c r="F24" s="318">
        <f t="shared" si="0"/>
        <v>98367885242</v>
      </c>
      <c r="G24" s="320">
        <v>98367885242</v>
      </c>
      <c r="H24" s="319">
        <v>0</v>
      </c>
      <c r="I24" s="321">
        <v>389</v>
      </c>
      <c r="J24" s="312">
        <v>305296</v>
      </c>
      <c r="K24" s="312">
        <v>81</v>
      </c>
      <c r="L24" s="319">
        <v>0</v>
      </c>
      <c r="M24" s="319">
        <v>0</v>
      </c>
      <c r="N24" s="319">
        <v>0</v>
      </c>
      <c r="O24" s="319">
        <v>0</v>
      </c>
      <c r="P24" s="319">
        <v>0</v>
      </c>
      <c r="Q24" s="321">
        <v>16741</v>
      </c>
      <c r="R24" s="323"/>
      <c r="S24" s="317" t="s">
        <v>84</v>
      </c>
      <c r="T24" s="320">
        <v>1011871149</v>
      </c>
      <c r="U24" s="320">
        <f t="shared" si="1"/>
        <v>758809438</v>
      </c>
      <c r="V24" s="320">
        <v>253061711</v>
      </c>
      <c r="W24" s="319">
        <v>0</v>
      </c>
      <c r="X24" s="319">
        <v>0</v>
      </c>
      <c r="Y24" s="319">
        <v>0</v>
      </c>
      <c r="Z24" s="320">
        <f t="shared" si="2"/>
        <v>1011871149</v>
      </c>
      <c r="AA24" s="320">
        <v>758809438</v>
      </c>
      <c r="AB24" s="318">
        <v>253061711</v>
      </c>
      <c r="AC24" s="319">
        <v>0</v>
      </c>
      <c r="AD24" s="319">
        <v>0</v>
      </c>
      <c r="AE24" s="319">
        <v>0</v>
      </c>
      <c r="AF24" s="319">
        <v>0</v>
      </c>
      <c r="AG24" s="319">
        <v>0</v>
      </c>
      <c r="AH24" s="319">
        <v>0</v>
      </c>
      <c r="AI24" s="319">
        <v>0</v>
      </c>
      <c r="AJ24" s="319">
        <v>0</v>
      </c>
      <c r="AK24" s="319">
        <v>0</v>
      </c>
      <c r="AL24" s="319">
        <v>0</v>
      </c>
      <c r="AM24" s="319">
        <v>0</v>
      </c>
      <c r="AN24" s="319">
        <v>0</v>
      </c>
      <c r="AO24" s="322">
        <v>0</v>
      </c>
      <c r="AP24" s="17"/>
      <c r="AQ24" s="17"/>
      <c r="AR24" s="17"/>
      <c r="AS24" s="17"/>
      <c r="AT24" s="17"/>
      <c r="AU24" s="17"/>
    </row>
    <row r="25" spans="1:47" ht="15.75" customHeight="1" x14ac:dyDescent="0.25">
      <c r="A25" s="323"/>
      <c r="B25" s="317" t="s">
        <v>85</v>
      </c>
      <c r="C25" s="318">
        <v>1665.9815673828125</v>
      </c>
      <c r="D25" s="319">
        <v>0</v>
      </c>
      <c r="E25" s="319">
        <v>0</v>
      </c>
      <c r="F25" s="318">
        <f t="shared" si="0"/>
        <v>105949418994</v>
      </c>
      <c r="G25" s="320">
        <v>105949418994</v>
      </c>
      <c r="H25" s="319">
        <v>0</v>
      </c>
      <c r="I25" s="321">
        <v>389</v>
      </c>
      <c r="J25" s="312">
        <v>307669</v>
      </c>
      <c r="K25" s="312">
        <v>89</v>
      </c>
      <c r="L25" s="319">
        <v>0</v>
      </c>
      <c r="M25" s="319">
        <v>0</v>
      </c>
      <c r="N25" s="319">
        <v>0</v>
      </c>
      <c r="O25" s="319">
        <v>0</v>
      </c>
      <c r="P25" s="319">
        <v>0</v>
      </c>
      <c r="Q25" s="321">
        <v>17701</v>
      </c>
      <c r="R25" s="323"/>
      <c r="S25" s="317" t="s">
        <v>85</v>
      </c>
      <c r="T25" s="320">
        <v>200051197</v>
      </c>
      <c r="U25" s="320">
        <f t="shared" si="1"/>
        <v>199899407</v>
      </c>
      <c r="V25" s="320">
        <v>151790</v>
      </c>
      <c r="W25" s="319">
        <v>0</v>
      </c>
      <c r="X25" s="319">
        <v>0</v>
      </c>
      <c r="Y25" s="319">
        <v>0</v>
      </c>
      <c r="Z25" s="320">
        <f t="shared" si="2"/>
        <v>200051197</v>
      </c>
      <c r="AA25" s="320">
        <v>199899407</v>
      </c>
      <c r="AB25" s="318">
        <v>151790</v>
      </c>
      <c r="AC25" s="319">
        <v>0</v>
      </c>
      <c r="AD25" s="319">
        <v>0</v>
      </c>
      <c r="AE25" s="319">
        <v>0</v>
      </c>
      <c r="AF25" s="319">
        <v>0</v>
      </c>
      <c r="AG25" s="319">
        <v>0</v>
      </c>
      <c r="AH25" s="319">
        <v>0</v>
      </c>
      <c r="AI25" s="319">
        <v>0</v>
      </c>
      <c r="AJ25" s="319">
        <v>0</v>
      </c>
      <c r="AK25" s="319">
        <v>0</v>
      </c>
      <c r="AL25" s="319">
        <v>0</v>
      </c>
      <c r="AM25" s="319">
        <v>0</v>
      </c>
      <c r="AN25" s="319">
        <v>0</v>
      </c>
      <c r="AO25" s="322">
        <v>0</v>
      </c>
      <c r="AP25" s="17"/>
      <c r="AQ25" s="17"/>
      <c r="AR25" s="17"/>
      <c r="AS25" s="17"/>
      <c r="AT25" s="17"/>
      <c r="AU25" s="17"/>
    </row>
    <row r="26" spans="1:47" ht="15.75" customHeight="1" x14ac:dyDescent="0.25">
      <c r="A26" s="323"/>
      <c r="B26" s="317" t="s">
        <v>86</v>
      </c>
      <c r="C26" s="318">
        <v>1809.0675048828125</v>
      </c>
      <c r="D26" s="319">
        <v>0</v>
      </c>
      <c r="E26" s="319">
        <v>0</v>
      </c>
      <c r="F26" s="318">
        <f t="shared" si="0"/>
        <v>113387882073</v>
      </c>
      <c r="G26" s="320">
        <v>113387882073</v>
      </c>
      <c r="H26" s="319">
        <v>0</v>
      </c>
      <c r="I26" s="321">
        <v>388</v>
      </c>
      <c r="J26" s="312">
        <v>310178</v>
      </c>
      <c r="K26" s="312">
        <v>126</v>
      </c>
      <c r="L26" s="319">
        <v>0</v>
      </c>
      <c r="M26" s="319">
        <v>0</v>
      </c>
      <c r="N26" s="319">
        <v>0</v>
      </c>
      <c r="O26" s="319">
        <v>0</v>
      </c>
      <c r="P26" s="319">
        <v>0</v>
      </c>
      <c r="Q26" s="321">
        <v>18839</v>
      </c>
      <c r="R26" s="323"/>
      <c r="S26" s="317" t="s">
        <v>86</v>
      </c>
      <c r="T26" s="320">
        <v>1089976735</v>
      </c>
      <c r="U26" s="320">
        <f t="shared" si="1"/>
        <v>1075550105</v>
      </c>
      <c r="V26" s="320">
        <v>14426630</v>
      </c>
      <c r="W26" s="319">
        <v>0</v>
      </c>
      <c r="X26" s="319">
        <v>0</v>
      </c>
      <c r="Y26" s="319">
        <v>0</v>
      </c>
      <c r="Z26" s="320">
        <f t="shared" si="2"/>
        <v>1089976735</v>
      </c>
      <c r="AA26" s="320">
        <v>1075550105</v>
      </c>
      <c r="AB26" s="318">
        <v>14426630</v>
      </c>
      <c r="AC26" s="319">
        <v>0</v>
      </c>
      <c r="AD26" s="319">
        <v>0</v>
      </c>
      <c r="AE26" s="319">
        <v>0</v>
      </c>
      <c r="AF26" s="319">
        <v>0</v>
      </c>
      <c r="AG26" s="319">
        <v>0</v>
      </c>
      <c r="AH26" s="319">
        <v>0</v>
      </c>
      <c r="AI26" s="319">
        <v>0</v>
      </c>
      <c r="AJ26" s="319">
        <v>0</v>
      </c>
      <c r="AK26" s="319">
        <v>0</v>
      </c>
      <c r="AL26" s="319">
        <v>0</v>
      </c>
      <c r="AM26" s="319">
        <v>0</v>
      </c>
      <c r="AN26" s="319">
        <v>0</v>
      </c>
      <c r="AO26" s="322">
        <v>0</v>
      </c>
      <c r="AP26" s="17"/>
      <c r="AQ26" s="17"/>
      <c r="AR26" s="17"/>
      <c r="AS26" s="17"/>
      <c r="AT26" s="17"/>
      <c r="AU26" s="17"/>
    </row>
    <row r="27" spans="1:47" ht="15.75" customHeight="1" x14ac:dyDescent="0.25">
      <c r="A27" s="324"/>
      <c r="B27" s="317" t="s">
        <v>87</v>
      </c>
      <c r="C27" s="318">
        <v>2030.810791015625</v>
      </c>
      <c r="D27" s="319">
        <v>0</v>
      </c>
      <c r="E27" s="319">
        <v>0</v>
      </c>
      <c r="F27" s="318">
        <f t="shared" si="0"/>
        <v>131179090071</v>
      </c>
      <c r="G27" s="320">
        <v>131179090071</v>
      </c>
      <c r="H27" s="319">
        <v>0</v>
      </c>
      <c r="I27" s="321">
        <v>387</v>
      </c>
      <c r="J27" s="312">
        <v>310901</v>
      </c>
      <c r="K27" s="312">
        <v>117</v>
      </c>
      <c r="L27" s="319">
        <v>0</v>
      </c>
      <c r="M27" s="319">
        <v>0</v>
      </c>
      <c r="N27" s="319">
        <v>0</v>
      </c>
      <c r="O27" s="319">
        <v>0</v>
      </c>
      <c r="P27" s="319">
        <v>0</v>
      </c>
      <c r="Q27" s="321">
        <v>20239</v>
      </c>
      <c r="R27" s="324"/>
      <c r="S27" s="317" t="s">
        <v>87</v>
      </c>
      <c r="T27" s="320">
        <v>2596022923</v>
      </c>
      <c r="U27" s="320">
        <f t="shared" si="1"/>
        <v>1603835083</v>
      </c>
      <c r="V27" s="320">
        <v>39327840</v>
      </c>
      <c r="W27" s="320">
        <v>952860000</v>
      </c>
      <c r="X27" s="319">
        <v>0</v>
      </c>
      <c r="Y27" s="319">
        <v>0</v>
      </c>
      <c r="Z27" s="320">
        <f t="shared" si="2"/>
        <v>2596022923</v>
      </c>
      <c r="AA27" s="320">
        <v>1603835083</v>
      </c>
      <c r="AB27" s="318">
        <v>39327840</v>
      </c>
      <c r="AC27" s="320">
        <v>952860000</v>
      </c>
      <c r="AD27" s="319">
        <v>0</v>
      </c>
      <c r="AE27" s="319">
        <v>0</v>
      </c>
      <c r="AF27" s="319">
        <v>0</v>
      </c>
      <c r="AG27" s="319">
        <v>0</v>
      </c>
      <c r="AH27" s="319">
        <v>0</v>
      </c>
      <c r="AI27" s="319">
        <v>0</v>
      </c>
      <c r="AJ27" s="319">
        <v>0</v>
      </c>
      <c r="AK27" s="319">
        <v>0</v>
      </c>
      <c r="AL27" s="319">
        <v>0</v>
      </c>
      <c r="AM27" s="319">
        <v>0</v>
      </c>
      <c r="AN27" s="319">
        <v>0</v>
      </c>
      <c r="AO27" s="322">
        <v>0</v>
      </c>
      <c r="AP27" s="17"/>
      <c r="AQ27" s="17"/>
      <c r="AR27" s="17"/>
      <c r="AS27" s="17"/>
      <c r="AT27" s="17"/>
      <c r="AU27" s="17"/>
    </row>
    <row r="28" spans="1:47" ht="15.75" customHeight="1" x14ac:dyDescent="0.25">
      <c r="A28" s="316" t="s">
        <v>89</v>
      </c>
      <c r="B28" s="317" t="s">
        <v>76</v>
      </c>
      <c r="C28" s="318">
        <v>2152.553955078125</v>
      </c>
      <c r="D28" s="319">
        <v>0</v>
      </c>
      <c r="E28" s="319">
        <v>0</v>
      </c>
      <c r="F28" s="318">
        <f t="shared" si="0"/>
        <v>138815099110</v>
      </c>
      <c r="G28" s="320">
        <v>138815099110</v>
      </c>
      <c r="H28" s="319">
        <v>0</v>
      </c>
      <c r="I28" s="321">
        <v>385</v>
      </c>
      <c r="J28" s="312">
        <v>311280</v>
      </c>
      <c r="K28" s="312">
        <v>108</v>
      </c>
      <c r="L28" s="319">
        <v>0</v>
      </c>
      <c r="M28" s="319">
        <v>0</v>
      </c>
      <c r="N28" s="319">
        <v>0</v>
      </c>
      <c r="O28" s="319">
        <v>0</v>
      </c>
      <c r="P28" s="319">
        <v>0</v>
      </c>
      <c r="Q28" s="321">
        <v>21660</v>
      </c>
      <c r="R28" s="316" t="s">
        <v>89</v>
      </c>
      <c r="S28" s="317" t="s">
        <v>76</v>
      </c>
      <c r="T28" s="320">
        <v>3030208815</v>
      </c>
      <c r="U28" s="320">
        <f t="shared" si="1"/>
        <v>2961988815</v>
      </c>
      <c r="V28" s="320">
        <v>68220000</v>
      </c>
      <c r="W28" s="319">
        <v>0</v>
      </c>
      <c r="X28" s="319">
        <v>0</v>
      </c>
      <c r="Y28" s="319">
        <v>0</v>
      </c>
      <c r="Z28" s="320">
        <f t="shared" si="2"/>
        <v>3030208815</v>
      </c>
      <c r="AA28" s="320">
        <v>2961988815</v>
      </c>
      <c r="AB28" s="318">
        <v>68220000</v>
      </c>
      <c r="AC28" s="319">
        <v>0</v>
      </c>
      <c r="AD28" s="319">
        <v>0</v>
      </c>
      <c r="AE28" s="319">
        <v>0</v>
      </c>
      <c r="AF28" s="319">
        <v>0</v>
      </c>
      <c r="AG28" s="319">
        <v>0</v>
      </c>
      <c r="AH28" s="319">
        <v>0</v>
      </c>
      <c r="AI28" s="319">
        <v>0</v>
      </c>
      <c r="AJ28" s="319">
        <v>0</v>
      </c>
      <c r="AK28" s="319">
        <v>0</v>
      </c>
      <c r="AL28" s="319">
        <v>0</v>
      </c>
      <c r="AM28" s="319">
        <v>0</v>
      </c>
      <c r="AN28" s="319">
        <v>0</v>
      </c>
      <c r="AO28" s="322">
        <v>0</v>
      </c>
      <c r="AP28" s="17"/>
      <c r="AQ28" s="17"/>
      <c r="AR28" s="17"/>
      <c r="AS28" s="17"/>
      <c r="AT28" s="17"/>
      <c r="AU28" s="17"/>
    </row>
    <row r="29" spans="1:47" ht="15.75" customHeight="1" x14ac:dyDescent="0.25">
      <c r="A29" s="323"/>
      <c r="B29" s="317" t="s">
        <v>77</v>
      </c>
      <c r="C29" s="318">
        <v>2431.10107421875</v>
      </c>
      <c r="D29" s="319">
        <v>0</v>
      </c>
      <c r="E29" s="319">
        <v>0</v>
      </c>
      <c r="F29" s="318">
        <f t="shared" si="0"/>
        <v>155774972997</v>
      </c>
      <c r="G29" s="320">
        <v>155774972997</v>
      </c>
      <c r="H29" s="319">
        <v>0</v>
      </c>
      <c r="I29" s="321">
        <v>386</v>
      </c>
      <c r="J29" s="312">
        <v>312162</v>
      </c>
      <c r="K29" s="312">
        <v>126</v>
      </c>
      <c r="L29" s="319">
        <v>0</v>
      </c>
      <c r="M29" s="319">
        <v>0</v>
      </c>
      <c r="N29" s="319">
        <v>0</v>
      </c>
      <c r="O29" s="319">
        <v>0</v>
      </c>
      <c r="P29" s="319">
        <v>0</v>
      </c>
      <c r="Q29" s="321">
        <v>23060</v>
      </c>
      <c r="R29" s="323"/>
      <c r="S29" s="317" t="s">
        <v>77</v>
      </c>
      <c r="T29" s="320">
        <v>1821129154</v>
      </c>
      <c r="U29" s="320">
        <f t="shared" si="1"/>
        <v>1817349154</v>
      </c>
      <c r="V29" s="320">
        <v>3780000</v>
      </c>
      <c r="W29" s="319">
        <v>0</v>
      </c>
      <c r="X29" s="319">
        <v>0</v>
      </c>
      <c r="Y29" s="319">
        <v>0</v>
      </c>
      <c r="Z29" s="320">
        <f t="shared" si="2"/>
        <v>1821129154</v>
      </c>
      <c r="AA29" s="320">
        <v>1817349154</v>
      </c>
      <c r="AB29" s="318">
        <v>3780000</v>
      </c>
      <c r="AC29" s="319">
        <v>0</v>
      </c>
      <c r="AD29" s="319">
        <v>0</v>
      </c>
      <c r="AE29" s="319">
        <v>0</v>
      </c>
      <c r="AF29" s="319">
        <v>0</v>
      </c>
      <c r="AG29" s="319">
        <v>0</v>
      </c>
      <c r="AH29" s="319">
        <v>0</v>
      </c>
      <c r="AI29" s="319">
        <v>0</v>
      </c>
      <c r="AJ29" s="319">
        <v>0</v>
      </c>
      <c r="AK29" s="319">
        <v>0</v>
      </c>
      <c r="AL29" s="319">
        <v>0</v>
      </c>
      <c r="AM29" s="319">
        <v>0</v>
      </c>
      <c r="AN29" s="319">
        <v>0</v>
      </c>
      <c r="AO29" s="322">
        <v>0</v>
      </c>
      <c r="AP29" s="17"/>
      <c r="AQ29" s="17"/>
      <c r="AR29" s="17"/>
      <c r="AS29" s="17"/>
      <c r="AT29" s="17"/>
      <c r="AU29" s="17"/>
    </row>
    <row r="30" spans="1:47" ht="15.75" customHeight="1" x14ac:dyDescent="0.25">
      <c r="A30" s="323"/>
      <c r="B30" s="317" t="s">
        <v>78</v>
      </c>
      <c r="C30" s="318">
        <v>3019.26123046875</v>
      </c>
      <c r="D30" s="319">
        <v>0</v>
      </c>
      <c r="E30" s="319">
        <v>0</v>
      </c>
      <c r="F30" s="318">
        <f t="shared" si="0"/>
        <v>184454089996</v>
      </c>
      <c r="G30" s="320">
        <v>184454089996</v>
      </c>
      <c r="H30" s="319">
        <v>0</v>
      </c>
      <c r="I30" s="321">
        <v>384</v>
      </c>
      <c r="J30" s="312">
        <v>312846</v>
      </c>
      <c r="K30" s="312">
        <v>126</v>
      </c>
      <c r="L30" s="319">
        <v>0</v>
      </c>
      <c r="M30" s="319">
        <v>0</v>
      </c>
      <c r="N30" s="319">
        <v>0</v>
      </c>
      <c r="O30" s="319">
        <v>0</v>
      </c>
      <c r="P30" s="319">
        <v>0</v>
      </c>
      <c r="Q30" s="321">
        <v>24467</v>
      </c>
      <c r="R30" s="323"/>
      <c r="S30" s="317" t="s">
        <v>78</v>
      </c>
      <c r="T30" s="320">
        <v>1756351826</v>
      </c>
      <c r="U30" s="320">
        <f t="shared" si="1"/>
        <v>1647641826</v>
      </c>
      <c r="V30" s="320">
        <v>108710000</v>
      </c>
      <c r="W30" s="319">
        <v>0</v>
      </c>
      <c r="X30" s="319">
        <v>0</v>
      </c>
      <c r="Y30" s="319">
        <v>0</v>
      </c>
      <c r="Z30" s="320">
        <f t="shared" si="2"/>
        <v>1756351826</v>
      </c>
      <c r="AA30" s="320">
        <v>1647641826</v>
      </c>
      <c r="AB30" s="318">
        <v>108710000</v>
      </c>
      <c r="AC30" s="319">
        <v>0</v>
      </c>
      <c r="AD30" s="319">
        <v>0</v>
      </c>
      <c r="AE30" s="319">
        <v>0</v>
      </c>
      <c r="AF30" s="319">
        <v>0</v>
      </c>
      <c r="AG30" s="319">
        <v>0</v>
      </c>
      <c r="AH30" s="319">
        <v>0</v>
      </c>
      <c r="AI30" s="319">
        <v>0</v>
      </c>
      <c r="AJ30" s="319">
        <v>0</v>
      </c>
      <c r="AK30" s="319">
        <v>0</v>
      </c>
      <c r="AL30" s="319">
        <v>0</v>
      </c>
      <c r="AM30" s="319">
        <v>0</v>
      </c>
      <c r="AN30" s="319">
        <v>0</v>
      </c>
      <c r="AO30" s="322">
        <v>0</v>
      </c>
      <c r="AP30" s="17"/>
      <c r="AQ30" s="17"/>
      <c r="AR30" s="17"/>
      <c r="AS30" s="17"/>
      <c r="AT30" s="17"/>
      <c r="AU30" s="17"/>
    </row>
    <row r="31" spans="1:47" ht="15.75" customHeight="1" x14ac:dyDescent="0.25">
      <c r="A31" s="323"/>
      <c r="B31" s="317" t="s">
        <v>79</v>
      </c>
      <c r="C31" s="318">
        <v>2911.317138671875</v>
      </c>
      <c r="D31" s="319">
        <v>0</v>
      </c>
      <c r="E31" s="319">
        <v>0</v>
      </c>
      <c r="F31" s="318">
        <f t="shared" si="0"/>
        <v>183274770361</v>
      </c>
      <c r="G31" s="320">
        <v>183274770361</v>
      </c>
      <c r="H31" s="319">
        <v>0</v>
      </c>
      <c r="I31" s="321">
        <v>385</v>
      </c>
      <c r="J31" s="312">
        <v>313683</v>
      </c>
      <c r="K31" s="312">
        <v>133</v>
      </c>
      <c r="L31" s="319">
        <v>0</v>
      </c>
      <c r="M31" s="319">
        <v>0</v>
      </c>
      <c r="N31" s="319">
        <v>0</v>
      </c>
      <c r="O31" s="319">
        <v>0</v>
      </c>
      <c r="P31" s="319">
        <v>0</v>
      </c>
      <c r="Q31" s="321">
        <v>25679</v>
      </c>
      <c r="R31" s="323"/>
      <c r="S31" s="317" t="s">
        <v>79</v>
      </c>
      <c r="T31" s="320">
        <v>11111125943</v>
      </c>
      <c r="U31" s="320">
        <f t="shared" si="1"/>
        <v>1433633351</v>
      </c>
      <c r="V31" s="320">
        <v>348469292</v>
      </c>
      <c r="W31" s="320">
        <v>9329023300</v>
      </c>
      <c r="X31" s="319">
        <v>0</v>
      </c>
      <c r="Y31" s="319">
        <v>0</v>
      </c>
      <c r="Z31" s="320">
        <f t="shared" si="2"/>
        <v>11111125943</v>
      </c>
      <c r="AA31" s="320">
        <v>1433633351</v>
      </c>
      <c r="AB31" s="318">
        <v>348469292</v>
      </c>
      <c r="AC31" s="320">
        <v>9329023300</v>
      </c>
      <c r="AD31" s="319">
        <v>0</v>
      </c>
      <c r="AE31" s="319">
        <v>0</v>
      </c>
      <c r="AF31" s="319">
        <v>0</v>
      </c>
      <c r="AG31" s="319">
        <v>0</v>
      </c>
      <c r="AH31" s="319">
        <v>0</v>
      </c>
      <c r="AI31" s="319">
        <v>0</v>
      </c>
      <c r="AJ31" s="319">
        <v>0</v>
      </c>
      <c r="AK31" s="319">
        <v>0</v>
      </c>
      <c r="AL31" s="319">
        <v>0</v>
      </c>
      <c r="AM31" s="319">
        <v>0</v>
      </c>
      <c r="AN31" s="319">
        <v>0</v>
      </c>
      <c r="AO31" s="322">
        <v>0</v>
      </c>
      <c r="AP31" s="17"/>
      <c r="AQ31" s="17"/>
      <c r="AR31" s="17"/>
      <c r="AS31" s="17"/>
      <c r="AT31" s="17"/>
      <c r="AU31" s="17"/>
    </row>
    <row r="32" spans="1:47" ht="15.75" customHeight="1" x14ac:dyDescent="0.25">
      <c r="A32" s="323"/>
      <c r="B32" s="317" t="s">
        <v>80</v>
      </c>
      <c r="C32" s="318">
        <v>3336.287841796875</v>
      </c>
      <c r="D32" s="319">
        <v>0</v>
      </c>
      <c r="E32" s="319">
        <v>0</v>
      </c>
      <c r="F32" s="318">
        <f t="shared" si="0"/>
        <v>205318326555</v>
      </c>
      <c r="G32" s="320">
        <v>205318326555</v>
      </c>
      <c r="H32" s="319">
        <v>0</v>
      </c>
      <c r="I32" s="321">
        <v>386</v>
      </c>
      <c r="J32" s="312">
        <v>314765</v>
      </c>
      <c r="K32" s="312">
        <v>133</v>
      </c>
      <c r="L32" s="319">
        <v>0</v>
      </c>
      <c r="M32" s="319">
        <v>0</v>
      </c>
      <c r="N32" s="319">
        <v>0</v>
      </c>
      <c r="O32" s="319">
        <v>0</v>
      </c>
      <c r="P32" s="319">
        <v>0</v>
      </c>
      <c r="Q32" s="321">
        <v>27338</v>
      </c>
      <c r="R32" s="323"/>
      <c r="S32" s="317" t="s">
        <v>80</v>
      </c>
      <c r="T32" s="320">
        <v>6340485809</v>
      </c>
      <c r="U32" s="320">
        <f t="shared" si="1"/>
        <v>1552038809</v>
      </c>
      <c r="V32" s="320">
        <v>174750000</v>
      </c>
      <c r="W32" s="320">
        <v>4613697000</v>
      </c>
      <c r="X32" s="319">
        <v>0</v>
      </c>
      <c r="Y32" s="319">
        <v>0</v>
      </c>
      <c r="Z32" s="320">
        <f t="shared" si="2"/>
        <v>6340485809</v>
      </c>
      <c r="AA32" s="320">
        <v>1552038809</v>
      </c>
      <c r="AB32" s="318">
        <v>174750000</v>
      </c>
      <c r="AC32" s="320">
        <v>4613697000</v>
      </c>
      <c r="AD32" s="319">
        <v>0</v>
      </c>
      <c r="AE32" s="319">
        <v>0</v>
      </c>
      <c r="AF32" s="319">
        <v>0</v>
      </c>
      <c r="AG32" s="319">
        <v>0</v>
      </c>
      <c r="AH32" s="319">
        <v>0</v>
      </c>
      <c r="AI32" s="319">
        <v>0</v>
      </c>
      <c r="AJ32" s="319">
        <v>0</v>
      </c>
      <c r="AK32" s="319">
        <v>0</v>
      </c>
      <c r="AL32" s="319">
        <v>0</v>
      </c>
      <c r="AM32" s="319">
        <v>0</v>
      </c>
      <c r="AN32" s="319">
        <v>0</v>
      </c>
      <c r="AO32" s="322">
        <v>0</v>
      </c>
      <c r="AP32" s="17"/>
      <c r="AQ32" s="17"/>
      <c r="AR32" s="17"/>
      <c r="AS32" s="17"/>
      <c r="AT32" s="17"/>
      <c r="AU32" s="17"/>
    </row>
    <row r="33" spans="1:47" ht="15.75" customHeight="1" x14ac:dyDescent="0.25">
      <c r="A33" s="323"/>
      <c r="B33" s="317" t="s">
        <v>81</v>
      </c>
      <c r="C33" s="318">
        <v>4408.17333984375</v>
      </c>
      <c r="D33" s="319">
        <v>0</v>
      </c>
      <c r="E33" s="319">
        <v>0</v>
      </c>
      <c r="F33" s="318">
        <f t="shared" si="0"/>
        <v>252798050079</v>
      </c>
      <c r="G33" s="320">
        <v>252798050079</v>
      </c>
      <c r="H33" s="319">
        <v>0</v>
      </c>
      <c r="I33" s="321">
        <v>386</v>
      </c>
      <c r="J33" s="312">
        <v>327268</v>
      </c>
      <c r="K33" s="312">
        <v>143</v>
      </c>
      <c r="L33" s="319">
        <v>0</v>
      </c>
      <c r="M33" s="319">
        <v>0</v>
      </c>
      <c r="N33" s="319">
        <v>0</v>
      </c>
      <c r="O33" s="319">
        <v>0</v>
      </c>
      <c r="P33" s="319">
        <v>0</v>
      </c>
      <c r="Q33" s="321">
        <v>29162</v>
      </c>
      <c r="R33" s="323"/>
      <c r="S33" s="317" t="s">
        <v>81</v>
      </c>
      <c r="T33" s="320">
        <v>6947414093</v>
      </c>
      <c r="U33" s="320">
        <f t="shared" si="1"/>
        <v>660862493</v>
      </c>
      <c r="V33" s="320">
        <v>18803600</v>
      </c>
      <c r="W33" s="320">
        <v>6267748000</v>
      </c>
      <c r="X33" s="319">
        <v>0</v>
      </c>
      <c r="Y33" s="319">
        <v>0</v>
      </c>
      <c r="Z33" s="320">
        <f t="shared" si="2"/>
        <v>6947414093</v>
      </c>
      <c r="AA33" s="320">
        <v>660862493</v>
      </c>
      <c r="AB33" s="318">
        <f>12000000+6803600</f>
        <v>18803600</v>
      </c>
      <c r="AC33" s="318">
        <v>6267748000</v>
      </c>
      <c r="AD33" s="319">
        <v>0</v>
      </c>
      <c r="AE33" s="319">
        <v>0</v>
      </c>
      <c r="AF33" s="319">
        <v>0</v>
      </c>
      <c r="AG33" s="319">
        <v>0</v>
      </c>
      <c r="AH33" s="319">
        <v>0</v>
      </c>
      <c r="AI33" s="319">
        <v>0</v>
      </c>
      <c r="AJ33" s="319">
        <v>0</v>
      </c>
      <c r="AK33" s="319">
        <v>0</v>
      </c>
      <c r="AL33" s="319">
        <v>0</v>
      </c>
      <c r="AM33" s="319">
        <v>0</v>
      </c>
      <c r="AN33" s="319">
        <v>0</v>
      </c>
      <c r="AO33" s="322">
        <v>0</v>
      </c>
      <c r="AP33" s="17"/>
      <c r="AQ33" s="17"/>
      <c r="AR33" s="17"/>
      <c r="AS33" s="17"/>
      <c r="AT33" s="17"/>
      <c r="AU33" s="17"/>
    </row>
    <row r="34" spans="1:47" ht="15.75" customHeight="1" x14ac:dyDescent="0.25">
      <c r="A34" s="323"/>
      <c r="B34" s="317" t="s">
        <v>82</v>
      </c>
      <c r="C34" s="318">
        <v>8122.63818359375</v>
      </c>
      <c r="D34" s="319">
        <v>0</v>
      </c>
      <c r="E34" s="319">
        <v>0</v>
      </c>
      <c r="F34" s="318">
        <f t="shared" si="0"/>
        <v>474470156884</v>
      </c>
      <c r="G34" s="320">
        <v>474470156884</v>
      </c>
      <c r="H34" s="319">
        <v>0</v>
      </c>
      <c r="I34" s="321">
        <v>385</v>
      </c>
      <c r="J34" s="312">
        <v>327620</v>
      </c>
      <c r="K34" s="312">
        <v>148</v>
      </c>
      <c r="L34" s="319">
        <v>0</v>
      </c>
      <c r="M34" s="319">
        <v>0</v>
      </c>
      <c r="N34" s="319">
        <v>0</v>
      </c>
      <c r="O34" s="319">
        <v>0</v>
      </c>
      <c r="P34" s="319">
        <v>0</v>
      </c>
      <c r="Q34" s="321">
        <v>30898</v>
      </c>
      <c r="R34" s="323"/>
      <c r="S34" s="317" t="s">
        <v>82</v>
      </c>
      <c r="T34" s="320">
        <v>1067563522</v>
      </c>
      <c r="U34" s="320">
        <f t="shared" si="1"/>
        <v>984832022</v>
      </c>
      <c r="V34" s="320">
        <v>82731500</v>
      </c>
      <c r="W34" s="319">
        <v>0</v>
      </c>
      <c r="X34" s="319">
        <v>0</v>
      </c>
      <c r="Y34" s="319">
        <v>0</v>
      </c>
      <c r="Z34" s="320">
        <f t="shared" si="2"/>
        <v>1067563522</v>
      </c>
      <c r="AA34" s="320">
        <v>984832022</v>
      </c>
      <c r="AB34" s="318">
        <f>82638300+93200</f>
        <v>82731500</v>
      </c>
      <c r="AC34" s="319">
        <v>0</v>
      </c>
      <c r="AD34" s="319">
        <v>0</v>
      </c>
      <c r="AE34" s="319">
        <v>0</v>
      </c>
      <c r="AF34" s="319">
        <v>0</v>
      </c>
      <c r="AG34" s="319">
        <v>0</v>
      </c>
      <c r="AH34" s="319">
        <v>0</v>
      </c>
      <c r="AI34" s="319">
        <v>0</v>
      </c>
      <c r="AJ34" s="319">
        <v>0</v>
      </c>
      <c r="AK34" s="319">
        <v>0</v>
      </c>
      <c r="AL34" s="319">
        <v>0</v>
      </c>
      <c r="AM34" s="319">
        <v>0</v>
      </c>
      <c r="AN34" s="319">
        <v>0</v>
      </c>
      <c r="AO34" s="322">
        <v>0</v>
      </c>
      <c r="AP34" s="17"/>
      <c r="AQ34" s="17"/>
      <c r="AR34" s="17"/>
      <c r="AS34" s="17"/>
      <c r="AT34" s="17"/>
      <c r="AU34" s="17"/>
    </row>
    <row r="35" spans="1:47" ht="15.75" customHeight="1" x14ac:dyDescent="0.25">
      <c r="A35" s="323"/>
      <c r="B35" s="317" t="s">
        <v>83</v>
      </c>
      <c r="C35" s="318">
        <v>12712.453125</v>
      </c>
      <c r="D35" s="319">
        <v>0</v>
      </c>
      <c r="E35" s="319">
        <v>0</v>
      </c>
      <c r="F35" s="318">
        <f t="shared" si="0"/>
        <v>740372419652</v>
      </c>
      <c r="G35" s="320">
        <v>740372419652</v>
      </c>
      <c r="H35" s="319">
        <v>0</v>
      </c>
      <c r="I35" s="321">
        <v>386</v>
      </c>
      <c r="J35" s="312">
        <v>328237</v>
      </c>
      <c r="K35" s="312">
        <v>130</v>
      </c>
      <c r="L35" s="319">
        <v>0</v>
      </c>
      <c r="M35" s="319">
        <v>0</v>
      </c>
      <c r="N35" s="319">
        <v>0</v>
      </c>
      <c r="O35" s="319">
        <v>0</v>
      </c>
      <c r="P35" s="319">
        <v>0</v>
      </c>
      <c r="Q35" s="321">
        <v>34168</v>
      </c>
      <c r="R35" s="323"/>
      <c r="S35" s="317" t="s">
        <v>83</v>
      </c>
      <c r="T35" s="320">
        <v>12223801816</v>
      </c>
      <c r="U35" s="320">
        <f t="shared" si="1"/>
        <v>8183639016</v>
      </c>
      <c r="V35" s="320">
        <v>43295800</v>
      </c>
      <c r="W35" s="320">
        <v>3996867000</v>
      </c>
      <c r="X35" s="319">
        <v>0</v>
      </c>
      <c r="Y35" s="319">
        <v>0</v>
      </c>
      <c r="Z35" s="320">
        <f t="shared" si="2"/>
        <v>12223801816</v>
      </c>
      <c r="AA35" s="320">
        <v>8183639016</v>
      </c>
      <c r="AB35" s="318">
        <v>43295800</v>
      </c>
      <c r="AC35" s="320">
        <v>3996867000</v>
      </c>
      <c r="AD35" s="319">
        <v>0</v>
      </c>
      <c r="AE35" s="319">
        <v>0</v>
      </c>
      <c r="AF35" s="319">
        <v>0</v>
      </c>
      <c r="AG35" s="319">
        <v>0</v>
      </c>
      <c r="AH35" s="319">
        <v>0</v>
      </c>
      <c r="AI35" s="319">
        <v>0</v>
      </c>
      <c r="AJ35" s="319">
        <v>0</v>
      </c>
      <c r="AK35" s="319">
        <v>0</v>
      </c>
      <c r="AL35" s="319">
        <v>0</v>
      </c>
      <c r="AM35" s="319">
        <v>0</v>
      </c>
      <c r="AN35" s="319">
        <v>0</v>
      </c>
      <c r="AO35" s="322">
        <v>0</v>
      </c>
      <c r="AP35" s="17"/>
      <c r="AQ35" s="17"/>
      <c r="AR35" s="17"/>
      <c r="AS35" s="17"/>
      <c r="AT35" s="17"/>
      <c r="AU35" s="17"/>
    </row>
    <row r="36" spans="1:47" ht="15.75" customHeight="1" x14ac:dyDescent="0.25">
      <c r="A36" s="323"/>
      <c r="B36" s="317" t="s">
        <v>84</v>
      </c>
      <c r="C36" s="318">
        <v>11814.4287109375</v>
      </c>
      <c r="D36" s="319">
        <v>0</v>
      </c>
      <c r="E36" s="319">
        <v>0</v>
      </c>
      <c r="F36" s="318">
        <f t="shared" si="0"/>
        <v>741297799866</v>
      </c>
      <c r="G36" s="320">
        <v>741297799866</v>
      </c>
      <c r="H36" s="319">
        <v>0</v>
      </c>
      <c r="I36" s="321">
        <v>387</v>
      </c>
      <c r="J36" s="312">
        <v>410841</v>
      </c>
      <c r="K36" s="312">
        <v>147</v>
      </c>
      <c r="L36" s="319">
        <v>0</v>
      </c>
      <c r="M36" s="319">
        <v>0</v>
      </c>
      <c r="N36" s="319">
        <v>0</v>
      </c>
      <c r="O36" s="319">
        <v>0</v>
      </c>
      <c r="P36" s="319">
        <v>0</v>
      </c>
      <c r="Q36" s="321">
        <v>37620</v>
      </c>
      <c r="R36" s="323"/>
      <c r="S36" s="317" t="s">
        <v>84</v>
      </c>
      <c r="T36" s="320">
        <v>16742972198</v>
      </c>
      <c r="U36" s="320">
        <f t="shared" si="1"/>
        <v>9043302470</v>
      </c>
      <c r="V36" s="319">
        <v>0</v>
      </c>
      <c r="W36" s="320">
        <v>7699669728</v>
      </c>
      <c r="X36" s="319">
        <v>0</v>
      </c>
      <c r="Y36" s="319">
        <v>0</v>
      </c>
      <c r="Z36" s="320">
        <f t="shared" si="2"/>
        <v>16742972198</v>
      </c>
      <c r="AA36" s="320">
        <v>9043302470</v>
      </c>
      <c r="AB36" s="319">
        <v>0</v>
      </c>
      <c r="AC36" s="318">
        <v>7699669728</v>
      </c>
      <c r="AD36" s="319">
        <v>0</v>
      </c>
      <c r="AE36" s="319">
        <v>0</v>
      </c>
      <c r="AF36" s="319">
        <v>0</v>
      </c>
      <c r="AG36" s="319">
        <v>0</v>
      </c>
      <c r="AH36" s="319">
        <v>0</v>
      </c>
      <c r="AI36" s="319">
        <v>0</v>
      </c>
      <c r="AJ36" s="319">
        <v>0</v>
      </c>
      <c r="AK36" s="319">
        <v>0</v>
      </c>
      <c r="AL36" s="319">
        <v>0</v>
      </c>
      <c r="AM36" s="319">
        <v>0</v>
      </c>
      <c r="AN36" s="319">
        <v>0</v>
      </c>
      <c r="AO36" s="322">
        <v>0</v>
      </c>
      <c r="AP36" s="17"/>
      <c r="AQ36" s="17"/>
      <c r="AR36" s="17"/>
      <c r="AS36" s="17"/>
      <c r="AT36" s="17"/>
      <c r="AU36" s="17"/>
    </row>
    <row r="37" spans="1:47" ht="15.75" customHeight="1" x14ac:dyDescent="0.25">
      <c r="A37" s="323"/>
      <c r="B37" s="317" t="s">
        <v>85</v>
      </c>
      <c r="C37" s="318">
        <v>10657.09375</v>
      </c>
      <c r="D37" s="319">
        <v>0</v>
      </c>
      <c r="E37" s="319">
        <v>0</v>
      </c>
      <c r="F37" s="318">
        <f t="shared" si="0"/>
        <v>703654617481</v>
      </c>
      <c r="G37" s="320">
        <v>703654617481</v>
      </c>
      <c r="H37" s="319">
        <v>0</v>
      </c>
      <c r="I37" s="321">
        <v>385</v>
      </c>
      <c r="J37" s="312">
        <v>412292</v>
      </c>
      <c r="K37" s="312">
        <v>177</v>
      </c>
      <c r="L37" s="319">
        <v>0</v>
      </c>
      <c r="M37" s="319">
        <v>0</v>
      </c>
      <c r="N37" s="319">
        <v>0</v>
      </c>
      <c r="O37" s="319">
        <v>0</v>
      </c>
      <c r="P37" s="319">
        <v>0</v>
      </c>
      <c r="Q37" s="321">
        <v>42490</v>
      </c>
      <c r="R37" s="323"/>
      <c r="S37" s="317" t="s">
        <v>85</v>
      </c>
      <c r="T37" s="320">
        <v>20685696873</v>
      </c>
      <c r="U37" s="320">
        <f t="shared" si="1"/>
        <v>12993356873</v>
      </c>
      <c r="V37" s="319">
        <v>0</v>
      </c>
      <c r="W37" s="320">
        <v>7692340000</v>
      </c>
      <c r="X37" s="319">
        <v>0</v>
      </c>
      <c r="Y37" s="319">
        <v>0</v>
      </c>
      <c r="Z37" s="320">
        <f t="shared" si="2"/>
        <v>20685696873</v>
      </c>
      <c r="AA37" s="320">
        <v>12993356873</v>
      </c>
      <c r="AB37" s="319">
        <v>0</v>
      </c>
      <c r="AC37" s="318">
        <v>7692340000</v>
      </c>
      <c r="AD37" s="319">
        <v>0</v>
      </c>
      <c r="AE37" s="319">
        <v>0</v>
      </c>
      <c r="AF37" s="319">
        <v>0</v>
      </c>
      <c r="AG37" s="319">
        <v>0</v>
      </c>
      <c r="AH37" s="319">
        <v>0</v>
      </c>
      <c r="AI37" s="319">
        <v>0</v>
      </c>
      <c r="AJ37" s="319">
        <v>0</v>
      </c>
      <c r="AK37" s="319">
        <v>0</v>
      </c>
      <c r="AL37" s="319">
        <v>0</v>
      </c>
      <c r="AM37" s="319">
        <v>0</v>
      </c>
      <c r="AN37" s="319">
        <v>0</v>
      </c>
      <c r="AO37" s="322">
        <v>0</v>
      </c>
      <c r="AP37" s="17"/>
      <c r="AQ37" s="17"/>
      <c r="AR37" s="17"/>
      <c r="AS37" s="17"/>
      <c r="AT37" s="17"/>
      <c r="AU37" s="17"/>
    </row>
    <row r="38" spans="1:47" ht="15.75" customHeight="1" x14ac:dyDescent="0.25">
      <c r="A38" s="323"/>
      <c r="B38" s="317" t="s">
        <v>86</v>
      </c>
      <c r="C38" s="318">
        <v>9640.150390625</v>
      </c>
      <c r="D38" s="319">
        <v>0</v>
      </c>
      <c r="E38" s="319">
        <v>0</v>
      </c>
      <c r="F38" s="318">
        <f t="shared" si="0"/>
        <v>637455761353</v>
      </c>
      <c r="G38" s="320">
        <v>637455761353</v>
      </c>
      <c r="H38" s="319">
        <v>0</v>
      </c>
      <c r="I38" s="321">
        <v>384</v>
      </c>
      <c r="J38" s="312">
        <v>412860</v>
      </c>
      <c r="K38" s="312">
        <v>145</v>
      </c>
      <c r="L38" s="319">
        <v>0</v>
      </c>
      <c r="M38" s="319">
        <v>0</v>
      </c>
      <c r="N38" s="319">
        <v>0</v>
      </c>
      <c r="O38" s="319">
        <v>0</v>
      </c>
      <c r="P38" s="319">
        <v>0</v>
      </c>
      <c r="Q38" s="321">
        <v>45302</v>
      </c>
      <c r="R38" s="323"/>
      <c r="S38" s="317" t="s">
        <v>86</v>
      </c>
      <c r="T38" s="320">
        <v>4423709588</v>
      </c>
      <c r="U38" s="320">
        <f t="shared" si="1"/>
        <v>4421759988</v>
      </c>
      <c r="V38" s="320">
        <v>1949600</v>
      </c>
      <c r="W38" s="319">
        <v>0</v>
      </c>
      <c r="X38" s="319">
        <v>0</v>
      </c>
      <c r="Y38" s="319">
        <v>0</v>
      </c>
      <c r="Z38" s="320">
        <f t="shared" si="2"/>
        <v>4423709588</v>
      </c>
      <c r="AA38" s="320">
        <v>4421759988</v>
      </c>
      <c r="AB38" s="318">
        <f>1173060+776540</f>
        <v>1949600</v>
      </c>
      <c r="AC38" s="319">
        <v>0</v>
      </c>
      <c r="AD38" s="319">
        <v>0</v>
      </c>
      <c r="AE38" s="319">
        <v>0</v>
      </c>
      <c r="AF38" s="319">
        <v>0</v>
      </c>
      <c r="AG38" s="319">
        <v>0</v>
      </c>
      <c r="AH38" s="319">
        <v>0</v>
      </c>
      <c r="AI38" s="319">
        <v>0</v>
      </c>
      <c r="AJ38" s="319">
        <v>0</v>
      </c>
      <c r="AK38" s="319">
        <v>0</v>
      </c>
      <c r="AL38" s="319">
        <v>0</v>
      </c>
      <c r="AM38" s="319">
        <v>0</v>
      </c>
      <c r="AN38" s="319">
        <v>0</v>
      </c>
      <c r="AO38" s="322">
        <v>0</v>
      </c>
      <c r="AP38" s="17"/>
      <c r="AQ38" s="17"/>
      <c r="AR38" s="17"/>
      <c r="AS38" s="17"/>
      <c r="AT38" s="17"/>
      <c r="AU38" s="17"/>
    </row>
    <row r="39" spans="1:47" ht="15.75" customHeight="1" x14ac:dyDescent="0.25">
      <c r="A39" s="324"/>
      <c r="B39" s="317" t="s">
        <v>87</v>
      </c>
      <c r="C39" s="318">
        <v>10256.1328125</v>
      </c>
      <c r="D39" s="319">
        <v>0</v>
      </c>
      <c r="E39" s="319">
        <v>0</v>
      </c>
      <c r="F39" s="318">
        <f t="shared" si="0"/>
        <v>717560948996</v>
      </c>
      <c r="G39" s="320">
        <v>717560948996</v>
      </c>
      <c r="H39" s="319">
        <v>0</v>
      </c>
      <c r="I39" s="321">
        <v>384</v>
      </c>
      <c r="J39" s="312">
        <v>413618</v>
      </c>
      <c r="K39" s="312">
        <v>143</v>
      </c>
      <c r="L39" s="319">
        <v>0</v>
      </c>
      <c r="M39" s="319">
        <v>0</v>
      </c>
      <c r="N39" s="319">
        <v>0</v>
      </c>
      <c r="O39" s="319">
        <v>0</v>
      </c>
      <c r="P39" s="319">
        <v>0</v>
      </c>
      <c r="Q39" s="321">
        <v>48948</v>
      </c>
      <c r="R39" s="324"/>
      <c r="S39" s="317" t="s">
        <v>87</v>
      </c>
      <c r="T39" s="320">
        <v>16426430229</v>
      </c>
      <c r="U39" s="320">
        <f t="shared" si="1"/>
        <v>16426430229</v>
      </c>
      <c r="V39" s="319">
        <v>0</v>
      </c>
      <c r="W39" s="319">
        <v>0</v>
      </c>
      <c r="X39" s="319">
        <v>0</v>
      </c>
      <c r="Y39" s="319">
        <v>0</v>
      </c>
      <c r="Z39" s="320">
        <f t="shared" si="2"/>
        <v>16426430229</v>
      </c>
      <c r="AA39" s="320">
        <v>16426430229</v>
      </c>
      <c r="AB39" s="319">
        <v>0</v>
      </c>
      <c r="AC39" s="319">
        <v>0</v>
      </c>
      <c r="AD39" s="319">
        <v>0</v>
      </c>
      <c r="AE39" s="319">
        <v>0</v>
      </c>
      <c r="AF39" s="319">
        <v>0</v>
      </c>
      <c r="AG39" s="319">
        <v>0</v>
      </c>
      <c r="AH39" s="319">
        <v>0</v>
      </c>
      <c r="AI39" s="319">
        <v>0</v>
      </c>
      <c r="AJ39" s="319">
        <v>0</v>
      </c>
      <c r="AK39" s="319">
        <v>0</v>
      </c>
      <c r="AL39" s="319">
        <v>0</v>
      </c>
      <c r="AM39" s="319">
        <v>0</v>
      </c>
      <c r="AN39" s="319">
        <v>0</v>
      </c>
      <c r="AO39" s="322">
        <v>0</v>
      </c>
      <c r="AP39" s="17"/>
      <c r="AQ39" s="17"/>
      <c r="AR39" s="17"/>
      <c r="AS39" s="17"/>
      <c r="AT39" s="17"/>
      <c r="AU39" s="17"/>
    </row>
    <row r="40" spans="1:47" ht="15.75" customHeight="1" x14ac:dyDescent="0.25">
      <c r="A40" s="316" t="s">
        <v>90</v>
      </c>
      <c r="B40" s="317" t="s">
        <v>76</v>
      </c>
      <c r="C40" s="318">
        <v>11189.9677734375</v>
      </c>
      <c r="D40" s="319">
        <v>0</v>
      </c>
      <c r="E40" s="319">
        <v>0</v>
      </c>
      <c r="F40" s="318">
        <f t="shared" si="0"/>
        <v>788261732495</v>
      </c>
      <c r="G40" s="320">
        <v>788261732495</v>
      </c>
      <c r="H40" s="319">
        <v>0</v>
      </c>
      <c r="I40" s="321">
        <v>383</v>
      </c>
      <c r="J40" s="312">
        <v>414494</v>
      </c>
      <c r="K40" s="312">
        <v>133</v>
      </c>
      <c r="L40" s="319">
        <v>0</v>
      </c>
      <c r="M40" s="319">
        <v>0</v>
      </c>
      <c r="N40" s="319">
        <v>0</v>
      </c>
      <c r="O40" s="319">
        <v>0</v>
      </c>
      <c r="P40" s="319">
        <v>0</v>
      </c>
      <c r="Q40" s="321">
        <v>52290</v>
      </c>
      <c r="R40" s="316" t="s">
        <v>90</v>
      </c>
      <c r="S40" s="317" t="s">
        <v>76</v>
      </c>
      <c r="T40" s="320">
        <v>3546017922</v>
      </c>
      <c r="U40" s="320">
        <f t="shared" si="1"/>
        <v>3546017922</v>
      </c>
      <c r="V40" s="319">
        <v>0</v>
      </c>
      <c r="W40" s="319">
        <v>0</v>
      </c>
      <c r="X40" s="319">
        <v>0</v>
      </c>
      <c r="Y40" s="319">
        <v>0</v>
      </c>
      <c r="Z40" s="320">
        <f t="shared" si="2"/>
        <v>3546017922</v>
      </c>
      <c r="AA40" s="320">
        <v>3546017922</v>
      </c>
      <c r="AB40" s="319">
        <v>0</v>
      </c>
      <c r="AC40" s="319">
        <v>0</v>
      </c>
      <c r="AD40" s="319">
        <v>0</v>
      </c>
      <c r="AE40" s="319">
        <v>0</v>
      </c>
      <c r="AF40" s="319">
        <v>0</v>
      </c>
      <c r="AG40" s="319">
        <v>0</v>
      </c>
      <c r="AH40" s="319">
        <v>0</v>
      </c>
      <c r="AI40" s="319">
        <v>0</v>
      </c>
      <c r="AJ40" s="319">
        <v>0</v>
      </c>
      <c r="AK40" s="319">
        <v>0</v>
      </c>
      <c r="AL40" s="319">
        <v>0</v>
      </c>
      <c r="AM40" s="319">
        <v>0</v>
      </c>
      <c r="AN40" s="319">
        <v>0</v>
      </c>
      <c r="AO40" s="322">
        <v>0</v>
      </c>
      <c r="AP40" s="17"/>
      <c r="AQ40" s="17"/>
      <c r="AR40" s="17"/>
      <c r="AS40" s="17"/>
      <c r="AT40" s="17"/>
      <c r="AU40" s="17"/>
    </row>
    <row r="41" spans="1:47" ht="15.75" customHeight="1" x14ac:dyDescent="0.25">
      <c r="A41" s="323"/>
      <c r="B41" s="317" t="s">
        <v>77</v>
      </c>
      <c r="C41" s="318">
        <v>12359.05078125</v>
      </c>
      <c r="D41" s="319">
        <v>0</v>
      </c>
      <c r="E41" s="319">
        <v>0</v>
      </c>
      <c r="F41" s="318">
        <f t="shared" si="0"/>
        <v>847518046760</v>
      </c>
      <c r="G41" s="320">
        <v>847518046760</v>
      </c>
      <c r="H41" s="319">
        <v>0</v>
      </c>
      <c r="I41" s="321">
        <v>381</v>
      </c>
      <c r="J41" s="312">
        <v>414932</v>
      </c>
      <c r="K41" s="312">
        <v>114</v>
      </c>
      <c r="L41" s="319">
        <v>0</v>
      </c>
      <c r="M41" s="319">
        <v>0</v>
      </c>
      <c r="N41" s="319">
        <v>0</v>
      </c>
      <c r="O41" s="319">
        <v>0</v>
      </c>
      <c r="P41" s="319">
        <v>0</v>
      </c>
      <c r="Q41" s="321">
        <v>55751</v>
      </c>
      <c r="R41" s="323"/>
      <c r="S41" s="317" t="s">
        <v>77</v>
      </c>
      <c r="T41" s="320">
        <v>1929765912</v>
      </c>
      <c r="U41" s="320">
        <f t="shared" si="1"/>
        <v>1929765912</v>
      </c>
      <c r="V41" s="319">
        <v>0</v>
      </c>
      <c r="W41" s="319">
        <v>0</v>
      </c>
      <c r="X41" s="319">
        <v>0</v>
      </c>
      <c r="Y41" s="319">
        <v>0</v>
      </c>
      <c r="Z41" s="320">
        <f t="shared" si="2"/>
        <v>1929765912</v>
      </c>
      <c r="AA41" s="320">
        <v>1929765912</v>
      </c>
      <c r="AB41" s="319">
        <v>0</v>
      </c>
      <c r="AC41" s="319">
        <v>0</v>
      </c>
      <c r="AD41" s="319">
        <v>0</v>
      </c>
      <c r="AE41" s="319">
        <v>0</v>
      </c>
      <c r="AF41" s="319">
        <v>0</v>
      </c>
      <c r="AG41" s="319">
        <v>0</v>
      </c>
      <c r="AH41" s="319">
        <v>0</v>
      </c>
      <c r="AI41" s="319">
        <v>0</v>
      </c>
      <c r="AJ41" s="319">
        <v>0</v>
      </c>
      <c r="AK41" s="319">
        <v>0</v>
      </c>
      <c r="AL41" s="319">
        <v>0</v>
      </c>
      <c r="AM41" s="319">
        <v>0</v>
      </c>
      <c r="AN41" s="319">
        <v>0</v>
      </c>
      <c r="AO41" s="322">
        <v>0</v>
      </c>
      <c r="AP41" s="17"/>
      <c r="AQ41" s="17"/>
      <c r="AR41" s="17"/>
      <c r="AS41" s="17"/>
      <c r="AT41" s="17"/>
      <c r="AU41" s="17"/>
    </row>
    <row r="42" spans="1:47" ht="15.75" customHeight="1" x14ac:dyDescent="0.25">
      <c r="A42" s="323"/>
      <c r="B42" s="317" t="s">
        <v>78</v>
      </c>
      <c r="C42" s="318">
        <v>12966.765625</v>
      </c>
      <c r="D42" s="319">
        <v>0</v>
      </c>
      <c r="E42" s="319">
        <v>0</v>
      </c>
      <c r="F42" s="318">
        <f t="shared" si="0"/>
        <v>889909436536</v>
      </c>
      <c r="G42" s="320">
        <v>889909436536</v>
      </c>
      <c r="H42" s="319">
        <v>0</v>
      </c>
      <c r="I42" s="321">
        <v>380</v>
      </c>
      <c r="J42" s="312">
        <v>415785</v>
      </c>
      <c r="K42" s="312">
        <v>73</v>
      </c>
      <c r="L42" s="319">
        <v>0</v>
      </c>
      <c r="M42" s="319">
        <v>0</v>
      </c>
      <c r="N42" s="319">
        <v>0</v>
      </c>
      <c r="O42" s="319">
        <v>0</v>
      </c>
      <c r="P42" s="319">
        <v>0</v>
      </c>
      <c r="Q42" s="321">
        <v>59897</v>
      </c>
      <c r="R42" s="323"/>
      <c r="S42" s="317" t="s">
        <v>78</v>
      </c>
      <c r="T42" s="320">
        <v>3743778956</v>
      </c>
      <c r="U42" s="320">
        <f t="shared" si="1"/>
        <v>3743778956</v>
      </c>
      <c r="V42" s="319">
        <v>0</v>
      </c>
      <c r="W42" s="319">
        <v>0</v>
      </c>
      <c r="X42" s="319">
        <v>0</v>
      </c>
      <c r="Y42" s="319">
        <v>0</v>
      </c>
      <c r="Z42" s="320">
        <f t="shared" si="2"/>
        <v>3743778956</v>
      </c>
      <c r="AA42" s="320">
        <v>3743778956</v>
      </c>
      <c r="AB42" s="319">
        <v>0</v>
      </c>
      <c r="AC42" s="319">
        <v>0</v>
      </c>
      <c r="AD42" s="319">
        <v>0</v>
      </c>
      <c r="AE42" s="319">
        <v>0</v>
      </c>
      <c r="AF42" s="319">
        <v>0</v>
      </c>
      <c r="AG42" s="319">
        <v>0</v>
      </c>
      <c r="AH42" s="319">
        <v>0</v>
      </c>
      <c r="AI42" s="319">
        <v>0</v>
      </c>
      <c r="AJ42" s="319">
        <v>0</v>
      </c>
      <c r="AK42" s="319">
        <v>0</v>
      </c>
      <c r="AL42" s="319">
        <v>0</v>
      </c>
      <c r="AM42" s="319">
        <v>0</v>
      </c>
      <c r="AN42" s="319">
        <v>0</v>
      </c>
      <c r="AO42" s="322">
        <v>0</v>
      </c>
      <c r="AP42" s="17"/>
      <c r="AQ42" s="17"/>
      <c r="AR42" s="17"/>
      <c r="AS42" s="17"/>
      <c r="AT42" s="17"/>
      <c r="AU42" s="17"/>
    </row>
    <row r="43" spans="1:47" ht="15.75" customHeight="1" x14ac:dyDescent="0.25">
      <c r="A43" s="323"/>
      <c r="B43" s="317" t="s">
        <v>79</v>
      </c>
      <c r="C43" s="318">
        <v>11934.3125</v>
      </c>
      <c r="D43" s="319">
        <v>0</v>
      </c>
      <c r="E43" s="319">
        <v>0</v>
      </c>
      <c r="F43" s="318">
        <f t="shared" si="0"/>
        <v>842267029499</v>
      </c>
      <c r="G43" s="320">
        <v>842267029499</v>
      </c>
      <c r="H43" s="319">
        <v>0</v>
      </c>
      <c r="I43" s="321">
        <v>379</v>
      </c>
      <c r="J43" s="312">
        <v>417789</v>
      </c>
      <c r="K43" s="312">
        <v>76</v>
      </c>
      <c r="L43" s="319">
        <v>0</v>
      </c>
      <c r="M43" s="319">
        <v>0</v>
      </c>
      <c r="N43" s="319">
        <v>0</v>
      </c>
      <c r="O43" s="319">
        <v>0</v>
      </c>
      <c r="P43" s="319">
        <v>0</v>
      </c>
      <c r="Q43" s="321">
        <v>63135</v>
      </c>
      <c r="R43" s="323"/>
      <c r="S43" s="317" t="s">
        <v>79</v>
      </c>
      <c r="T43" s="320">
        <v>3663134686</v>
      </c>
      <c r="U43" s="320">
        <f t="shared" si="1"/>
        <v>3161134686</v>
      </c>
      <c r="V43" s="320">
        <v>502000000</v>
      </c>
      <c r="W43" s="319">
        <v>0</v>
      </c>
      <c r="X43" s="319">
        <v>0</v>
      </c>
      <c r="Y43" s="319">
        <v>0</v>
      </c>
      <c r="Z43" s="320">
        <f t="shared" si="2"/>
        <v>3663134686</v>
      </c>
      <c r="AA43" s="320">
        <v>3161134686</v>
      </c>
      <c r="AB43" s="318">
        <v>502000000</v>
      </c>
      <c r="AC43" s="319">
        <v>0</v>
      </c>
      <c r="AD43" s="319">
        <v>0</v>
      </c>
      <c r="AE43" s="319">
        <v>0</v>
      </c>
      <c r="AF43" s="319">
        <v>0</v>
      </c>
      <c r="AG43" s="319">
        <v>0</v>
      </c>
      <c r="AH43" s="319">
        <v>0</v>
      </c>
      <c r="AI43" s="319">
        <v>0</v>
      </c>
      <c r="AJ43" s="319">
        <v>0</v>
      </c>
      <c r="AK43" s="319">
        <v>0</v>
      </c>
      <c r="AL43" s="319">
        <v>0</v>
      </c>
      <c r="AM43" s="319">
        <v>0</v>
      </c>
      <c r="AN43" s="319">
        <v>0</v>
      </c>
      <c r="AO43" s="322">
        <v>0</v>
      </c>
      <c r="AP43" s="17"/>
      <c r="AQ43" s="17"/>
      <c r="AR43" s="17"/>
      <c r="AS43" s="17"/>
      <c r="AT43" s="17"/>
      <c r="AU43" s="17"/>
    </row>
    <row r="44" spans="1:47" ht="15.75" customHeight="1" x14ac:dyDescent="0.25">
      <c r="A44" s="323"/>
      <c r="B44" s="317" t="s">
        <v>80</v>
      </c>
      <c r="C44" s="318">
        <v>10670.3505859375</v>
      </c>
      <c r="D44" s="319">
        <v>0</v>
      </c>
      <c r="E44" s="319">
        <v>0</v>
      </c>
      <c r="F44" s="318">
        <f t="shared" si="0"/>
        <v>830089784673</v>
      </c>
      <c r="G44" s="320">
        <v>830089784673</v>
      </c>
      <c r="H44" s="319">
        <v>0</v>
      </c>
      <c r="I44" s="321">
        <v>382</v>
      </c>
      <c r="J44" s="312">
        <v>419402</v>
      </c>
      <c r="K44" s="312">
        <v>76</v>
      </c>
      <c r="L44" s="319">
        <v>0</v>
      </c>
      <c r="M44" s="319">
        <v>0</v>
      </c>
      <c r="N44" s="319">
        <v>0</v>
      </c>
      <c r="O44" s="319">
        <v>0</v>
      </c>
      <c r="P44" s="319">
        <v>0</v>
      </c>
      <c r="Q44" s="321">
        <v>67770</v>
      </c>
      <c r="R44" s="323"/>
      <c r="S44" s="317" t="s">
        <v>80</v>
      </c>
      <c r="T44" s="320">
        <v>25762499844</v>
      </c>
      <c r="U44" s="320">
        <f t="shared" si="1"/>
        <v>25762499844</v>
      </c>
      <c r="V44" s="319">
        <v>0</v>
      </c>
      <c r="W44" s="319">
        <v>0</v>
      </c>
      <c r="X44" s="319">
        <v>0</v>
      </c>
      <c r="Y44" s="319">
        <v>0</v>
      </c>
      <c r="Z44" s="320">
        <f t="shared" si="2"/>
        <v>25762499844</v>
      </c>
      <c r="AA44" s="320">
        <v>25762499844</v>
      </c>
      <c r="AB44" s="319">
        <v>0</v>
      </c>
      <c r="AC44" s="319">
        <v>0</v>
      </c>
      <c r="AD44" s="319">
        <v>0</v>
      </c>
      <c r="AE44" s="319">
        <v>0</v>
      </c>
      <c r="AF44" s="319">
        <v>0</v>
      </c>
      <c r="AG44" s="319">
        <v>0</v>
      </c>
      <c r="AH44" s="319">
        <v>0</v>
      </c>
      <c r="AI44" s="319">
        <v>0</v>
      </c>
      <c r="AJ44" s="319">
        <v>0</v>
      </c>
      <c r="AK44" s="319">
        <v>0</v>
      </c>
      <c r="AL44" s="319">
        <v>0</v>
      </c>
      <c r="AM44" s="319">
        <v>0</v>
      </c>
      <c r="AN44" s="319">
        <v>0</v>
      </c>
      <c r="AO44" s="322">
        <v>0</v>
      </c>
      <c r="AP44" s="17"/>
      <c r="AQ44" s="17"/>
      <c r="AR44" s="17"/>
      <c r="AS44" s="17"/>
      <c r="AT44" s="17"/>
      <c r="AU44" s="17"/>
    </row>
    <row r="45" spans="1:47" ht="15.75" customHeight="1" x14ac:dyDescent="0.25">
      <c r="A45" s="323"/>
      <c r="B45" s="317" t="s">
        <v>81</v>
      </c>
      <c r="C45" s="318">
        <v>10302.15234375</v>
      </c>
      <c r="D45" s="319">
        <v>0</v>
      </c>
      <c r="E45" s="319">
        <v>0</v>
      </c>
      <c r="F45" s="318">
        <f t="shared" si="0"/>
        <v>809669403627</v>
      </c>
      <c r="G45" s="320">
        <v>809669403627</v>
      </c>
      <c r="H45" s="319">
        <v>0</v>
      </c>
      <c r="I45" s="321">
        <v>382</v>
      </c>
      <c r="J45" s="312">
        <v>422355</v>
      </c>
      <c r="K45" s="312">
        <v>75</v>
      </c>
      <c r="L45" s="319">
        <v>0</v>
      </c>
      <c r="M45" s="319">
        <v>0</v>
      </c>
      <c r="N45" s="319">
        <v>0</v>
      </c>
      <c r="O45" s="319">
        <v>0</v>
      </c>
      <c r="P45" s="319">
        <v>0</v>
      </c>
      <c r="Q45" s="321">
        <v>71570</v>
      </c>
      <c r="R45" s="323"/>
      <c r="S45" s="317" t="s">
        <v>81</v>
      </c>
      <c r="T45" s="320">
        <v>6401023722</v>
      </c>
      <c r="U45" s="320">
        <f t="shared" si="1"/>
        <v>4936117016</v>
      </c>
      <c r="V45" s="319">
        <v>0</v>
      </c>
      <c r="W45" s="320">
        <v>1464906706</v>
      </c>
      <c r="X45" s="319">
        <v>0</v>
      </c>
      <c r="Y45" s="319">
        <v>0</v>
      </c>
      <c r="Z45" s="320">
        <f t="shared" si="2"/>
        <v>6401023722</v>
      </c>
      <c r="AA45" s="320">
        <v>4936117016</v>
      </c>
      <c r="AB45" s="319">
        <v>0</v>
      </c>
      <c r="AC45" s="318">
        <v>1464906706</v>
      </c>
      <c r="AD45" s="319">
        <v>0</v>
      </c>
      <c r="AE45" s="319">
        <v>0</v>
      </c>
      <c r="AF45" s="319">
        <v>0</v>
      </c>
      <c r="AG45" s="319">
        <v>0</v>
      </c>
      <c r="AH45" s="319">
        <v>0</v>
      </c>
      <c r="AI45" s="319">
        <v>0</v>
      </c>
      <c r="AJ45" s="319">
        <v>0</v>
      </c>
      <c r="AK45" s="319">
        <v>0</v>
      </c>
      <c r="AL45" s="319">
        <v>0</v>
      </c>
      <c r="AM45" s="319">
        <v>0</v>
      </c>
      <c r="AN45" s="319">
        <v>0</v>
      </c>
      <c r="AO45" s="322">
        <v>0</v>
      </c>
      <c r="AP45" s="17"/>
      <c r="AQ45" s="17"/>
      <c r="AR45" s="17"/>
      <c r="AS45" s="17"/>
      <c r="AT45" s="17"/>
      <c r="AU45" s="17"/>
    </row>
    <row r="46" spans="1:47" ht="15.75" customHeight="1" x14ac:dyDescent="0.25">
      <c r="A46" s="323"/>
      <c r="B46" s="317" t="s">
        <v>82</v>
      </c>
      <c r="C46" s="318">
        <v>9481.4150390625</v>
      </c>
      <c r="D46" s="319">
        <v>0</v>
      </c>
      <c r="E46" s="319">
        <v>0</v>
      </c>
      <c r="F46" s="318">
        <f t="shared" si="0"/>
        <v>772490417546</v>
      </c>
      <c r="G46" s="320">
        <v>772490417546</v>
      </c>
      <c r="H46" s="319">
        <v>0</v>
      </c>
      <c r="I46" s="321">
        <v>382</v>
      </c>
      <c r="J46" s="312">
        <v>427709</v>
      </c>
      <c r="K46" s="312">
        <v>77</v>
      </c>
      <c r="L46" s="319">
        <v>0</v>
      </c>
      <c r="M46" s="319">
        <v>0</v>
      </c>
      <c r="N46" s="319">
        <v>0</v>
      </c>
      <c r="O46" s="319">
        <v>0</v>
      </c>
      <c r="P46" s="319">
        <v>0</v>
      </c>
      <c r="Q46" s="321">
        <v>74287</v>
      </c>
      <c r="R46" s="323"/>
      <c r="S46" s="317" t="s">
        <v>82</v>
      </c>
      <c r="T46" s="320">
        <v>6700895579</v>
      </c>
      <c r="U46" s="320">
        <f t="shared" si="1"/>
        <v>6671066527</v>
      </c>
      <c r="V46" s="319">
        <v>0</v>
      </c>
      <c r="W46" s="320">
        <v>29829052</v>
      </c>
      <c r="X46" s="319">
        <v>0</v>
      </c>
      <c r="Y46" s="319">
        <v>0</v>
      </c>
      <c r="Z46" s="320">
        <f t="shared" si="2"/>
        <v>6700895579</v>
      </c>
      <c r="AA46" s="320">
        <v>6671066527</v>
      </c>
      <c r="AB46" s="319">
        <v>0</v>
      </c>
      <c r="AC46" s="320">
        <v>29829052</v>
      </c>
      <c r="AD46" s="319">
        <v>0</v>
      </c>
      <c r="AE46" s="319">
        <v>0</v>
      </c>
      <c r="AF46" s="319">
        <v>0</v>
      </c>
      <c r="AG46" s="319">
        <v>0</v>
      </c>
      <c r="AH46" s="319">
        <v>0</v>
      </c>
      <c r="AI46" s="319">
        <v>0</v>
      </c>
      <c r="AJ46" s="319">
        <v>0</v>
      </c>
      <c r="AK46" s="319">
        <v>0</v>
      </c>
      <c r="AL46" s="319">
        <v>0</v>
      </c>
      <c r="AM46" s="319">
        <v>0</v>
      </c>
      <c r="AN46" s="319">
        <v>0</v>
      </c>
      <c r="AO46" s="322">
        <v>0</v>
      </c>
      <c r="AP46" s="17"/>
      <c r="AQ46" s="17"/>
      <c r="AR46" s="17"/>
      <c r="AS46" s="17"/>
      <c r="AT46" s="17"/>
      <c r="AU46" s="17"/>
    </row>
    <row r="47" spans="1:47" ht="15.75" customHeight="1" x14ac:dyDescent="0.25">
      <c r="A47" s="323"/>
      <c r="B47" s="317" t="s">
        <v>83</v>
      </c>
      <c r="C47" s="318">
        <v>8639.767578125</v>
      </c>
      <c r="D47" s="319">
        <v>0</v>
      </c>
      <c r="E47" s="319">
        <v>0</v>
      </c>
      <c r="F47" s="318">
        <f t="shared" si="0"/>
        <v>722118179970</v>
      </c>
      <c r="G47" s="320">
        <v>722118179970</v>
      </c>
      <c r="H47" s="319">
        <v>0</v>
      </c>
      <c r="I47" s="321">
        <v>380</v>
      </c>
      <c r="J47" s="312">
        <v>427999</v>
      </c>
      <c r="K47" s="312">
        <v>62</v>
      </c>
      <c r="L47" s="319">
        <v>0</v>
      </c>
      <c r="M47" s="319">
        <v>0</v>
      </c>
      <c r="N47" s="319">
        <v>0</v>
      </c>
      <c r="O47" s="319">
        <v>0</v>
      </c>
      <c r="P47" s="319">
        <v>0</v>
      </c>
      <c r="Q47" s="321">
        <v>76261</v>
      </c>
      <c r="R47" s="323"/>
      <c r="S47" s="317" t="s">
        <v>83</v>
      </c>
      <c r="T47" s="320">
        <v>4754225582</v>
      </c>
      <c r="U47" s="320">
        <f t="shared" si="1"/>
        <v>4754225582</v>
      </c>
      <c r="V47" s="319">
        <v>0</v>
      </c>
      <c r="W47" s="319">
        <v>0</v>
      </c>
      <c r="X47" s="319">
        <v>0</v>
      </c>
      <c r="Y47" s="319">
        <v>0</v>
      </c>
      <c r="Z47" s="320">
        <f t="shared" si="2"/>
        <v>4754225582</v>
      </c>
      <c r="AA47" s="320">
        <v>4754225582</v>
      </c>
      <c r="AB47" s="319">
        <v>0</v>
      </c>
      <c r="AC47" s="319">
        <v>0</v>
      </c>
      <c r="AD47" s="319">
        <v>0</v>
      </c>
      <c r="AE47" s="319">
        <v>0</v>
      </c>
      <c r="AF47" s="319">
        <v>0</v>
      </c>
      <c r="AG47" s="319">
        <v>0</v>
      </c>
      <c r="AH47" s="319">
        <v>0</v>
      </c>
      <c r="AI47" s="319">
        <v>0</v>
      </c>
      <c r="AJ47" s="319">
        <v>0</v>
      </c>
      <c r="AK47" s="319">
        <v>0</v>
      </c>
      <c r="AL47" s="319">
        <v>0</v>
      </c>
      <c r="AM47" s="319">
        <v>0</v>
      </c>
      <c r="AN47" s="319">
        <v>0</v>
      </c>
      <c r="AO47" s="322">
        <v>0</v>
      </c>
      <c r="AP47" s="17"/>
      <c r="AQ47" s="17"/>
      <c r="AR47" s="17"/>
      <c r="AS47" s="17"/>
      <c r="AT47" s="17"/>
      <c r="AU47" s="17"/>
    </row>
    <row r="48" spans="1:47" ht="15.75" customHeight="1" x14ac:dyDescent="0.25">
      <c r="A48" s="323"/>
      <c r="B48" s="317" t="s">
        <v>84</v>
      </c>
      <c r="C48" s="318">
        <v>8496.095703125</v>
      </c>
      <c r="D48" s="319">
        <v>0</v>
      </c>
      <c r="E48" s="319">
        <v>0</v>
      </c>
      <c r="F48" s="318">
        <f t="shared" si="0"/>
        <v>686178742474</v>
      </c>
      <c r="G48" s="320">
        <v>686178742474</v>
      </c>
      <c r="H48" s="319">
        <v>0</v>
      </c>
      <c r="I48" s="321">
        <v>379</v>
      </c>
      <c r="J48" s="312">
        <v>430331</v>
      </c>
      <c r="K48" s="312">
        <v>82</v>
      </c>
      <c r="L48" s="319">
        <v>0</v>
      </c>
      <c r="M48" s="319">
        <v>0</v>
      </c>
      <c r="N48" s="319">
        <v>0</v>
      </c>
      <c r="O48" s="319">
        <v>0</v>
      </c>
      <c r="P48" s="319">
        <v>0</v>
      </c>
      <c r="Q48" s="321">
        <v>78019</v>
      </c>
      <c r="R48" s="323"/>
      <c r="S48" s="317" t="s">
        <v>84</v>
      </c>
      <c r="T48" s="320">
        <v>2887084394</v>
      </c>
      <c r="U48" s="320">
        <f t="shared" si="1"/>
        <v>2887084394</v>
      </c>
      <c r="V48" s="319">
        <v>0</v>
      </c>
      <c r="W48" s="319">
        <v>0</v>
      </c>
      <c r="X48" s="319">
        <v>0</v>
      </c>
      <c r="Y48" s="319">
        <v>0</v>
      </c>
      <c r="Z48" s="320">
        <f t="shared" si="2"/>
        <v>2887084394</v>
      </c>
      <c r="AA48" s="320">
        <v>2887084394</v>
      </c>
      <c r="AB48" s="319">
        <v>0</v>
      </c>
      <c r="AC48" s="319">
        <v>0</v>
      </c>
      <c r="AD48" s="319">
        <v>0</v>
      </c>
      <c r="AE48" s="319">
        <v>0</v>
      </c>
      <c r="AF48" s="319">
        <v>0</v>
      </c>
      <c r="AG48" s="319">
        <v>0</v>
      </c>
      <c r="AH48" s="319">
        <v>0</v>
      </c>
      <c r="AI48" s="319">
        <v>0</v>
      </c>
      <c r="AJ48" s="319">
        <v>0</v>
      </c>
      <c r="AK48" s="319">
        <v>0</v>
      </c>
      <c r="AL48" s="319">
        <v>0</v>
      </c>
      <c r="AM48" s="319">
        <v>0</v>
      </c>
      <c r="AN48" s="319">
        <v>0</v>
      </c>
      <c r="AO48" s="322">
        <v>0</v>
      </c>
      <c r="AP48" s="17"/>
      <c r="AQ48" s="17"/>
      <c r="AR48" s="17"/>
      <c r="AS48" s="17"/>
      <c r="AT48" s="17"/>
      <c r="AU48" s="17"/>
    </row>
    <row r="49" spans="1:47" ht="15.75" customHeight="1" x14ac:dyDescent="0.25">
      <c r="A49" s="323"/>
      <c r="B49" s="317" t="s">
        <v>85</v>
      </c>
      <c r="C49" s="318">
        <v>6530.2861328125</v>
      </c>
      <c r="D49" s="319">
        <v>0</v>
      </c>
      <c r="E49" s="319">
        <v>0</v>
      </c>
      <c r="F49" s="318">
        <f t="shared" si="0"/>
        <v>576825657404</v>
      </c>
      <c r="G49" s="320">
        <v>576825657404</v>
      </c>
      <c r="H49" s="319">
        <v>0</v>
      </c>
      <c r="I49" s="321">
        <v>378</v>
      </c>
      <c r="J49" s="312">
        <v>432435</v>
      </c>
      <c r="K49" s="312">
        <v>69</v>
      </c>
      <c r="L49" s="319">
        <v>0</v>
      </c>
      <c r="M49" s="319">
        <v>0</v>
      </c>
      <c r="N49" s="319">
        <v>0</v>
      </c>
      <c r="O49" s="319">
        <v>0</v>
      </c>
      <c r="P49" s="319">
        <v>0</v>
      </c>
      <c r="Q49" s="321">
        <v>79781</v>
      </c>
      <c r="R49" s="323"/>
      <c r="S49" s="317" t="s">
        <v>85</v>
      </c>
      <c r="T49" s="320">
        <v>1032033558</v>
      </c>
      <c r="U49" s="320">
        <f t="shared" si="1"/>
        <v>1032033558</v>
      </c>
      <c r="V49" s="319">
        <v>0</v>
      </c>
      <c r="W49" s="319">
        <v>0</v>
      </c>
      <c r="X49" s="319">
        <v>0</v>
      </c>
      <c r="Y49" s="319">
        <v>0</v>
      </c>
      <c r="Z49" s="320">
        <f t="shared" si="2"/>
        <v>1032033558</v>
      </c>
      <c r="AA49" s="320">
        <v>1032033558</v>
      </c>
      <c r="AB49" s="319">
        <v>0</v>
      </c>
      <c r="AC49" s="319">
        <v>0</v>
      </c>
      <c r="AD49" s="319">
        <v>0</v>
      </c>
      <c r="AE49" s="319">
        <v>0</v>
      </c>
      <c r="AF49" s="319">
        <v>0</v>
      </c>
      <c r="AG49" s="319">
        <v>0</v>
      </c>
      <c r="AH49" s="319">
        <v>0</v>
      </c>
      <c r="AI49" s="319">
        <v>0</v>
      </c>
      <c r="AJ49" s="319">
        <v>0</v>
      </c>
      <c r="AK49" s="319">
        <v>0</v>
      </c>
      <c r="AL49" s="319">
        <v>0</v>
      </c>
      <c r="AM49" s="319">
        <v>0</v>
      </c>
      <c r="AN49" s="319">
        <v>0</v>
      </c>
      <c r="AO49" s="322">
        <v>0</v>
      </c>
      <c r="AP49" s="17"/>
      <c r="AQ49" s="17"/>
      <c r="AR49" s="17"/>
      <c r="AS49" s="17"/>
      <c r="AT49" s="17"/>
      <c r="AU49" s="17"/>
    </row>
    <row r="50" spans="1:47" ht="15.75" customHeight="1" x14ac:dyDescent="0.25">
      <c r="A50" s="323"/>
      <c r="B50" s="317" t="s">
        <v>86</v>
      </c>
      <c r="C50" s="318">
        <v>6292.4775390625</v>
      </c>
      <c r="D50" s="319">
        <v>0</v>
      </c>
      <c r="E50" s="319">
        <v>0</v>
      </c>
      <c r="F50" s="318">
        <f t="shared" si="0"/>
        <v>562349176998</v>
      </c>
      <c r="G50" s="320">
        <v>562349176998</v>
      </c>
      <c r="H50" s="319">
        <v>0</v>
      </c>
      <c r="I50" s="321">
        <v>378</v>
      </c>
      <c r="J50" s="312">
        <v>432688</v>
      </c>
      <c r="K50" s="312">
        <v>57</v>
      </c>
      <c r="L50" s="319">
        <v>0</v>
      </c>
      <c r="M50" s="319">
        <v>0</v>
      </c>
      <c r="N50" s="319">
        <v>0</v>
      </c>
      <c r="O50" s="319">
        <v>0</v>
      </c>
      <c r="P50" s="319">
        <v>0</v>
      </c>
      <c r="Q50" s="321">
        <v>81696</v>
      </c>
      <c r="R50" s="323"/>
      <c r="S50" s="317" t="s">
        <v>86</v>
      </c>
      <c r="T50" s="320">
        <v>1185197289</v>
      </c>
      <c r="U50" s="320">
        <f t="shared" si="1"/>
        <v>1185197289</v>
      </c>
      <c r="V50" s="319">
        <v>0</v>
      </c>
      <c r="W50" s="319">
        <v>0</v>
      </c>
      <c r="X50" s="319">
        <v>0</v>
      </c>
      <c r="Y50" s="319">
        <v>0</v>
      </c>
      <c r="Z50" s="320">
        <f t="shared" si="2"/>
        <v>1185197289</v>
      </c>
      <c r="AA50" s="320">
        <v>1185197289</v>
      </c>
      <c r="AB50" s="319">
        <v>0</v>
      </c>
      <c r="AC50" s="319">
        <v>0</v>
      </c>
      <c r="AD50" s="319">
        <v>0</v>
      </c>
      <c r="AE50" s="319">
        <v>0</v>
      </c>
      <c r="AF50" s="319">
        <v>0</v>
      </c>
      <c r="AG50" s="319">
        <v>0</v>
      </c>
      <c r="AH50" s="319">
        <v>0</v>
      </c>
      <c r="AI50" s="319">
        <v>0</v>
      </c>
      <c r="AJ50" s="319">
        <v>0</v>
      </c>
      <c r="AK50" s="319">
        <v>0</v>
      </c>
      <c r="AL50" s="319">
        <v>0</v>
      </c>
      <c r="AM50" s="319">
        <v>0</v>
      </c>
      <c r="AN50" s="319">
        <v>0</v>
      </c>
      <c r="AO50" s="322">
        <v>0</v>
      </c>
      <c r="AP50" s="17"/>
      <c r="AQ50" s="17"/>
      <c r="AR50" s="17"/>
      <c r="AS50" s="17"/>
      <c r="AT50" s="17"/>
      <c r="AU50" s="17"/>
    </row>
    <row r="51" spans="1:47" ht="15.75" customHeight="1" x14ac:dyDescent="0.25">
      <c r="A51" s="324"/>
      <c r="B51" s="317" t="s">
        <v>87</v>
      </c>
      <c r="C51" s="318">
        <v>5583.2197265625</v>
      </c>
      <c r="D51" s="319">
        <v>0</v>
      </c>
      <c r="E51" s="319">
        <v>0</v>
      </c>
      <c r="F51" s="318">
        <f t="shared" si="0"/>
        <v>515872401400</v>
      </c>
      <c r="G51" s="320">
        <v>515872401400</v>
      </c>
      <c r="H51" s="319">
        <v>0</v>
      </c>
      <c r="I51" s="321">
        <v>376</v>
      </c>
      <c r="J51" s="312">
        <v>435254</v>
      </c>
      <c r="K51" s="312">
        <v>50</v>
      </c>
      <c r="L51" s="319">
        <v>0</v>
      </c>
      <c r="M51" s="319">
        <v>0</v>
      </c>
      <c r="N51" s="319">
        <v>0</v>
      </c>
      <c r="O51" s="319">
        <v>0</v>
      </c>
      <c r="P51" s="319">
        <v>0</v>
      </c>
      <c r="Q51" s="321">
        <v>82915</v>
      </c>
      <c r="R51" s="324"/>
      <c r="S51" s="317" t="s">
        <v>87</v>
      </c>
      <c r="T51" s="320">
        <v>740404704</v>
      </c>
      <c r="U51" s="320">
        <f t="shared" si="1"/>
        <v>740404704</v>
      </c>
      <c r="V51" s="319">
        <v>0</v>
      </c>
      <c r="W51" s="319">
        <v>0</v>
      </c>
      <c r="X51" s="319">
        <v>0</v>
      </c>
      <c r="Y51" s="319">
        <v>0</v>
      </c>
      <c r="Z51" s="320">
        <f t="shared" si="2"/>
        <v>740404704</v>
      </c>
      <c r="AA51" s="320">
        <v>740404704</v>
      </c>
      <c r="AB51" s="319">
        <v>0</v>
      </c>
      <c r="AC51" s="319">
        <v>0</v>
      </c>
      <c r="AD51" s="319">
        <v>0</v>
      </c>
      <c r="AE51" s="319">
        <v>0</v>
      </c>
      <c r="AF51" s="319">
        <v>0</v>
      </c>
      <c r="AG51" s="319">
        <v>0</v>
      </c>
      <c r="AH51" s="319">
        <v>0</v>
      </c>
      <c r="AI51" s="319">
        <v>0</v>
      </c>
      <c r="AJ51" s="319">
        <v>0</v>
      </c>
      <c r="AK51" s="319">
        <v>0</v>
      </c>
      <c r="AL51" s="319">
        <v>0</v>
      </c>
      <c r="AM51" s="319">
        <v>0</v>
      </c>
      <c r="AN51" s="319">
        <v>0</v>
      </c>
      <c r="AO51" s="322">
        <v>0</v>
      </c>
      <c r="AP51" s="17"/>
      <c r="AQ51" s="17"/>
      <c r="AR51" s="17"/>
      <c r="AS51" s="17"/>
      <c r="AT51" s="17"/>
      <c r="AU51" s="17"/>
    </row>
    <row r="52" spans="1:47" ht="15.75" customHeight="1" x14ac:dyDescent="0.25">
      <c r="A52" s="316" t="s">
        <v>91</v>
      </c>
      <c r="B52" s="317" t="s">
        <v>76</v>
      </c>
      <c r="C52" s="318">
        <v>4944.408203125</v>
      </c>
      <c r="D52" s="319">
        <v>0</v>
      </c>
      <c r="E52" s="319">
        <v>0</v>
      </c>
      <c r="F52" s="318">
        <f t="shared" si="0"/>
        <v>450288823186</v>
      </c>
      <c r="G52" s="320">
        <v>450288823186</v>
      </c>
      <c r="H52" s="319">
        <v>0</v>
      </c>
      <c r="I52" s="321">
        <v>375</v>
      </c>
      <c r="J52" s="312">
        <v>435513</v>
      </c>
      <c r="K52" s="312">
        <v>59</v>
      </c>
      <c r="L52" s="319">
        <v>0</v>
      </c>
      <c r="M52" s="319">
        <v>0</v>
      </c>
      <c r="N52" s="319">
        <v>0</v>
      </c>
      <c r="O52" s="319">
        <v>0</v>
      </c>
      <c r="P52" s="319">
        <v>0</v>
      </c>
      <c r="Q52" s="321">
        <v>83645</v>
      </c>
      <c r="R52" s="316" t="s">
        <v>91</v>
      </c>
      <c r="S52" s="317" t="s">
        <v>76</v>
      </c>
      <c r="T52" s="320">
        <v>472563290</v>
      </c>
      <c r="U52" s="320">
        <f t="shared" si="1"/>
        <v>472563290</v>
      </c>
      <c r="V52" s="319">
        <v>0</v>
      </c>
      <c r="W52" s="319">
        <v>0</v>
      </c>
      <c r="X52" s="319">
        <v>0</v>
      </c>
      <c r="Y52" s="319">
        <v>0</v>
      </c>
      <c r="Z52" s="320">
        <f t="shared" si="2"/>
        <v>472563290</v>
      </c>
      <c r="AA52" s="320">
        <v>472563290</v>
      </c>
      <c r="AB52" s="319">
        <v>0</v>
      </c>
      <c r="AC52" s="319">
        <v>0</v>
      </c>
      <c r="AD52" s="319">
        <v>0</v>
      </c>
      <c r="AE52" s="319">
        <v>0</v>
      </c>
      <c r="AF52" s="319">
        <v>0</v>
      </c>
      <c r="AG52" s="319">
        <v>0</v>
      </c>
      <c r="AH52" s="319">
        <v>0</v>
      </c>
      <c r="AI52" s="319">
        <v>0</v>
      </c>
      <c r="AJ52" s="319">
        <v>0</v>
      </c>
      <c r="AK52" s="319">
        <v>0</v>
      </c>
      <c r="AL52" s="319">
        <v>0</v>
      </c>
      <c r="AM52" s="319">
        <v>0</v>
      </c>
      <c r="AN52" s="319">
        <v>0</v>
      </c>
      <c r="AO52" s="322">
        <v>0</v>
      </c>
      <c r="AP52" s="17"/>
      <c r="AQ52" s="17"/>
      <c r="AR52" s="17"/>
      <c r="AS52" s="17"/>
      <c r="AT52" s="17"/>
      <c r="AU52" s="17"/>
    </row>
    <row r="53" spans="1:47" ht="15.75" customHeight="1" x14ac:dyDescent="0.25">
      <c r="A53" s="323"/>
      <c r="B53" s="317" t="s">
        <v>77</v>
      </c>
      <c r="C53" s="318">
        <v>4811.43701171875</v>
      </c>
      <c r="D53" s="319">
        <v>0</v>
      </c>
      <c r="E53" s="319">
        <v>0</v>
      </c>
      <c r="F53" s="318">
        <f t="shared" si="0"/>
        <v>438541977866</v>
      </c>
      <c r="G53" s="320">
        <v>438541977866</v>
      </c>
      <c r="H53" s="319">
        <v>0</v>
      </c>
      <c r="I53" s="321">
        <v>375</v>
      </c>
      <c r="J53" s="312">
        <v>435658</v>
      </c>
      <c r="K53" s="312">
        <v>45</v>
      </c>
      <c r="L53" s="319">
        <v>0</v>
      </c>
      <c r="M53" s="319">
        <v>0</v>
      </c>
      <c r="N53" s="319">
        <v>0</v>
      </c>
      <c r="O53" s="319">
        <v>0</v>
      </c>
      <c r="P53" s="319">
        <v>0</v>
      </c>
      <c r="Q53" s="321">
        <v>84439</v>
      </c>
      <c r="R53" s="323"/>
      <c r="S53" s="317" t="s">
        <v>77</v>
      </c>
      <c r="T53" s="320">
        <v>1382277514</v>
      </c>
      <c r="U53" s="320">
        <f t="shared" si="1"/>
        <v>1382277514</v>
      </c>
      <c r="V53" s="319">
        <v>0</v>
      </c>
      <c r="W53" s="319">
        <v>0</v>
      </c>
      <c r="X53" s="319">
        <v>0</v>
      </c>
      <c r="Y53" s="319">
        <v>0</v>
      </c>
      <c r="Z53" s="320">
        <f t="shared" si="2"/>
        <v>1382277514</v>
      </c>
      <c r="AA53" s="320">
        <v>1382277514</v>
      </c>
      <c r="AB53" s="319">
        <v>0</v>
      </c>
      <c r="AC53" s="319">
        <v>0</v>
      </c>
      <c r="AD53" s="319">
        <v>0</v>
      </c>
      <c r="AE53" s="319">
        <v>0</v>
      </c>
      <c r="AF53" s="319">
        <v>0</v>
      </c>
      <c r="AG53" s="319">
        <v>0</v>
      </c>
      <c r="AH53" s="319">
        <v>0</v>
      </c>
      <c r="AI53" s="319">
        <v>0</v>
      </c>
      <c r="AJ53" s="319">
        <v>0</v>
      </c>
      <c r="AK53" s="319">
        <v>0</v>
      </c>
      <c r="AL53" s="319">
        <v>0</v>
      </c>
      <c r="AM53" s="319">
        <v>0</v>
      </c>
      <c r="AN53" s="319">
        <v>0</v>
      </c>
      <c r="AO53" s="322">
        <v>0</v>
      </c>
      <c r="AP53" s="17"/>
      <c r="AQ53" s="17"/>
      <c r="AR53" s="17"/>
      <c r="AS53" s="17"/>
      <c r="AT53" s="17"/>
      <c r="AU53" s="17"/>
    </row>
    <row r="54" spans="1:47" ht="15.75" customHeight="1" x14ac:dyDescent="0.25">
      <c r="A54" s="323"/>
      <c r="B54" s="317" t="s">
        <v>78</v>
      </c>
      <c r="C54" s="318">
        <v>5049.82421875</v>
      </c>
      <c r="D54" s="319">
        <v>0</v>
      </c>
      <c r="E54" s="319">
        <v>0</v>
      </c>
      <c r="F54" s="318">
        <f t="shared" si="0"/>
        <v>454433350158</v>
      </c>
      <c r="G54" s="320">
        <v>454433350158</v>
      </c>
      <c r="H54" s="319">
        <v>0</v>
      </c>
      <c r="I54" s="321">
        <v>374</v>
      </c>
      <c r="J54" s="312">
        <v>437665</v>
      </c>
      <c r="K54" s="312">
        <v>44</v>
      </c>
      <c r="L54" s="319">
        <v>0</v>
      </c>
      <c r="M54" s="319">
        <v>0</v>
      </c>
      <c r="N54" s="319">
        <v>0</v>
      </c>
      <c r="O54" s="319">
        <v>0</v>
      </c>
      <c r="P54" s="319">
        <v>0</v>
      </c>
      <c r="Q54" s="321">
        <v>85214</v>
      </c>
      <c r="R54" s="323"/>
      <c r="S54" s="317" t="s">
        <v>78</v>
      </c>
      <c r="T54" s="320">
        <v>2000936844</v>
      </c>
      <c r="U54" s="320">
        <f t="shared" si="1"/>
        <v>2000936844</v>
      </c>
      <c r="V54" s="319">
        <v>0</v>
      </c>
      <c r="W54" s="319">
        <v>0</v>
      </c>
      <c r="X54" s="319">
        <v>0</v>
      </c>
      <c r="Y54" s="319">
        <v>0</v>
      </c>
      <c r="Z54" s="320">
        <f t="shared" si="2"/>
        <v>2000936844</v>
      </c>
      <c r="AA54" s="320">
        <v>2000936844</v>
      </c>
      <c r="AB54" s="319">
        <v>0</v>
      </c>
      <c r="AC54" s="319">
        <v>0</v>
      </c>
      <c r="AD54" s="319">
        <v>0</v>
      </c>
      <c r="AE54" s="319">
        <v>0</v>
      </c>
      <c r="AF54" s="319">
        <v>0</v>
      </c>
      <c r="AG54" s="319">
        <v>0</v>
      </c>
      <c r="AH54" s="319">
        <v>0</v>
      </c>
      <c r="AI54" s="319">
        <v>0</v>
      </c>
      <c r="AJ54" s="319">
        <v>0</v>
      </c>
      <c r="AK54" s="319">
        <v>0</v>
      </c>
      <c r="AL54" s="319">
        <v>0</v>
      </c>
      <c r="AM54" s="319">
        <v>0</v>
      </c>
      <c r="AN54" s="319">
        <v>0</v>
      </c>
      <c r="AO54" s="322">
        <v>0</v>
      </c>
      <c r="AP54" s="17"/>
      <c r="AQ54" s="17"/>
      <c r="AR54" s="17"/>
      <c r="AS54" s="17"/>
      <c r="AT54" s="17"/>
      <c r="AU54" s="17"/>
    </row>
    <row r="55" spans="1:47" ht="15.75" customHeight="1" x14ac:dyDescent="0.25">
      <c r="A55" s="323"/>
      <c r="B55" s="317" t="s">
        <v>79</v>
      </c>
      <c r="C55" s="318">
        <v>4946.45751953125</v>
      </c>
      <c r="D55" s="319">
        <v>0</v>
      </c>
      <c r="E55" s="319">
        <v>0</v>
      </c>
      <c r="F55" s="318">
        <f t="shared" si="0"/>
        <v>449312957780</v>
      </c>
      <c r="G55" s="320">
        <v>449312957780</v>
      </c>
      <c r="H55" s="319">
        <v>0</v>
      </c>
      <c r="I55" s="321">
        <v>374</v>
      </c>
      <c r="J55" s="312">
        <v>438164</v>
      </c>
      <c r="K55" s="312">
        <v>64</v>
      </c>
      <c r="L55" s="319">
        <v>0</v>
      </c>
      <c r="M55" s="319">
        <v>0</v>
      </c>
      <c r="N55" s="319">
        <v>0</v>
      </c>
      <c r="O55" s="319">
        <v>0</v>
      </c>
      <c r="P55" s="319">
        <v>0</v>
      </c>
      <c r="Q55" s="321">
        <v>86238</v>
      </c>
      <c r="R55" s="323"/>
      <c r="S55" s="317" t="s">
        <v>79</v>
      </c>
      <c r="T55" s="320">
        <v>2166835573</v>
      </c>
      <c r="U55" s="320">
        <f t="shared" si="1"/>
        <v>2166835573</v>
      </c>
      <c r="V55" s="319">
        <v>0</v>
      </c>
      <c r="W55" s="319">
        <v>0</v>
      </c>
      <c r="X55" s="319">
        <v>0</v>
      </c>
      <c r="Y55" s="319">
        <v>0</v>
      </c>
      <c r="Z55" s="320">
        <f t="shared" si="2"/>
        <v>2166835573</v>
      </c>
      <c r="AA55" s="320">
        <v>2166835573</v>
      </c>
      <c r="AB55" s="319">
        <v>0</v>
      </c>
      <c r="AC55" s="319">
        <v>0</v>
      </c>
      <c r="AD55" s="319">
        <v>0</v>
      </c>
      <c r="AE55" s="319">
        <v>0</v>
      </c>
      <c r="AF55" s="319">
        <v>0</v>
      </c>
      <c r="AG55" s="319">
        <v>0</v>
      </c>
      <c r="AH55" s="319">
        <v>0</v>
      </c>
      <c r="AI55" s="319">
        <v>0</v>
      </c>
      <c r="AJ55" s="319">
        <v>0</v>
      </c>
      <c r="AK55" s="319">
        <v>0</v>
      </c>
      <c r="AL55" s="319">
        <v>0</v>
      </c>
      <c r="AM55" s="319">
        <v>0</v>
      </c>
      <c r="AN55" s="319">
        <v>0</v>
      </c>
      <c r="AO55" s="322">
        <v>0</v>
      </c>
      <c r="AP55" s="17"/>
      <c r="AQ55" s="17"/>
      <c r="AR55" s="17"/>
      <c r="AS55" s="17"/>
      <c r="AT55" s="17"/>
      <c r="AU55" s="17"/>
    </row>
    <row r="56" spans="1:47" ht="15.75" customHeight="1" x14ac:dyDescent="0.25">
      <c r="A56" s="323"/>
      <c r="B56" s="317" t="s">
        <v>80</v>
      </c>
      <c r="C56" s="318">
        <v>4719.568359375</v>
      </c>
      <c r="D56" s="319">
        <v>0</v>
      </c>
      <c r="E56" s="319">
        <v>0</v>
      </c>
      <c r="F56" s="318">
        <f t="shared" si="0"/>
        <v>454597522128</v>
      </c>
      <c r="G56" s="320">
        <v>454597522128</v>
      </c>
      <c r="H56" s="319">
        <v>0</v>
      </c>
      <c r="I56" s="321">
        <v>374</v>
      </c>
      <c r="J56" s="312">
        <v>441281</v>
      </c>
      <c r="K56" s="312">
        <v>56</v>
      </c>
      <c r="L56" s="319">
        <v>0</v>
      </c>
      <c r="M56" s="319">
        <v>0</v>
      </c>
      <c r="N56" s="319">
        <v>0</v>
      </c>
      <c r="O56" s="319">
        <v>0</v>
      </c>
      <c r="P56" s="319">
        <v>0</v>
      </c>
      <c r="Q56" s="321">
        <v>87118</v>
      </c>
      <c r="R56" s="323"/>
      <c r="S56" s="317" t="s">
        <v>80</v>
      </c>
      <c r="T56" s="320">
        <v>2161249971</v>
      </c>
      <c r="U56" s="320">
        <f t="shared" si="1"/>
        <v>2161249971</v>
      </c>
      <c r="V56" s="319">
        <v>0</v>
      </c>
      <c r="W56" s="319">
        <v>0</v>
      </c>
      <c r="X56" s="319">
        <v>0</v>
      </c>
      <c r="Y56" s="319">
        <v>0</v>
      </c>
      <c r="Z56" s="320">
        <f t="shared" si="2"/>
        <v>2161249971</v>
      </c>
      <c r="AA56" s="320">
        <v>2161249971</v>
      </c>
      <c r="AB56" s="319">
        <v>0</v>
      </c>
      <c r="AC56" s="319">
        <v>0</v>
      </c>
      <c r="AD56" s="319">
        <v>0</v>
      </c>
      <c r="AE56" s="319">
        <v>0</v>
      </c>
      <c r="AF56" s="319">
        <v>0</v>
      </c>
      <c r="AG56" s="319">
        <v>0</v>
      </c>
      <c r="AH56" s="319">
        <v>0</v>
      </c>
      <c r="AI56" s="319">
        <v>0</v>
      </c>
      <c r="AJ56" s="319">
        <v>0</v>
      </c>
      <c r="AK56" s="319">
        <v>0</v>
      </c>
      <c r="AL56" s="319">
        <v>0</v>
      </c>
      <c r="AM56" s="319">
        <v>0</v>
      </c>
      <c r="AN56" s="319">
        <v>0</v>
      </c>
      <c r="AO56" s="322">
        <v>0</v>
      </c>
      <c r="AP56" s="17"/>
      <c r="AQ56" s="17"/>
      <c r="AR56" s="17"/>
      <c r="AS56" s="17"/>
      <c r="AT56" s="17"/>
      <c r="AU56" s="17"/>
    </row>
    <row r="57" spans="1:47" ht="15.75" customHeight="1" x14ac:dyDescent="0.25">
      <c r="A57" s="323"/>
      <c r="B57" s="317" t="s">
        <v>81</v>
      </c>
      <c r="C57" s="318">
        <v>4884.1787109375</v>
      </c>
      <c r="D57" s="319">
        <v>0</v>
      </c>
      <c r="E57" s="319">
        <v>0</v>
      </c>
      <c r="F57" s="318">
        <f t="shared" si="0"/>
        <v>471412811201</v>
      </c>
      <c r="G57" s="320">
        <v>471412811201</v>
      </c>
      <c r="H57" s="319">
        <v>0</v>
      </c>
      <c r="I57" s="321">
        <v>365</v>
      </c>
      <c r="J57" s="312">
        <v>441451</v>
      </c>
      <c r="K57" s="312">
        <v>47</v>
      </c>
      <c r="L57" s="319">
        <v>0</v>
      </c>
      <c r="M57" s="319">
        <v>0</v>
      </c>
      <c r="N57" s="319">
        <v>0</v>
      </c>
      <c r="O57" s="319">
        <v>0</v>
      </c>
      <c r="P57" s="319">
        <v>0</v>
      </c>
      <c r="Q57" s="321">
        <v>87979</v>
      </c>
      <c r="R57" s="323"/>
      <c r="S57" s="317" t="s">
        <v>81</v>
      </c>
      <c r="T57" s="320">
        <v>2110311664</v>
      </c>
      <c r="U57" s="320">
        <f t="shared" si="1"/>
        <v>2110311664</v>
      </c>
      <c r="V57" s="319">
        <v>0</v>
      </c>
      <c r="W57" s="319">
        <v>0</v>
      </c>
      <c r="X57" s="319">
        <v>0</v>
      </c>
      <c r="Y57" s="319">
        <v>0</v>
      </c>
      <c r="Z57" s="320">
        <f t="shared" si="2"/>
        <v>2110311664</v>
      </c>
      <c r="AA57" s="320">
        <v>2110311664</v>
      </c>
      <c r="AB57" s="319">
        <v>0</v>
      </c>
      <c r="AC57" s="319">
        <v>0</v>
      </c>
      <c r="AD57" s="319">
        <v>0</v>
      </c>
      <c r="AE57" s="319">
        <v>0</v>
      </c>
      <c r="AF57" s="319">
        <v>0</v>
      </c>
      <c r="AG57" s="319">
        <v>0</v>
      </c>
      <c r="AH57" s="319">
        <v>0</v>
      </c>
      <c r="AI57" s="319">
        <v>0</v>
      </c>
      <c r="AJ57" s="319">
        <v>0</v>
      </c>
      <c r="AK57" s="319">
        <v>0</v>
      </c>
      <c r="AL57" s="319">
        <v>0</v>
      </c>
      <c r="AM57" s="319">
        <v>0</v>
      </c>
      <c r="AN57" s="319">
        <v>0</v>
      </c>
      <c r="AO57" s="322">
        <v>0</v>
      </c>
      <c r="AP57" s="17"/>
      <c r="AQ57" s="17"/>
      <c r="AR57" s="17"/>
      <c r="AS57" s="17"/>
      <c r="AT57" s="17"/>
      <c r="AU57" s="17"/>
    </row>
    <row r="58" spans="1:47" ht="15.75" customHeight="1" x14ac:dyDescent="0.25">
      <c r="A58" s="323"/>
      <c r="B58" s="317" t="s">
        <v>82</v>
      </c>
      <c r="C58" s="318">
        <v>4780.14453125</v>
      </c>
      <c r="D58" s="319">
        <v>0</v>
      </c>
      <c r="E58" s="319">
        <v>0</v>
      </c>
      <c r="F58" s="318">
        <f t="shared" si="0"/>
        <v>456086542553</v>
      </c>
      <c r="G58" s="320">
        <v>456086542553</v>
      </c>
      <c r="H58" s="319">
        <v>0</v>
      </c>
      <c r="I58" s="321">
        <v>364</v>
      </c>
      <c r="J58" s="312">
        <v>442652</v>
      </c>
      <c r="K58" s="312">
        <v>46</v>
      </c>
      <c r="L58" s="319">
        <v>0</v>
      </c>
      <c r="M58" s="319">
        <v>0</v>
      </c>
      <c r="N58" s="319">
        <v>0</v>
      </c>
      <c r="O58" s="319">
        <v>0</v>
      </c>
      <c r="P58" s="319">
        <v>0</v>
      </c>
      <c r="Q58" s="321">
        <v>88833</v>
      </c>
      <c r="R58" s="323"/>
      <c r="S58" s="317" t="s">
        <v>82</v>
      </c>
      <c r="T58" s="320">
        <v>855279901</v>
      </c>
      <c r="U58" s="320">
        <f t="shared" si="1"/>
        <v>855279901</v>
      </c>
      <c r="V58" s="319">
        <v>0</v>
      </c>
      <c r="W58" s="319">
        <v>0</v>
      </c>
      <c r="X58" s="319">
        <v>0</v>
      </c>
      <c r="Y58" s="319">
        <v>0</v>
      </c>
      <c r="Z58" s="320">
        <f t="shared" si="2"/>
        <v>855279901</v>
      </c>
      <c r="AA58" s="320">
        <v>855279901</v>
      </c>
      <c r="AB58" s="319">
        <v>0</v>
      </c>
      <c r="AC58" s="319">
        <v>0</v>
      </c>
      <c r="AD58" s="319">
        <v>0</v>
      </c>
      <c r="AE58" s="319">
        <v>0</v>
      </c>
      <c r="AF58" s="319">
        <v>0</v>
      </c>
      <c r="AG58" s="319">
        <v>0</v>
      </c>
      <c r="AH58" s="319">
        <v>0</v>
      </c>
      <c r="AI58" s="319">
        <v>0</v>
      </c>
      <c r="AJ58" s="319">
        <v>0</v>
      </c>
      <c r="AK58" s="319">
        <v>0</v>
      </c>
      <c r="AL58" s="319">
        <v>0</v>
      </c>
      <c r="AM58" s="319">
        <v>0</v>
      </c>
      <c r="AN58" s="319">
        <v>0</v>
      </c>
      <c r="AO58" s="322">
        <v>0</v>
      </c>
      <c r="AP58" s="17"/>
      <c r="AQ58" s="17"/>
      <c r="AR58" s="17"/>
      <c r="AS58" s="17"/>
      <c r="AT58" s="17"/>
      <c r="AU58" s="17"/>
    </row>
    <row r="59" spans="1:47" ht="15.75" customHeight="1" x14ac:dyDescent="0.25">
      <c r="A59" s="323"/>
      <c r="B59" s="317" t="s">
        <v>83</v>
      </c>
      <c r="C59" s="318">
        <v>5499.5810546875</v>
      </c>
      <c r="D59" s="319">
        <v>0</v>
      </c>
      <c r="E59" s="319">
        <v>0</v>
      </c>
      <c r="F59" s="318">
        <f t="shared" si="0"/>
        <v>508426736202</v>
      </c>
      <c r="G59" s="320">
        <v>508426736202</v>
      </c>
      <c r="H59" s="319">
        <v>0</v>
      </c>
      <c r="I59" s="321">
        <v>364</v>
      </c>
      <c r="J59" s="312">
        <v>442872</v>
      </c>
      <c r="K59" s="312">
        <v>60</v>
      </c>
      <c r="L59" s="319">
        <v>0</v>
      </c>
      <c r="M59" s="319">
        <v>0</v>
      </c>
      <c r="N59" s="319">
        <v>0</v>
      </c>
      <c r="O59" s="319">
        <v>0</v>
      </c>
      <c r="P59" s="319">
        <v>0</v>
      </c>
      <c r="Q59" s="321">
        <v>89836</v>
      </c>
      <c r="R59" s="323"/>
      <c r="S59" s="317" t="s">
        <v>83</v>
      </c>
      <c r="T59" s="320">
        <v>1147257551</v>
      </c>
      <c r="U59" s="320">
        <f t="shared" si="1"/>
        <v>1147257551</v>
      </c>
      <c r="V59" s="319">
        <v>0</v>
      </c>
      <c r="W59" s="319">
        <v>0</v>
      </c>
      <c r="X59" s="319">
        <v>0</v>
      </c>
      <c r="Y59" s="319">
        <v>0</v>
      </c>
      <c r="Z59" s="320">
        <f t="shared" si="2"/>
        <v>1147257551</v>
      </c>
      <c r="AA59" s="320">
        <v>1147257551</v>
      </c>
      <c r="AB59" s="319">
        <v>0</v>
      </c>
      <c r="AC59" s="319">
        <v>0</v>
      </c>
      <c r="AD59" s="319">
        <v>0</v>
      </c>
      <c r="AE59" s="319">
        <v>0</v>
      </c>
      <c r="AF59" s="319">
        <v>0</v>
      </c>
      <c r="AG59" s="319">
        <v>0</v>
      </c>
      <c r="AH59" s="319">
        <v>0</v>
      </c>
      <c r="AI59" s="319">
        <v>0</v>
      </c>
      <c r="AJ59" s="319">
        <v>0</v>
      </c>
      <c r="AK59" s="319">
        <v>0</v>
      </c>
      <c r="AL59" s="319">
        <v>0</v>
      </c>
      <c r="AM59" s="319">
        <v>0</v>
      </c>
      <c r="AN59" s="319">
        <v>0</v>
      </c>
      <c r="AO59" s="322">
        <v>0</v>
      </c>
      <c r="AP59" s="17"/>
      <c r="AQ59" s="17"/>
      <c r="AR59" s="17"/>
      <c r="AS59" s="17"/>
      <c r="AT59" s="17"/>
      <c r="AU59" s="17"/>
    </row>
    <row r="60" spans="1:47" ht="15.75" customHeight="1" x14ac:dyDescent="0.25">
      <c r="A60" s="323"/>
      <c r="B60" s="317" t="s">
        <v>84</v>
      </c>
      <c r="C60" s="318">
        <v>7651.7548828125</v>
      </c>
      <c r="D60" s="319">
        <v>0</v>
      </c>
      <c r="E60" s="319">
        <v>0</v>
      </c>
      <c r="F60" s="318">
        <f t="shared" si="0"/>
        <v>701141621510</v>
      </c>
      <c r="G60" s="320">
        <v>701141621510</v>
      </c>
      <c r="H60" s="319">
        <v>0</v>
      </c>
      <c r="I60" s="321">
        <v>363</v>
      </c>
      <c r="J60" s="312">
        <v>442982</v>
      </c>
      <c r="K60" s="312">
        <v>58</v>
      </c>
      <c r="L60" s="319">
        <v>0</v>
      </c>
      <c r="M60" s="319">
        <v>0</v>
      </c>
      <c r="N60" s="319">
        <v>0</v>
      </c>
      <c r="O60" s="319">
        <v>0</v>
      </c>
      <c r="P60" s="319">
        <v>0</v>
      </c>
      <c r="Q60" s="321">
        <v>92166</v>
      </c>
      <c r="R60" s="323"/>
      <c r="S60" s="317" t="s">
        <v>84</v>
      </c>
      <c r="T60" s="320">
        <v>1884895644</v>
      </c>
      <c r="U60" s="320">
        <f t="shared" si="1"/>
        <v>1884895644</v>
      </c>
      <c r="V60" s="319">
        <v>0</v>
      </c>
      <c r="W60" s="319">
        <v>0</v>
      </c>
      <c r="X60" s="319">
        <v>0</v>
      </c>
      <c r="Y60" s="319">
        <v>0</v>
      </c>
      <c r="Z60" s="320">
        <f t="shared" si="2"/>
        <v>1884895644</v>
      </c>
      <c r="AA60" s="320">
        <v>1884895644</v>
      </c>
      <c r="AB60" s="319">
        <v>0</v>
      </c>
      <c r="AC60" s="319">
        <v>0</v>
      </c>
      <c r="AD60" s="319">
        <v>0</v>
      </c>
      <c r="AE60" s="319">
        <v>0</v>
      </c>
      <c r="AF60" s="319">
        <v>0</v>
      </c>
      <c r="AG60" s="319">
        <v>0</v>
      </c>
      <c r="AH60" s="319">
        <v>0</v>
      </c>
      <c r="AI60" s="319">
        <v>0</v>
      </c>
      <c r="AJ60" s="319">
        <v>0</v>
      </c>
      <c r="AK60" s="319">
        <v>0</v>
      </c>
      <c r="AL60" s="319">
        <v>0</v>
      </c>
      <c r="AM60" s="319">
        <v>0</v>
      </c>
      <c r="AN60" s="319">
        <v>0</v>
      </c>
      <c r="AO60" s="322">
        <v>0</v>
      </c>
      <c r="AP60" s="17"/>
      <c r="AQ60" s="17"/>
      <c r="AR60" s="17"/>
      <c r="AS60" s="17"/>
      <c r="AT60" s="17"/>
      <c r="AU60" s="17"/>
    </row>
    <row r="61" spans="1:47" ht="15.75" customHeight="1" x14ac:dyDescent="0.25">
      <c r="A61" s="323"/>
      <c r="B61" s="317" t="s">
        <v>85</v>
      </c>
      <c r="C61" s="318">
        <v>7278.525390625</v>
      </c>
      <c r="D61" s="319">
        <v>0</v>
      </c>
      <c r="E61" s="319">
        <v>0</v>
      </c>
      <c r="F61" s="318">
        <f t="shared" si="0"/>
        <v>689217771516</v>
      </c>
      <c r="G61" s="320">
        <v>689217771516</v>
      </c>
      <c r="H61" s="319">
        <v>0</v>
      </c>
      <c r="I61" s="321">
        <v>363</v>
      </c>
      <c r="J61" s="312">
        <v>443128</v>
      </c>
      <c r="K61" s="312">
        <v>76</v>
      </c>
      <c r="L61" s="319">
        <v>0</v>
      </c>
      <c r="M61" s="319">
        <v>0</v>
      </c>
      <c r="N61" s="319">
        <v>0</v>
      </c>
      <c r="O61" s="319">
        <v>0</v>
      </c>
      <c r="P61" s="319">
        <v>0</v>
      </c>
      <c r="Q61" s="321">
        <v>94135</v>
      </c>
      <c r="R61" s="323"/>
      <c r="S61" s="317" t="s">
        <v>85</v>
      </c>
      <c r="T61" s="320">
        <v>3305609981</v>
      </c>
      <c r="U61" s="320">
        <f t="shared" si="1"/>
        <v>3305609981</v>
      </c>
      <c r="V61" s="319">
        <v>0</v>
      </c>
      <c r="W61" s="319">
        <v>0</v>
      </c>
      <c r="X61" s="319">
        <v>0</v>
      </c>
      <c r="Y61" s="319">
        <v>0</v>
      </c>
      <c r="Z61" s="320">
        <f t="shared" si="2"/>
        <v>3305609981</v>
      </c>
      <c r="AA61" s="320">
        <v>3305609981</v>
      </c>
      <c r="AB61" s="319">
        <v>0</v>
      </c>
      <c r="AC61" s="319">
        <v>0</v>
      </c>
      <c r="AD61" s="319">
        <v>0</v>
      </c>
      <c r="AE61" s="319">
        <v>0</v>
      </c>
      <c r="AF61" s="319">
        <v>0</v>
      </c>
      <c r="AG61" s="319">
        <v>0</v>
      </c>
      <c r="AH61" s="319">
        <v>0</v>
      </c>
      <c r="AI61" s="319">
        <v>0</v>
      </c>
      <c r="AJ61" s="319">
        <v>0</v>
      </c>
      <c r="AK61" s="319">
        <v>0</v>
      </c>
      <c r="AL61" s="319">
        <v>0</v>
      </c>
      <c r="AM61" s="319">
        <v>0</v>
      </c>
      <c r="AN61" s="319">
        <v>0</v>
      </c>
      <c r="AO61" s="322">
        <v>0</v>
      </c>
      <c r="AP61" s="17"/>
      <c r="AQ61" s="17"/>
      <c r="AR61" s="17"/>
      <c r="AS61" s="17"/>
      <c r="AT61" s="17"/>
      <c r="AU61" s="17"/>
    </row>
    <row r="62" spans="1:47" ht="15.75" customHeight="1" x14ac:dyDescent="0.25">
      <c r="A62" s="323"/>
      <c r="B62" s="317" t="s">
        <v>86</v>
      </c>
      <c r="C62" s="318">
        <v>6166.8701171875</v>
      </c>
      <c r="D62" s="319">
        <v>0</v>
      </c>
      <c r="E62" s="319">
        <v>0</v>
      </c>
      <c r="F62" s="318">
        <f t="shared" si="0"/>
        <v>599263554485</v>
      </c>
      <c r="G62" s="320">
        <v>599263554485</v>
      </c>
      <c r="H62" s="319">
        <v>0</v>
      </c>
      <c r="I62" s="321">
        <v>359</v>
      </c>
      <c r="J62" s="312">
        <v>443932</v>
      </c>
      <c r="K62" s="312">
        <v>58</v>
      </c>
      <c r="L62" s="319">
        <v>0</v>
      </c>
      <c r="M62" s="319">
        <v>0</v>
      </c>
      <c r="N62" s="319">
        <v>0</v>
      </c>
      <c r="O62" s="319">
        <v>0</v>
      </c>
      <c r="P62" s="319">
        <v>0</v>
      </c>
      <c r="Q62" s="321">
        <v>95714</v>
      </c>
      <c r="R62" s="323"/>
      <c r="S62" s="317" t="s">
        <v>86</v>
      </c>
      <c r="T62" s="320">
        <v>5118957570</v>
      </c>
      <c r="U62" s="320">
        <f t="shared" si="1"/>
        <v>5118957570</v>
      </c>
      <c r="V62" s="319">
        <v>0</v>
      </c>
      <c r="W62" s="319">
        <v>0</v>
      </c>
      <c r="X62" s="319">
        <v>0</v>
      </c>
      <c r="Y62" s="319">
        <v>0</v>
      </c>
      <c r="Z62" s="320">
        <f t="shared" si="2"/>
        <v>5118957570</v>
      </c>
      <c r="AA62" s="320">
        <v>5118957570</v>
      </c>
      <c r="AB62" s="319">
        <v>0</v>
      </c>
      <c r="AC62" s="319">
        <v>0</v>
      </c>
      <c r="AD62" s="319">
        <v>0</v>
      </c>
      <c r="AE62" s="319">
        <v>0</v>
      </c>
      <c r="AF62" s="319">
        <v>0</v>
      </c>
      <c r="AG62" s="319">
        <v>0</v>
      </c>
      <c r="AH62" s="319">
        <v>0</v>
      </c>
      <c r="AI62" s="319">
        <v>0</v>
      </c>
      <c r="AJ62" s="319">
        <v>0</v>
      </c>
      <c r="AK62" s="319">
        <v>0</v>
      </c>
      <c r="AL62" s="319">
        <v>0</v>
      </c>
      <c r="AM62" s="319">
        <v>0</v>
      </c>
      <c r="AN62" s="319">
        <v>0</v>
      </c>
      <c r="AO62" s="322">
        <v>0</v>
      </c>
      <c r="AP62" s="17"/>
      <c r="AQ62" s="17"/>
      <c r="AR62" s="17"/>
      <c r="AS62" s="17"/>
      <c r="AT62" s="17"/>
      <c r="AU62" s="17"/>
    </row>
    <row r="63" spans="1:47" ht="15.75" customHeight="1" x14ac:dyDescent="0.25">
      <c r="A63" s="324"/>
      <c r="B63" s="317" t="s">
        <v>87</v>
      </c>
      <c r="C63" s="318">
        <v>6189.91259765625</v>
      </c>
      <c r="D63" s="319">
        <v>0</v>
      </c>
      <c r="E63" s="319">
        <v>0</v>
      </c>
      <c r="F63" s="318">
        <f t="shared" si="0"/>
        <v>620705716456</v>
      </c>
      <c r="G63" s="320">
        <v>620705716456</v>
      </c>
      <c r="H63" s="319">
        <v>0</v>
      </c>
      <c r="I63" s="321">
        <v>358</v>
      </c>
      <c r="J63" s="312">
        <v>444199</v>
      </c>
      <c r="K63" s="312">
        <v>58</v>
      </c>
      <c r="L63" s="319">
        <v>0</v>
      </c>
      <c r="M63" s="319">
        <v>0</v>
      </c>
      <c r="N63" s="319">
        <v>0</v>
      </c>
      <c r="O63" s="319">
        <v>0</v>
      </c>
      <c r="P63" s="319">
        <v>0</v>
      </c>
      <c r="Q63" s="321">
        <v>96880</v>
      </c>
      <c r="R63" s="324"/>
      <c r="S63" s="317" t="s">
        <v>87</v>
      </c>
      <c r="T63" s="320">
        <v>575302959</v>
      </c>
      <c r="U63" s="320">
        <f t="shared" si="1"/>
        <v>575302959</v>
      </c>
      <c r="V63" s="319">
        <v>0</v>
      </c>
      <c r="W63" s="319">
        <v>0</v>
      </c>
      <c r="X63" s="319">
        <v>0</v>
      </c>
      <c r="Y63" s="319">
        <v>0</v>
      </c>
      <c r="Z63" s="320">
        <f t="shared" si="2"/>
        <v>575302959</v>
      </c>
      <c r="AA63" s="320">
        <v>575302959</v>
      </c>
      <c r="AB63" s="319">
        <v>0</v>
      </c>
      <c r="AC63" s="319">
        <v>0</v>
      </c>
      <c r="AD63" s="319">
        <v>0</v>
      </c>
      <c r="AE63" s="319">
        <v>0</v>
      </c>
      <c r="AF63" s="319">
        <v>0</v>
      </c>
      <c r="AG63" s="319">
        <v>0</v>
      </c>
      <c r="AH63" s="319">
        <v>0</v>
      </c>
      <c r="AI63" s="319">
        <v>0</v>
      </c>
      <c r="AJ63" s="319">
        <v>0</v>
      </c>
      <c r="AK63" s="319">
        <v>0</v>
      </c>
      <c r="AL63" s="319">
        <v>0</v>
      </c>
      <c r="AM63" s="319">
        <v>0</v>
      </c>
      <c r="AN63" s="319">
        <v>0</v>
      </c>
      <c r="AO63" s="322">
        <v>0</v>
      </c>
      <c r="AP63" s="17"/>
      <c r="AQ63" s="17"/>
      <c r="AR63" s="17"/>
      <c r="AS63" s="17"/>
      <c r="AT63" s="17"/>
      <c r="AU63" s="17"/>
    </row>
    <row r="64" spans="1:47" ht="15.75" customHeight="1" x14ac:dyDescent="0.25">
      <c r="A64" s="316" t="s">
        <v>92</v>
      </c>
      <c r="B64" s="317" t="s">
        <v>76</v>
      </c>
      <c r="C64" s="318">
        <v>6566.03076171875</v>
      </c>
      <c r="D64" s="319">
        <v>0</v>
      </c>
      <c r="E64" s="319">
        <v>0</v>
      </c>
      <c r="F64" s="318">
        <f t="shared" si="0"/>
        <v>642461184573</v>
      </c>
      <c r="G64" s="320">
        <v>642461184573</v>
      </c>
      <c r="H64" s="319">
        <v>0</v>
      </c>
      <c r="I64" s="321">
        <v>358</v>
      </c>
      <c r="J64" s="312">
        <v>444304</v>
      </c>
      <c r="K64" s="312">
        <v>63</v>
      </c>
      <c r="L64" s="319">
        <v>0</v>
      </c>
      <c r="M64" s="319">
        <v>0</v>
      </c>
      <c r="N64" s="319">
        <v>0</v>
      </c>
      <c r="O64" s="319">
        <v>0</v>
      </c>
      <c r="P64" s="319">
        <v>0</v>
      </c>
      <c r="Q64" s="321">
        <v>98109</v>
      </c>
      <c r="R64" s="316" t="s">
        <v>92</v>
      </c>
      <c r="S64" s="317" t="s">
        <v>76</v>
      </c>
      <c r="T64" s="320">
        <v>646093152</v>
      </c>
      <c r="U64" s="320">
        <f t="shared" si="1"/>
        <v>646093152</v>
      </c>
      <c r="V64" s="319">
        <v>0</v>
      </c>
      <c r="W64" s="319">
        <v>0</v>
      </c>
      <c r="X64" s="319">
        <v>0</v>
      </c>
      <c r="Y64" s="319">
        <v>0</v>
      </c>
      <c r="Z64" s="320">
        <f t="shared" si="2"/>
        <v>646093152</v>
      </c>
      <c r="AA64" s="320">
        <v>646093152</v>
      </c>
      <c r="AB64" s="319">
        <v>0</v>
      </c>
      <c r="AC64" s="319">
        <v>0</v>
      </c>
      <c r="AD64" s="319">
        <v>0</v>
      </c>
      <c r="AE64" s="319">
        <v>0</v>
      </c>
      <c r="AF64" s="319">
        <v>0</v>
      </c>
      <c r="AG64" s="319">
        <v>0</v>
      </c>
      <c r="AH64" s="319">
        <v>0</v>
      </c>
      <c r="AI64" s="319">
        <v>0</v>
      </c>
      <c r="AJ64" s="319">
        <v>0</v>
      </c>
      <c r="AK64" s="319">
        <v>0</v>
      </c>
      <c r="AL64" s="319">
        <v>0</v>
      </c>
      <c r="AM64" s="319">
        <v>0</v>
      </c>
      <c r="AN64" s="319">
        <v>0</v>
      </c>
      <c r="AO64" s="322">
        <v>0</v>
      </c>
      <c r="AP64" s="17"/>
      <c r="AQ64" s="17"/>
      <c r="AR64" s="17"/>
      <c r="AS64" s="17"/>
      <c r="AT64" s="17"/>
      <c r="AU64" s="17"/>
    </row>
    <row r="65" spans="1:47" ht="15.75" customHeight="1" x14ac:dyDescent="0.25">
      <c r="A65" s="323"/>
      <c r="B65" s="317" t="s">
        <v>77</v>
      </c>
      <c r="C65" s="318">
        <v>7535.5205078125</v>
      </c>
      <c r="D65" s="319">
        <v>0</v>
      </c>
      <c r="E65" s="319">
        <v>0</v>
      </c>
      <c r="F65" s="318">
        <f t="shared" si="0"/>
        <v>713451084067</v>
      </c>
      <c r="G65" s="320">
        <v>713451084067</v>
      </c>
      <c r="H65" s="319">
        <v>0</v>
      </c>
      <c r="I65" s="321">
        <v>349</v>
      </c>
      <c r="J65" s="312">
        <v>444644</v>
      </c>
      <c r="K65" s="312">
        <v>58</v>
      </c>
      <c r="L65" s="319">
        <v>0</v>
      </c>
      <c r="M65" s="319">
        <v>0</v>
      </c>
      <c r="N65" s="319">
        <v>0</v>
      </c>
      <c r="O65" s="319">
        <v>0</v>
      </c>
      <c r="P65" s="319">
        <v>0</v>
      </c>
      <c r="Q65" s="321">
        <v>99306</v>
      </c>
      <c r="R65" s="323"/>
      <c r="S65" s="317" t="s">
        <v>77</v>
      </c>
      <c r="T65" s="320">
        <v>1921110449</v>
      </c>
      <c r="U65" s="320">
        <f t="shared" si="1"/>
        <v>1921110449</v>
      </c>
      <c r="V65" s="319">
        <v>0</v>
      </c>
      <c r="W65" s="319">
        <v>0</v>
      </c>
      <c r="X65" s="319">
        <v>0</v>
      </c>
      <c r="Y65" s="319">
        <v>0</v>
      </c>
      <c r="Z65" s="320">
        <f t="shared" si="2"/>
        <v>1921110449</v>
      </c>
      <c r="AA65" s="320">
        <v>1921110449</v>
      </c>
      <c r="AB65" s="319">
        <v>0</v>
      </c>
      <c r="AC65" s="319">
        <v>0</v>
      </c>
      <c r="AD65" s="319">
        <v>0</v>
      </c>
      <c r="AE65" s="319">
        <v>0</v>
      </c>
      <c r="AF65" s="319">
        <v>0</v>
      </c>
      <c r="AG65" s="319">
        <v>0</v>
      </c>
      <c r="AH65" s="319">
        <v>0</v>
      </c>
      <c r="AI65" s="319">
        <v>0</v>
      </c>
      <c r="AJ65" s="319">
        <v>0</v>
      </c>
      <c r="AK65" s="319">
        <v>0</v>
      </c>
      <c r="AL65" s="319">
        <v>0</v>
      </c>
      <c r="AM65" s="319">
        <v>0</v>
      </c>
      <c r="AN65" s="319">
        <v>0</v>
      </c>
      <c r="AO65" s="322">
        <v>0</v>
      </c>
      <c r="AP65" s="17"/>
      <c r="AQ65" s="17"/>
      <c r="AR65" s="17"/>
      <c r="AS65" s="17"/>
      <c r="AT65" s="17"/>
      <c r="AU65" s="17"/>
    </row>
    <row r="66" spans="1:47" ht="15.75" customHeight="1" x14ac:dyDescent="0.25">
      <c r="A66" s="323"/>
      <c r="B66" s="317" t="s">
        <v>78</v>
      </c>
      <c r="C66" s="318">
        <v>9926.4228515625</v>
      </c>
      <c r="D66" s="319">
        <v>0</v>
      </c>
      <c r="E66" s="319">
        <v>0</v>
      </c>
      <c r="F66" s="318">
        <f t="shared" si="0"/>
        <v>833791795820</v>
      </c>
      <c r="G66" s="320">
        <v>833791795820</v>
      </c>
      <c r="H66" s="319">
        <v>0</v>
      </c>
      <c r="I66" s="321">
        <v>347</v>
      </c>
      <c r="J66" s="312">
        <v>444932</v>
      </c>
      <c r="K66" s="312">
        <v>62</v>
      </c>
      <c r="L66" s="319">
        <v>0</v>
      </c>
      <c r="M66" s="319">
        <v>0</v>
      </c>
      <c r="N66" s="319">
        <v>0</v>
      </c>
      <c r="O66" s="319">
        <v>0</v>
      </c>
      <c r="P66" s="319">
        <v>0</v>
      </c>
      <c r="Q66" s="321">
        <v>102328</v>
      </c>
      <c r="R66" s="323"/>
      <c r="S66" s="317" t="s">
        <v>78</v>
      </c>
      <c r="T66" s="320">
        <v>3645772580</v>
      </c>
      <c r="U66" s="320">
        <f t="shared" si="1"/>
        <v>3645772580</v>
      </c>
      <c r="V66" s="319">
        <v>0</v>
      </c>
      <c r="W66" s="319">
        <v>0</v>
      </c>
      <c r="X66" s="319">
        <v>0</v>
      </c>
      <c r="Y66" s="319">
        <v>0</v>
      </c>
      <c r="Z66" s="320">
        <f t="shared" si="2"/>
        <v>3645772580</v>
      </c>
      <c r="AA66" s="320">
        <v>3645772580</v>
      </c>
      <c r="AB66" s="319">
        <v>0</v>
      </c>
      <c r="AC66" s="319">
        <v>0</v>
      </c>
      <c r="AD66" s="319">
        <v>0</v>
      </c>
      <c r="AE66" s="319">
        <v>0</v>
      </c>
      <c r="AF66" s="319">
        <v>0</v>
      </c>
      <c r="AG66" s="319">
        <v>0</v>
      </c>
      <c r="AH66" s="319">
        <v>0</v>
      </c>
      <c r="AI66" s="319">
        <v>0</v>
      </c>
      <c r="AJ66" s="319">
        <v>0</v>
      </c>
      <c r="AK66" s="319">
        <v>0</v>
      </c>
      <c r="AL66" s="319">
        <v>0</v>
      </c>
      <c r="AM66" s="319">
        <v>0</v>
      </c>
      <c r="AN66" s="319">
        <v>0</v>
      </c>
      <c r="AO66" s="322">
        <v>0</v>
      </c>
      <c r="AP66" s="17"/>
      <c r="AQ66" s="17"/>
      <c r="AR66" s="17"/>
      <c r="AS66" s="17"/>
      <c r="AT66" s="17"/>
      <c r="AU66" s="17"/>
    </row>
    <row r="67" spans="1:47" ht="15.75" customHeight="1" x14ac:dyDescent="0.25">
      <c r="A67" s="323"/>
      <c r="B67" s="317" t="s">
        <v>79</v>
      </c>
      <c r="C67" s="318">
        <v>10154.9091796875</v>
      </c>
      <c r="D67" s="319">
        <v>0</v>
      </c>
      <c r="E67" s="319">
        <v>0</v>
      </c>
      <c r="F67" s="318">
        <f t="shared" si="0"/>
        <v>842273934455</v>
      </c>
      <c r="G67" s="320">
        <v>842273934455</v>
      </c>
      <c r="H67" s="319">
        <v>0</v>
      </c>
      <c r="I67" s="321">
        <v>343</v>
      </c>
      <c r="J67" s="312">
        <v>447774</v>
      </c>
      <c r="K67" s="312">
        <v>62</v>
      </c>
      <c r="L67" s="319">
        <v>0</v>
      </c>
      <c r="M67" s="319">
        <v>0</v>
      </c>
      <c r="N67" s="319">
        <v>0</v>
      </c>
      <c r="O67" s="319">
        <v>0</v>
      </c>
      <c r="P67" s="319">
        <v>0</v>
      </c>
      <c r="Q67" s="321">
        <v>104935</v>
      </c>
      <c r="R67" s="323"/>
      <c r="S67" s="317" t="s">
        <v>79</v>
      </c>
      <c r="T67" s="320">
        <v>6183216175</v>
      </c>
      <c r="U67" s="320">
        <f t="shared" si="1"/>
        <v>6183216175</v>
      </c>
      <c r="V67" s="319">
        <v>0</v>
      </c>
      <c r="W67" s="319">
        <v>0</v>
      </c>
      <c r="X67" s="319">
        <v>0</v>
      </c>
      <c r="Y67" s="319">
        <v>0</v>
      </c>
      <c r="Z67" s="320">
        <f t="shared" si="2"/>
        <v>6183216175</v>
      </c>
      <c r="AA67" s="320">
        <v>6183216175</v>
      </c>
      <c r="AB67" s="319">
        <v>0</v>
      </c>
      <c r="AC67" s="319">
        <v>0</v>
      </c>
      <c r="AD67" s="319">
        <v>0</v>
      </c>
      <c r="AE67" s="319">
        <v>0</v>
      </c>
      <c r="AF67" s="319">
        <v>0</v>
      </c>
      <c r="AG67" s="319">
        <v>0</v>
      </c>
      <c r="AH67" s="319">
        <v>0</v>
      </c>
      <c r="AI67" s="319">
        <v>0</v>
      </c>
      <c r="AJ67" s="319">
        <v>0</v>
      </c>
      <c r="AK67" s="319">
        <v>0</v>
      </c>
      <c r="AL67" s="319">
        <v>0</v>
      </c>
      <c r="AM67" s="319">
        <v>0</v>
      </c>
      <c r="AN67" s="319">
        <v>0</v>
      </c>
      <c r="AO67" s="322">
        <v>0</v>
      </c>
      <c r="AP67" s="17"/>
      <c r="AQ67" s="17"/>
      <c r="AR67" s="17"/>
      <c r="AS67" s="17"/>
      <c r="AT67" s="17"/>
      <c r="AU67" s="17"/>
    </row>
    <row r="68" spans="1:47" ht="15.75" customHeight="1" x14ac:dyDescent="0.25">
      <c r="A68" s="323"/>
      <c r="B68" s="317" t="s">
        <v>80</v>
      </c>
      <c r="C68" s="318">
        <v>9450.5048828125</v>
      </c>
      <c r="D68" s="319">
        <v>0</v>
      </c>
      <c r="E68" s="319">
        <v>0</v>
      </c>
      <c r="F68" s="318">
        <f t="shared" si="0"/>
        <v>793145438437</v>
      </c>
      <c r="G68" s="320">
        <v>793145438437</v>
      </c>
      <c r="H68" s="319">
        <v>0</v>
      </c>
      <c r="I68" s="321">
        <v>341</v>
      </c>
      <c r="J68" s="312">
        <v>448098</v>
      </c>
      <c r="K68" s="312">
        <v>80</v>
      </c>
      <c r="L68" s="319">
        <v>0</v>
      </c>
      <c r="M68" s="319">
        <v>0</v>
      </c>
      <c r="N68" s="319">
        <v>0</v>
      </c>
      <c r="O68" s="319">
        <v>0</v>
      </c>
      <c r="P68" s="319">
        <v>0</v>
      </c>
      <c r="Q68" s="321">
        <v>106946</v>
      </c>
      <c r="R68" s="323"/>
      <c r="S68" s="317" t="s">
        <v>80</v>
      </c>
      <c r="T68" s="320">
        <v>1529841385</v>
      </c>
      <c r="U68" s="320">
        <f t="shared" si="1"/>
        <v>1529841385</v>
      </c>
      <c r="V68" s="319">
        <v>0</v>
      </c>
      <c r="W68" s="319">
        <v>0</v>
      </c>
      <c r="X68" s="319">
        <v>0</v>
      </c>
      <c r="Y68" s="319">
        <v>0</v>
      </c>
      <c r="Z68" s="320">
        <f t="shared" si="2"/>
        <v>1529841385</v>
      </c>
      <c r="AA68" s="320">
        <v>1529841385</v>
      </c>
      <c r="AB68" s="319">
        <v>0</v>
      </c>
      <c r="AC68" s="319">
        <v>0</v>
      </c>
      <c r="AD68" s="319">
        <v>0</v>
      </c>
      <c r="AE68" s="319">
        <v>0</v>
      </c>
      <c r="AF68" s="319">
        <v>0</v>
      </c>
      <c r="AG68" s="319">
        <v>0</v>
      </c>
      <c r="AH68" s="319">
        <v>0</v>
      </c>
      <c r="AI68" s="319">
        <v>0</v>
      </c>
      <c r="AJ68" s="319">
        <v>0</v>
      </c>
      <c r="AK68" s="319">
        <v>0</v>
      </c>
      <c r="AL68" s="319">
        <v>0</v>
      </c>
      <c r="AM68" s="319">
        <v>0</v>
      </c>
      <c r="AN68" s="319">
        <v>0</v>
      </c>
      <c r="AO68" s="322">
        <v>0</v>
      </c>
      <c r="AP68" s="17"/>
      <c r="AQ68" s="17"/>
      <c r="AR68" s="17"/>
      <c r="AS68" s="17"/>
      <c r="AT68" s="17"/>
      <c r="AU68" s="17"/>
    </row>
    <row r="69" spans="1:47" ht="15.75" customHeight="1" x14ac:dyDescent="0.25">
      <c r="A69" s="323"/>
      <c r="B69" s="317" t="s">
        <v>81</v>
      </c>
      <c r="C69" s="318">
        <v>9249.13671875</v>
      </c>
      <c r="D69" s="319">
        <v>0</v>
      </c>
      <c r="E69" s="319">
        <v>0</v>
      </c>
      <c r="F69" s="318">
        <f t="shared" si="0"/>
        <v>768405181354</v>
      </c>
      <c r="G69" s="320">
        <v>768405181354</v>
      </c>
      <c r="H69" s="319">
        <v>0</v>
      </c>
      <c r="I69" s="321">
        <v>340</v>
      </c>
      <c r="J69" s="312">
        <v>448280</v>
      </c>
      <c r="K69" s="312">
        <v>66</v>
      </c>
      <c r="L69" s="319">
        <v>0</v>
      </c>
      <c r="M69" s="319">
        <v>0</v>
      </c>
      <c r="N69" s="319">
        <v>0</v>
      </c>
      <c r="O69" s="319">
        <v>0</v>
      </c>
      <c r="P69" s="319">
        <v>0</v>
      </c>
      <c r="Q69" s="321">
        <v>108611</v>
      </c>
      <c r="R69" s="323"/>
      <c r="S69" s="317" t="s">
        <v>81</v>
      </c>
      <c r="T69" s="320">
        <v>1249891292</v>
      </c>
      <c r="U69" s="320">
        <f t="shared" si="1"/>
        <v>1249891292</v>
      </c>
      <c r="V69" s="319">
        <v>0</v>
      </c>
      <c r="W69" s="319">
        <v>0</v>
      </c>
      <c r="X69" s="319">
        <v>0</v>
      </c>
      <c r="Y69" s="319">
        <v>0</v>
      </c>
      <c r="Z69" s="320">
        <f t="shared" si="2"/>
        <v>1249891292</v>
      </c>
      <c r="AA69" s="320">
        <v>1249891292</v>
      </c>
      <c r="AB69" s="319">
        <v>0</v>
      </c>
      <c r="AC69" s="319">
        <v>0</v>
      </c>
      <c r="AD69" s="319">
        <v>0</v>
      </c>
      <c r="AE69" s="319">
        <v>0</v>
      </c>
      <c r="AF69" s="319">
        <v>0</v>
      </c>
      <c r="AG69" s="319">
        <v>0</v>
      </c>
      <c r="AH69" s="319">
        <v>0</v>
      </c>
      <c r="AI69" s="319">
        <v>0</v>
      </c>
      <c r="AJ69" s="319">
        <v>0</v>
      </c>
      <c r="AK69" s="319">
        <v>0</v>
      </c>
      <c r="AL69" s="319">
        <v>0</v>
      </c>
      <c r="AM69" s="319">
        <v>0</v>
      </c>
      <c r="AN69" s="319">
        <v>0</v>
      </c>
      <c r="AO69" s="322">
        <v>0</v>
      </c>
      <c r="AP69" s="17"/>
      <c r="AQ69" s="17"/>
      <c r="AR69" s="17"/>
      <c r="AS69" s="17"/>
      <c r="AT69" s="17"/>
      <c r="AU69" s="17"/>
    </row>
    <row r="70" spans="1:47" ht="15.75" customHeight="1" x14ac:dyDescent="0.25">
      <c r="A70" s="323"/>
      <c r="B70" s="317" t="s">
        <v>82</v>
      </c>
      <c r="C70" s="318">
        <v>9866.8662109375</v>
      </c>
      <c r="D70" s="319">
        <v>0</v>
      </c>
      <c r="E70" s="319">
        <v>0</v>
      </c>
      <c r="F70" s="318">
        <f t="shared" si="0"/>
        <v>828390442246</v>
      </c>
      <c r="G70" s="320">
        <v>828390442246</v>
      </c>
      <c r="H70" s="319">
        <v>0</v>
      </c>
      <c r="I70" s="321">
        <v>339</v>
      </c>
      <c r="J70" s="312">
        <v>448450</v>
      </c>
      <c r="K70" s="312">
        <v>55</v>
      </c>
      <c r="L70" s="319">
        <v>0</v>
      </c>
      <c r="M70" s="319">
        <v>0</v>
      </c>
      <c r="N70" s="319">
        <v>0</v>
      </c>
      <c r="O70" s="319">
        <v>0</v>
      </c>
      <c r="P70" s="319">
        <v>0</v>
      </c>
      <c r="Q70" s="321">
        <v>110058</v>
      </c>
      <c r="R70" s="323"/>
      <c r="S70" s="317" t="s">
        <v>82</v>
      </c>
      <c r="T70" s="320">
        <v>3061115349</v>
      </c>
      <c r="U70" s="320">
        <f t="shared" si="1"/>
        <v>3061115349</v>
      </c>
      <c r="V70" s="319">
        <v>0</v>
      </c>
      <c r="W70" s="319">
        <v>0</v>
      </c>
      <c r="X70" s="319">
        <v>0</v>
      </c>
      <c r="Y70" s="319">
        <v>0</v>
      </c>
      <c r="Z70" s="320">
        <f t="shared" si="2"/>
        <v>3061115349</v>
      </c>
      <c r="AA70" s="320">
        <v>3061115349</v>
      </c>
      <c r="AB70" s="319">
        <v>0</v>
      </c>
      <c r="AC70" s="319">
        <v>0</v>
      </c>
      <c r="AD70" s="319">
        <v>0</v>
      </c>
      <c r="AE70" s="319">
        <v>0</v>
      </c>
      <c r="AF70" s="319">
        <v>0</v>
      </c>
      <c r="AG70" s="319">
        <v>0</v>
      </c>
      <c r="AH70" s="319">
        <v>0</v>
      </c>
      <c r="AI70" s="319">
        <v>0</v>
      </c>
      <c r="AJ70" s="319">
        <v>0</v>
      </c>
      <c r="AK70" s="319">
        <v>0</v>
      </c>
      <c r="AL70" s="319">
        <v>0</v>
      </c>
      <c r="AM70" s="319">
        <v>0</v>
      </c>
      <c r="AN70" s="319">
        <v>0</v>
      </c>
      <c r="AO70" s="322">
        <v>0</v>
      </c>
      <c r="AP70" s="17"/>
      <c r="AQ70" s="17"/>
      <c r="AR70" s="17"/>
      <c r="AS70" s="17"/>
      <c r="AT70" s="17"/>
      <c r="AU70" s="17"/>
    </row>
    <row r="71" spans="1:47" ht="15.75" customHeight="1" x14ac:dyDescent="0.25">
      <c r="A71" s="323"/>
      <c r="B71" s="317" t="s">
        <v>83</v>
      </c>
      <c r="C71" s="318">
        <v>12298.5185546875</v>
      </c>
      <c r="D71" s="319">
        <v>0</v>
      </c>
      <c r="E71" s="319">
        <v>0</v>
      </c>
      <c r="F71" s="318">
        <f t="shared" si="0"/>
        <v>1021518004798</v>
      </c>
      <c r="G71" s="320">
        <v>1021518004798</v>
      </c>
      <c r="H71" s="319">
        <v>0</v>
      </c>
      <c r="I71" s="321">
        <v>339</v>
      </c>
      <c r="J71" s="312">
        <v>448706</v>
      </c>
      <c r="K71" s="312">
        <v>69</v>
      </c>
      <c r="L71" s="319">
        <v>0</v>
      </c>
      <c r="M71" s="319">
        <v>0</v>
      </c>
      <c r="N71" s="319">
        <v>0</v>
      </c>
      <c r="O71" s="319">
        <v>0</v>
      </c>
      <c r="P71" s="319">
        <v>0</v>
      </c>
      <c r="Q71" s="321">
        <v>112064</v>
      </c>
      <c r="R71" s="323"/>
      <c r="S71" s="317" t="s">
        <v>83</v>
      </c>
      <c r="T71" s="320">
        <v>787798210</v>
      </c>
      <c r="U71" s="320">
        <f t="shared" si="1"/>
        <v>787798210</v>
      </c>
      <c r="V71" s="319">
        <v>0</v>
      </c>
      <c r="W71" s="319">
        <v>0</v>
      </c>
      <c r="X71" s="319">
        <v>0</v>
      </c>
      <c r="Y71" s="319">
        <v>0</v>
      </c>
      <c r="Z71" s="320">
        <f t="shared" si="2"/>
        <v>787798210</v>
      </c>
      <c r="AA71" s="320">
        <v>787798210</v>
      </c>
      <c r="AB71" s="319">
        <v>0</v>
      </c>
      <c r="AC71" s="319">
        <v>0</v>
      </c>
      <c r="AD71" s="319">
        <v>0</v>
      </c>
      <c r="AE71" s="319">
        <v>0</v>
      </c>
      <c r="AF71" s="319">
        <v>0</v>
      </c>
      <c r="AG71" s="319">
        <v>0</v>
      </c>
      <c r="AH71" s="319">
        <v>0</v>
      </c>
      <c r="AI71" s="319">
        <v>0</v>
      </c>
      <c r="AJ71" s="319">
        <v>0</v>
      </c>
      <c r="AK71" s="319">
        <v>0</v>
      </c>
      <c r="AL71" s="319">
        <v>0</v>
      </c>
      <c r="AM71" s="319">
        <v>0</v>
      </c>
      <c r="AN71" s="319">
        <v>0</v>
      </c>
      <c r="AO71" s="322">
        <v>0</v>
      </c>
      <c r="AP71" s="17"/>
      <c r="AQ71" s="17"/>
      <c r="AR71" s="17"/>
      <c r="AS71" s="17"/>
      <c r="AT71" s="17"/>
      <c r="AU71" s="17"/>
    </row>
    <row r="72" spans="1:47" ht="15.75" customHeight="1" x14ac:dyDescent="0.25">
      <c r="A72" s="323"/>
      <c r="B72" s="317" t="s">
        <v>84</v>
      </c>
      <c r="C72" s="318">
        <v>13007.0859375</v>
      </c>
      <c r="D72" s="319">
        <v>0</v>
      </c>
      <c r="E72" s="319">
        <v>0</v>
      </c>
      <c r="F72" s="318">
        <f t="shared" si="0"/>
        <v>1180162974719</v>
      </c>
      <c r="G72" s="320">
        <v>1180162974719</v>
      </c>
      <c r="H72" s="319">
        <v>0</v>
      </c>
      <c r="I72" s="321">
        <v>337</v>
      </c>
      <c r="J72" s="312">
        <v>448880</v>
      </c>
      <c r="K72" s="312">
        <v>59</v>
      </c>
      <c r="L72" s="319">
        <v>0</v>
      </c>
      <c r="M72" s="319">
        <v>0</v>
      </c>
      <c r="N72" s="319">
        <v>0</v>
      </c>
      <c r="O72" s="319">
        <v>0</v>
      </c>
      <c r="P72" s="319">
        <v>0</v>
      </c>
      <c r="Q72" s="321">
        <v>114963</v>
      </c>
      <c r="R72" s="323"/>
      <c r="S72" s="317" t="s">
        <v>84</v>
      </c>
      <c r="T72" s="320">
        <v>33372705253</v>
      </c>
      <c r="U72" s="320">
        <f t="shared" si="1"/>
        <v>3372705253</v>
      </c>
      <c r="V72" s="319">
        <v>0</v>
      </c>
      <c r="W72" s="320">
        <v>30000000000</v>
      </c>
      <c r="X72" s="319">
        <v>0</v>
      </c>
      <c r="Y72" s="319">
        <v>0</v>
      </c>
      <c r="Z72" s="320">
        <f t="shared" si="2"/>
        <v>33372705253</v>
      </c>
      <c r="AA72" s="320">
        <v>3372705253</v>
      </c>
      <c r="AB72" s="319">
        <v>0</v>
      </c>
      <c r="AC72" s="318">
        <v>30000000000</v>
      </c>
      <c r="AD72" s="319">
        <v>0</v>
      </c>
      <c r="AE72" s="319">
        <v>0</v>
      </c>
      <c r="AF72" s="319">
        <v>0</v>
      </c>
      <c r="AG72" s="319">
        <v>0</v>
      </c>
      <c r="AH72" s="319">
        <v>0</v>
      </c>
      <c r="AI72" s="319">
        <v>0</v>
      </c>
      <c r="AJ72" s="319">
        <v>0</v>
      </c>
      <c r="AK72" s="319">
        <v>0</v>
      </c>
      <c r="AL72" s="319">
        <v>0</v>
      </c>
      <c r="AM72" s="319">
        <v>0</v>
      </c>
      <c r="AN72" s="319">
        <v>0</v>
      </c>
      <c r="AO72" s="322">
        <v>0</v>
      </c>
      <c r="AP72" s="17"/>
      <c r="AQ72" s="17"/>
      <c r="AR72" s="17"/>
      <c r="AS72" s="17"/>
      <c r="AT72" s="17"/>
      <c r="AU72" s="17"/>
    </row>
    <row r="73" spans="1:47" ht="15.75" customHeight="1" x14ac:dyDescent="0.25">
      <c r="A73" s="323"/>
      <c r="B73" s="317" t="s">
        <v>85</v>
      </c>
      <c r="C73" s="318">
        <v>12915.296875</v>
      </c>
      <c r="D73" s="319">
        <v>0</v>
      </c>
      <c r="E73" s="319">
        <v>0</v>
      </c>
      <c r="F73" s="318">
        <f t="shared" si="0"/>
        <v>1173943186653</v>
      </c>
      <c r="G73" s="320">
        <v>1173943186653</v>
      </c>
      <c r="H73" s="319">
        <v>0</v>
      </c>
      <c r="I73" s="321">
        <v>336</v>
      </c>
      <c r="J73" s="312">
        <v>449137</v>
      </c>
      <c r="K73" s="312">
        <v>60</v>
      </c>
      <c r="L73" s="319">
        <v>0</v>
      </c>
      <c r="M73" s="319">
        <v>0</v>
      </c>
      <c r="N73" s="319">
        <v>0</v>
      </c>
      <c r="O73" s="319">
        <v>0</v>
      </c>
      <c r="P73" s="319">
        <v>0</v>
      </c>
      <c r="Q73" s="321">
        <v>117281</v>
      </c>
      <c r="R73" s="323"/>
      <c r="S73" s="317" t="s">
        <v>85</v>
      </c>
      <c r="T73" s="320">
        <v>6154473173</v>
      </c>
      <c r="U73" s="320">
        <f t="shared" si="1"/>
        <v>6154473173</v>
      </c>
      <c r="V73" s="319">
        <v>0</v>
      </c>
      <c r="W73" s="319">
        <v>0</v>
      </c>
      <c r="X73" s="319">
        <v>0</v>
      </c>
      <c r="Y73" s="319">
        <v>0</v>
      </c>
      <c r="Z73" s="320">
        <f t="shared" si="2"/>
        <v>6154473173</v>
      </c>
      <c r="AA73" s="320">
        <v>6154473173</v>
      </c>
      <c r="AB73" s="319">
        <v>0</v>
      </c>
      <c r="AC73" s="319">
        <v>0</v>
      </c>
      <c r="AD73" s="319">
        <v>0</v>
      </c>
      <c r="AE73" s="319">
        <v>0</v>
      </c>
      <c r="AF73" s="319">
        <v>0</v>
      </c>
      <c r="AG73" s="319">
        <v>0</v>
      </c>
      <c r="AH73" s="319">
        <v>0</v>
      </c>
      <c r="AI73" s="319">
        <v>0</v>
      </c>
      <c r="AJ73" s="319">
        <v>0</v>
      </c>
      <c r="AK73" s="319">
        <v>0</v>
      </c>
      <c r="AL73" s="319">
        <v>0</v>
      </c>
      <c r="AM73" s="319">
        <v>0</v>
      </c>
      <c r="AN73" s="319">
        <v>0</v>
      </c>
      <c r="AO73" s="322">
        <v>0</v>
      </c>
      <c r="AP73" s="17"/>
      <c r="AQ73" s="17"/>
      <c r="AR73" s="17"/>
      <c r="AS73" s="17"/>
      <c r="AT73" s="17"/>
      <c r="AU73" s="17"/>
    </row>
    <row r="74" spans="1:47" ht="15.75" customHeight="1" x14ac:dyDescent="0.25">
      <c r="A74" s="323"/>
      <c r="B74" s="317" t="s">
        <v>86</v>
      </c>
      <c r="C74" s="318">
        <v>14009.1015625</v>
      </c>
      <c r="D74" s="319">
        <v>0</v>
      </c>
      <c r="E74" s="319">
        <v>0</v>
      </c>
      <c r="F74" s="318">
        <f t="shared" si="0"/>
        <v>1320101400955</v>
      </c>
      <c r="G74" s="320">
        <v>1320101400955</v>
      </c>
      <c r="H74" s="319">
        <v>0</v>
      </c>
      <c r="I74" s="321">
        <v>336</v>
      </c>
      <c r="J74" s="312">
        <v>449339</v>
      </c>
      <c r="K74" s="312">
        <v>66</v>
      </c>
      <c r="L74" s="319">
        <v>0</v>
      </c>
      <c r="M74" s="319">
        <v>0</v>
      </c>
      <c r="N74" s="319">
        <v>0</v>
      </c>
      <c r="O74" s="319">
        <v>0</v>
      </c>
      <c r="P74" s="319">
        <v>0</v>
      </c>
      <c r="Q74" s="321">
        <v>119915</v>
      </c>
      <c r="R74" s="323"/>
      <c r="S74" s="317" t="s">
        <v>86</v>
      </c>
      <c r="T74" s="320">
        <v>26313360793</v>
      </c>
      <c r="U74" s="320">
        <f t="shared" si="1"/>
        <v>26313360793</v>
      </c>
      <c r="V74" s="319">
        <v>0</v>
      </c>
      <c r="W74" s="319">
        <v>0</v>
      </c>
      <c r="X74" s="319">
        <v>0</v>
      </c>
      <c r="Y74" s="319">
        <v>0</v>
      </c>
      <c r="Z74" s="320">
        <f t="shared" si="2"/>
        <v>26313360793</v>
      </c>
      <c r="AA74" s="320">
        <v>26313360793</v>
      </c>
      <c r="AB74" s="319">
        <v>0</v>
      </c>
      <c r="AC74" s="319">
        <v>0</v>
      </c>
      <c r="AD74" s="319">
        <v>0</v>
      </c>
      <c r="AE74" s="319">
        <v>0</v>
      </c>
      <c r="AF74" s="319">
        <v>0</v>
      </c>
      <c r="AG74" s="319">
        <v>0</v>
      </c>
      <c r="AH74" s="319">
        <v>0</v>
      </c>
      <c r="AI74" s="319">
        <v>0</v>
      </c>
      <c r="AJ74" s="319">
        <v>0</v>
      </c>
      <c r="AK74" s="319">
        <v>0</v>
      </c>
      <c r="AL74" s="319">
        <v>0</v>
      </c>
      <c r="AM74" s="319">
        <v>0</v>
      </c>
      <c r="AN74" s="319">
        <v>0</v>
      </c>
      <c r="AO74" s="322">
        <v>0</v>
      </c>
      <c r="AP74" s="17"/>
      <c r="AQ74" s="17"/>
      <c r="AR74" s="17"/>
      <c r="AS74" s="17"/>
      <c r="AT74" s="17"/>
      <c r="AU74" s="17"/>
    </row>
    <row r="75" spans="1:47" ht="15.75" customHeight="1" x14ac:dyDescent="0.25">
      <c r="A75" s="324"/>
      <c r="B75" s="317" t="s">
        <v>87</v>
      </c>
      <c r="C75" s="318">
        <v>14759.810546875</v>
      </c>
      <c r="D75" s="319">
        <v>0</v>
      </c>
      <c r="E75" s="319">
        <v>0</v>
      </c>
      <c r="F75" s="318">
        <f t="shared" si="0"/>
        <v>1373946157039</v>
      </c>
      <c r="G75" s="320">
        <v>1373946157039</v>
      </c>
      <c r="H75" s="319">
        <v>0</v>
      </c>
      <c r="I75" s="321">
        <v>336</v>
      </c>
      <c r="J75" s="312">
        <v>450355</v>
      </c>
      <c r="K75" s="312">
        <v>69</v>
      </c>
      <c r="L75" s="319">
        <v>0</v>
      </c>
      <c r="M75" s="319">
        <v>0</v>
      </c>
      <c r="N75" s="319">
        <v>0</v>
      </c>
      <c r="O75" s="319">
        <v>0</v>
      </c>
      <c r="P75" s="319">
        <v>0</v>
      </c>
      <c r="Q75" s="321">
        <v>122397</v>
      </c>
      <c r="R75" s="324"/>
      <c r="S75" s="317" t="s">
        <v>87</v>
      </c>
      <c r="T75" s="320">
        <v>8007763742</v>
      </c>
      <c r="U75" s="320">
        <f t="shared" si="1"/>
        <v>8007763742</v>
      </c>
      <c r="V75" s="319">
        <v>0</v>
      </c>
      <c r="W75" s="319">
        <v>0</v>
      </c>
      <c r="X75" s="319">
        <v>0</v>
      </c>
      <c r="Y75" s="319">
        <v>0</v>
      </c>
      <c r="Z75" s="320">
        <f t="shared" si="2"/>
        <v>8007763742</v>
      </c>
      <c r="AA75" s="320">
        <v>8007763742</v>
      </c>
      <c r="AB75" s="319">
        <v>0</v>
      </c>
      <c r="AC75" s="319">
        <v>0</v>
      </c>
      <c r="AD75" s="319">
        <v>0</v>
      </c>
      <c r="AE75" s="319">
        <v>0</v>
      </c>
      <c r="AF75" s="319">
        <v>0</v>
      </c>
      <c r="AG75" s="319">
        <v>0</v>
      </c>
      <c r="AH75" s="319">
        <v>0</v>
      </c>
      <c r="AI75" s="319">
        <v>0</v>
      </c>
      <c r="AJ75" s="319">
        <v>0</v>
      </c>
      <c r="AK75" s="319">
        <v>0</v>
      </c>
      <c r="AL75" s="319">
        <v>0</v>
      </c>
      <c r="AM75" s="319">
        <v>0</v>
      </c>
      <c r="AN75" s="319">
        <v>0</v>
      </c>
      <c r="AO75" s="322">
        <v>0</v>
      </c>
      <c r="AP75" s="17"/>
      <c r="AQ75" s="17"/>
      <c r="AR75" s="17"/>
      <c r="AS75" s="17"/>
      <c r="AT75" s="17"/>
      <c r="AU75" s="17"/>
    </row>
    <row r="76" spans="1:47" ht="15.75" customHeight="1" x14ac:dyDescent="0.25">
      <c r="A76" s="316" t="s">
        <v>93</v>
      </c>
      <c r="B76" s="317" t="s">
        <v>76</v>
      </c>
      <c r="C76" s="318">
        <v>24564.166015625</v>
      </c>
      <c r="D76" s="319">
        <v>0</v>
      </c>
      <c r="E76" s="319">
        <v>0</v>
      </c>
      <c r="F76" s="318">
        <f t="shared" si="0"/>
        <v>2257300013854</v>
      </c>
      <c r="G76" s="320">
        <v>2257300013854</v>
      </c>
      <c r="H76" s="319">
        <v>0</v>
      </c>
      <c r="I76" s="321">
        <v>336</v>
      </c>
      <c r="J76" s="312">
        <v>450847</v>
      </c>
      <c r="K76" s="312">
        <v>73</v>
      </c>
      <c r="L76" s="319">
        <v>0</v>
      </c>
      <c r="M76" s="319">
        <v>0</v>
      </c>
      <c r="N76" s="319">
        <v>0</v>
      </c>
      <c r="O76" s="319">
        <v>0</v>
      </c>
      <c r="P76" s="319">
        <v>0</v>
      </c>
      <c r="Q76" s="321">
        <v>126193</v>
      </c>
      <c r="R76" s="316" t="s">
        <v>93</v>
      </c>
      <c r="S76" s="317" t="s">
        <v>76</v>
      </c>
      <c r="T76" s="320">
        <v>5166491798</v>
      </c>
      <c r="U76" s="320">
        <f t="shared" si="1"/>
        <v>5166491798</v>
      </c>
      <c r="V76" s="319">
        <v>0</v>
      </c>
      <c r="W76" s="319">
        <v>0</v>
      </c>
      <c r="X76" s="319">
        <v>0</v>
      </c>
      <c r="Y76" s="319">
        <v>0</v>
      </c>
      <c r="Z76" s="320">
        <f t="shared" si="2"/>
        <v>5166491798</v>
      </c>
      <c r="AA76" s="320">
        <v>5166491798</v>
      </c>
      <c r="AB76" s="319">
        <v>0</v>
      </c>
      <c r="AC76" s="319">
        <v>0</v>
      </c>
      <c r="AD76" s="319">
        <v>0</v>
      </c>
      <c r="AE76" s="319">
        <v>0</v>
      </c>
      <c r="AF76" s="319">
        <v>0</v>
      </c>
      <c r="AG76" s="319">
        <v>0</v>
      </c>
      <c r="AH76" s="319">
        <v>0</v>
      </c>
      <c r="AI76" s="319">
        <v>0</v>
      </c>
      <c r="AJ76" s="319">
        <v>0</v>
      </c>
      <c r="AK76" s="319">
        <v>0</v>
      </c>
      <c r="AL76" s="319">
        <v>0</v>
      </c>
      <c r="AM76" s="319">
        <v>0</v>
      </c>
      <c r="AN76" s="319">
        <v>0</v>
      </c>
      <c r="AO76" s="322">
        <v>0</v>
      </c>
      <c r="AP76" s="17"/>
      <c r="AQ76" s="17"/>
      <c r="AR76" s="17"/>
      <c r="AS76" s="17"/>
      <c r="AT76" s="17"/>
      <c r="AU76" s="17"/>
    </row>
    <row r="77" spans="1:47" ht="15.75" customHeight="1" x14ac:dyDescent="0.25">
      <c r="A77" s="323"/>
      <c r="B77" s="317" t="s">
        <v>77</v>
      </c>
      <c r="C77" s="318">
        <v>32301.685546875</v>
      </c>
      <c r="D77" s="319">
        <v>0</v>
      </c>
      <c r="E77" s="319">
        <v>0</v>
      </c>
      <c r="F77" s="318">
        <f t="shared" si="0"/>
        <v>3491792165224</v>
      </c>
      <c r="G77" s="320">
        <v>3491792165224</v>
      </c>
      <c r="H77" s="319">
        <v>0</v>
      </c>
      <c r="I77" s="321">
        <v>336</v>
      </c>
      <c r="J77" s="312">
        <v>454110</v>
      </c>
      <c r="K77" s="312">
        <v>81</v>
      </c>
      <c r="L77" s="319">
        <v>0</v>
      </c>
      <c r="M77" s="319">
        <v>0</v>
      </c>
      <c r="N77" s="319">
        <v>0</v>
      </c>
      <c r="O77" s="319">
        <v>0</v>
      </c>
      <c r="P77" s="319">
        <v>0</v>
      </c>
      <c r="Q77" s="321">
        <v>131966</v>
      </c>
      <c r="R77" s="323"/>
      <c r="S77" s="317" t="s">
        <v>77</v>
      </c>
      <c r="T77" s="320">
        <v>6266850491</v>
      </c>
      <c r="U77" s="320">
        <f t="shared" si="1"/>
        <v>6266850491</v>
      </c>
      <c r="V77" s="319">
        <v>0</v>
      </c>
      <c r="W77" s="319">
        <v>0</v>
      </c>
      <c r="X77" s="319">
        <v>0</v>
      </c>
      <c r="Y77" s="319">
        <v>0</v>
      </c>
      <c r="Z77" s="320">
        <f t="shared" si="2"/>
        <v>6266850491</v>
      </c>
      <c r="AA77" s="320">
        <v>6266850491</v>
      </c>
      <c r="AB77" s="319">
        <v>0</v>
      </c>
      <c r="AC77" s="319">
        <v>0</v>
      </c>
      <c r="AD77" s="319">
        <v>0</v>
      </c>
      <c r="AE77" s="319">
        <v>0</v>
      </c>
      <c r="AF77" s="319">
        <v>0</v>
      </c>
      <c r="AG77" s="319">
        <v>0</v>
      </c>
      <c r="AH77" s="319">
        <v>0</v>
      </c>
      <c r="AI77" s="319">
        <v>0</v>
      </c>
      <c r="AJ77" s="319">
        <v>0</v>
      </c>
      <c r="AK77" s="319">
        <v>0</v>
      </c>
      <c r="AL77" s="319">
        <v>0</v>
      </c>
      <c r="AM77" s="319">
        <v>0</v>
      </c>
      <c r="AN77" s="319">
        <v>0</v>
      </c>
      <c r="AO77" s="322">
        <v>0</v>
      </c>
      <c r="AP77" s="17"/>
      <c r="AQ77" s="17"/>
      <c r="AR77" s="17"/>
      <c r="AS77" s="17"/>
      <c r="AT77" s="17"/>
      <c r="AU77" s="17"/>
    </row>
    <row r="78" spans="1:47" ht="15.75" customHeight="1" x14ac:dyDescent="0.25">
      <c r="A78" s="323"/>
      <c r="B78" s="317" t="s">
        <v>78</v>
      </c>
      <c r="C78" s="318">
        <v>24187.9296875</v>
      </c>
      <c r="D78" s="319">
        <v>0</v>
      </c>
      <c r="E78" s="319">
        <v>0</v>
      </c>
      <c r="F78" s="318">
        <f t="shared" si="0"/>
        <v>2455297892168</v>
      </c>
      <c r="G78" s="320">
        <v>2455297892168</v>
      </c>
      <c r="H78" s="319">
        <v>0</v>
      </c>
      <c r="I78" s="321">
        <v>336</v>
      </c>
      <c r="J78" s="312">
        <v>461489</v>
      </c>
      <c r="K78" s="312">
        <v>92</v>
      </c>
      <c r="L78" s="319">
        <v>0</v>
      </c>
      <c r="M78" s="319">
        <v>0</v>
      </c>
      <c r="N78" s="319">
        <v>0</v>
      </c>
      <c r="O78" s="319">
        <v>0</v>
      </c>
      <c r="P78" s="319">
        <v>0</v>
      </c>
      <c r="Q78" s="321">
        <v>138029</v>
      </c>
      <c r="R78" s="323"/>
      <c r="S78" s="317" t="s">
        <v>78</v>
      </c>
      <c r="T78" s="320">
        <v>13733694040</v>
      </c>
      <c r="U78" s="320">
        <f t="shared" si="1"/>
        <v>13733694040</v>
      </c>
      <c r="V78" s="319">
        <v>0</v>
      </c>
      <c r="W78" s="319">
        <v>0</v>
      </c>
      <c r="X78" s="319">
        <v>0</v>
      </c>
      <c r="Y78" s="319">
        <v>0</v>
      </c>
      <c r="Z78" s="320">
        <f t="shared" si="2"/>
        <v>13733694040</v>
      </c>
      <c r="AA78" s="320">
        <v>13733694040</v>
      </c>
      <c r="AB78" s="319">
        <v>0</v>
      </c>
      <c r="AC78" s="319">
        <v>0</v>
      </c>
      <c r="AD78" s="319">
        <v>0</v>
      </c>
      <c r="AE78" s="319">
        <v>0</v>
      </c>
      <c r="AF78" s="319">
        <v>0</v>
      </c>
      <c r="AG78" s="319">
        <v>0</v>
      </c>
      <c r="AH78" s="319">
        <v>0</v>
      </c>
      <c r="AI78" s="319">
        <v>0</v>
      </c>
      <c r="AJ78" s="319">
        <v>0</v>
      </c>
      <c r="AK78" s="319">
        <v>0</v>
      </c>
      <c r="AL78" s="319">
        <v>0</v>
      </c>
      <c r="AM78" s="319">
        <v>0</v>
      </c>
      <c r="AN78" s="319">
        <v>0</v>
      </c>
      <c r="AO78" s="322">
        <v>0</v>
      </c>
      <c r="AP78" s="17"/>
      <c r="AQ78" s="17"/>
      <c r="AR78" s="17"/>
      <c r="AS78" s="17"/>
      <c r="AT78" s="17"/>
      <c r="AU78" s="17"/>
    </row>
    <row r="79" spans="1:47" ht="15.75" customHeight="1" x14ac:dyDescent="0.25">
      <c r="A79" s="323"/>
      <c r="B79" s="317" t="s">
        <v>79</v>
      </c>
      <c r="C79" s="318">
        <v>21053.576171875</v>
      </c>
      <c r="D79" s="319">
        <v>0</v>
      </c>
      <c r="E79" s="319">
        <v>0</v>
      </c>
      <c r="F79" s="318">
        <f t="shared" si="0"/>
        <v>2104769314530</v>
      </c>
      <c r="G79" s="320">
        <v>2104769314530</v>
      </c>
      <c r="H79" s="319">
        <v>0</v>
      </c>
      <c r="I79" s="321">
        <v>336</v>
      </c>
      <c r="J79" s="312">
        <v>472456</v>
      </c>
      <c r="K79" s="312">
        <v>89</v>
      </c>
      <c r="L79" s="319">
        <v>0</v>
      </c>
      <c r="M79" s="319">
        <v>0</v>
      </c>
      <c r="N79" s="319">
        <v>0</v>
      </c>
      <c r="O79" s="319">
        <v>0</v>
      </c>
      <c r="P79" s="319">
        <v>0</v>
      </c>
      <c r="Q79" s="321">
        <v>141719</v>
      </c>
      <c r="R79" s="323"/>
      <c r="S79" s="317" t="s">
        <v>79</v>
      </c>
      <c r="T79" s="320">
        <v>10163045600</v>
      </c>
      <c r="U79" s="320">
        <f t="shared" si="1"/>
        <v>10163045600</v>
      </c>
      <c r="V79" s="319">
        <v>0</v>
      </c>
      <c r="W79" s="319">
        <v>0</v>
      </c>
      <c r="X79" s="319">
        <v>0</v>
      </c>
      <c r="Y79" s="319">
        <v>0</v>
      </c>
      <c r="Z79" s="320">
        <f t="shared" si="2"/>
        <v>10163045600</v>
      </c>
      <c r="AA79" s="320">
        <v>10163045600</v>
      </c>
      <c r="AB79" s="319">
        <v>0</v>
      </c>
      <c r="AC79" s="319">
        <v>0</v>
      </c>
      <c r="AD79" s="319">
        <v>0</v>
      </c>
      <c r="AE79" s="319">
        <v>0</v>
      </c>
      <c r="AF79" s="319">
        <v>0</v>
      </c>
      <c r="AG79" s="319">
        <v>0</v>
      </c>
      <c r="AH79" s="319">
        <v>0</v>
      </c>
      <c r="AI79" s="319">
        <v>0</v>
      </c>
      <c r="AJ79" s="319">
        <v>0</v>
      </c>
      <c r="AK79" s="319">
        <v>0</v>
      </c>
      <c r="AL79" s="319">
        <v>0</v>
      </c>
      <c r="AM79" s="319">
        <v>0</v>
      </c>
      <c r="AN79" s="319">
        <v>0</v>
      </c>
      <c r="AO79" s="322">
        <v>0</v>
      </c>
      <c r="AP79" s="17"/>
      <c r="AQ79" s="17"/>
      <c r="AR79" s="17"/>
      <c r="AS79" s="17"/>
      <c r="AT79" s="17"/>
      <c r="AU79" s="17"/>
    </row>
    <row r="80" spans="1:47" ht="15.75" customHeight="1" x14ac:dyDescent="0.25">
      <c r="A80" s="323"/>
      <c r="B80" s="317" t="s">
        <v>80</v>
      </c>
      <c r="C80" s="318">
        <v>18534.228515625</v>
      </c>
      <c r="D80" s="319">
        <v>0</v>
      </c>
      <c r="E80" s="319">
        <v>0</v>
      </c>
      <c r="F80" s="318">
        <f t="shared" si="0"/>
        <v>1803871331633</v>
      </c>
      <c r="G80" s="320">
        <v>1803871331633</v>
      </c>
      <c r="H80" s="319">
        <v>0</v>
      </c>
      <c r="I80" s="321">
        <v>335</v>
      </c>
      <c r="J80" s="312">
        <v>480733</v>
      </c>
      <c r="K80" s="312">
        <v>85</v>
      </c>
      <c r="L80" s="319">
        <v>0</v>
      </c>
      <c r="M80" s="319">
        <v>0</v>
      </c>
      <c r="N80" s="319">
        <v>0</v>
      </c>
      <c r="O80" s="319">
        <v>0</v>
      </c>
      <c r="P80" s="319">
        <v>0</v>
      </c>
      <c r="Q80" s="321">
        <v>145027</v>
      </c>
      <c r="R80" s="323"/>
      <c r="S80" s="317" t="s">
        <v>80</v>
      </c>
      <c r="T80" s="320">
        <v>2155371817</v>
      </c>
      <c r="U80" s="320">
        <f t="shared" si="1"/>
        <v>2155371817</v>
      </c>
      <c r="V80" s="319">
        <v>0</v>
      </c>
      <c r="W80" s="319">
        <v>0</v>
      </c>
      <c r="X80" s="319">
        <v>0</v>
      </c>
      <c r="Y80" s="319">
        <v>0</v>
      </c>
      <c r="Z80" s="320">
        <f t="shared" si="2"/>
        <v>2155371817</v>
      </c>
      <c r="AA80" s="320">
        <v>2155371817</v>
      </c>
      <c r="AB80" s="319">
        <v>0</v>
      </c>
      <c r="AC80" s="319">
        <v>0</v>
      </c>
      <c r="AD80" s="319">
        <v>0</v>
      </c>
      <c r="AE80" s="319">
        <v>0</v>
      </c>
      <c r="AF80" s="319">
        <v>0</v>
      </c>
      <c r="AG80" s="319">
        <v>0</v>
      </c>
      <c r="AH80" s="319">
        <v>0</v>
      </c>
      <c r="AI80" s="319">
        <v>0</v>
      </c>
      <c r="AJ80" s="319">
        <v>0</v>
      </c>
      <c r="AK80" s="319">
        <v>0</v>
      </c>
      <c r="AL80" s="319">
        <v>0</v>
      </c>
      <c r="AM80" s="319">
        <v>0</v>
      </c>
      <c r="AN80" s="319">
        <v>0</v>
      </c>
      <c r="AO80" s="322">
        <v>0</v>
      </c>
      <c r="AP80" s="17"/>
      <c r="AQ80" s="17"/>
      <c r="AR80" s="17"/>
      <c r="AS80" s="17"/>
      <c r="AT80" s="17"/>
      <c r="AU80" s="17"/>
    </row>
    <row r="81" spans="1:47" ht="15.75" customHeight="1" x14ac:dyDescent="0.25">
      <c r="A81" s="323"/>
      <c r="B81" s="317" t="s">
        <v>81</v>
      </c>
      <c r="C81" s="318">
        <v>20003.666015625</v>
      </c>
      <c r="D81" s="319">
        <v>0</v>
      </c>
      <c r="E81" s="319">
        <v>0</v>
      </c>
      <c r="F81" s="318">
        <f t="shared" si="0"/>
        <v>1991132965115</v>
      </c>
      <c r="G81" s="320">
        <v>1991132965115</v>
      </c>
      <c r="H81" s="319">
        <v>0</v>
      </c>
      <c r="I81" s="321">
        <v>334</v>
      </c>
      <c r="J81" s="312">
        <v>490384</v>
      </c>
      <c r="K81" s="312">
        <v>82</v>
      </c>
      <c r="L81" s="319">
        <v>0</v>
      </c>
      <c r="M81" s="319">
        <v>0</v>
      </c>
      <c r="N81" s="319">
        <v>0</v>
      </c>
      <c r="O81" s="319">
        <v>0</v>
      </c>
      <c r="P81" s="319">
        <v>0</v>
      </c>
      <c r="Q81" s="321">
        <v>148207</v>
      </c>
      <c r="R81" s="323"/>
      <c r="S81" s="317" t="s">
        <v>81</v>
      </c>
      <c r="T81" s="320">
        <v>44847551571</v>
      </c>
      <c r="U81" s="320">
        <f t="shared" si="1"/>
        <v>8847551571</v>
      </c>
      <c r="V81" s="319">
        <v>0</v>
      </c>
      <c r="W81" s="320">
        <v>36000000000</v>
      </c>
      <c r="X81" s="319">
        <v>0</v>
      </c>
      <c r="Y81" s="319">
        <v>0</v>
      </c>
      <c r="Z81" s="320">
        <f t="shared" si="2"/>
        <v>44847551571</v>
      </c>
      <c r="AA81" s="320">
        <v>8847551571</v>
      </c>
      <c r="AB81" s="319">
        <v>0</v>
      </c>
      <c r="AC81" s="320">
        <v>36000000000</v>
      </c>
      <c r="AD81" s="319">
        <v>0</v>
      </c>
      <c r="AE81" s="319">
        <v>0</v>
      </c>
      <c r="AF81" s="319">
        <v>0</v>
      </c>
      <c r="AG81" s="319">
        <v>0</v>
      </c>
      <c r="AH81" s="319">
        <v>0</v>
      </c>
      <c r="AI81" s="319">
        <v>0</v>
      </c>
      <c r="AJ81" s="319">
        <v>0</v>
      </c>
      <c r="AK81" s="319">
        <v>0</v>
      </c>
      <c r="AL81" s="319">
        <v>0</v>
      </c>
      <c r="AM81" s="319">
        <v>0</v>
      </c>
      <c r="AN81" s="319">
        <v>0</v>
      </c>
      <c r="AO81" s="322">
        <v>0</v>
      </c>
      <c r="AP81" s="17"/>
      <c r="AQ81" s="17"/>
      <c r="AR81" s="17"/>
      <c r="AS81" s="17"/>
      <c r="AT81" s="17"/>
      <c r="AU81" s="17"/>
    </row>
    <row r="82" spans="1:47" ht="15.75" customHeight="1" x14ac:dyDescent="0.25">
      <c r="A82" s="323"/>
      <c r="B82" s="317" t="s">
        <v>82</v>
      </c>
      <c r="C82" s="318">
        <v>21218.7265625</v>
      </c>
      <c r="D82" s="319">
        <v>0</v>
      </c>
      <c r="E82" s="319">
        <v>0</v>
      </c>
      <c r="F82" s="318">
        <f t="shared" si="0"/>
        <v>2155869013080</v>
      </c>
      <c r="G82" s="320">
        <v>2155869013080</v>
      </c>
      <c r="H82" s="319">
        <v>0</v>
      </c>
      <c r="I82" s="321">
        <v>334</v>
      </c>
      <c r="J82" s="312">
        <v>500211</v>
      </c>
      <c r="K82" s="312">
        <v>82</v>
      </c>
      <c r="L82" s="319">
        <v>0</v>
      </c>
      <c r="M82" s="319">
        <v>0</v>
      </c>
      <c r="N82" s="319">
        <v>0</v>
      </c>
      <c r="O82" s="319">
        <v>0</v>
      </c>
      <c r="P82" s="319">
        <v>0</v>
      </c>
      <c r="Q82" s="321">
        <v>150517</v>
      </c>
      <c r="R82" s="323"/>
      <c r="S82" s="317" t="s">
        <v>82</v>
      </c>
      <c r="T82" s="320">
        <v>25264547550</v>
      </c>
      <c r="U82" s="320">
        <f t="shared" si="1"/>
        <v>6274547550</v>
      </c>
      <c r="V82" s="319">
        <v>0</v>
      </c>
      <c r="W82" s="320">
        <v>18990000000</v>
      </c>
      <c r="X82" s="319">
        <v>0</v>
      </c>
      <c r="Y82" s="319">
        <v>0</v>
      </c>
      <c r="Z82" s="320">
        <f t="shared" si="2"/>
        <v>25264547550</v>
      </c>
      <c r="AA82" s="320">
        <v>6274547550</v>
      </c>
      <c r="AB82" s="319">
        <v>0</v>
      </c>
      <c r="AC82" s="320">
        <v>18990000000</v>
      </c>
      <c r="AD82" s="319">
        <v>0</v>
      </c>
      <c r="AE82" s="319">
        <v>0</v>
      </c>
      <c r="AF82" s="319">
        <v>0</v>
      </c>
      <c r="AG82" s="319">
        <v>0</v>
      </c>
      <c r="AH82" s="319">
        <v>0</v>
      </c>
      <c r="AI82" s="319">
        <v>0</v>
      </c>
      <c r="AJ82" s="319">
        <v>0</v>
      </c>
      <c r="AK82" s="319">
        <v>0</v>
      </c>
      <c r="AL82" s="319">
        <v>0</v>
      </c>
      <c r="AM82" s="319">
        <v>0</v>
      </c>
      <c r="AN82" s="319">
        <v>0</v>
      </c>
      <c r="AO82" s="322">
        <v>0</v>
      </c>
      <c r="AP82" s="17"/>
      <c r="AQ82" s="17"/>
      <c r="AR82" s="17"/>
      <c r="AS82" s="17"/>
      <c r="AT82" s="17"/>
      <c r="AU82" s="17"/>
    </row>
    <row r="83" spans="1:47" ht="15.75" customHeight="1" x14ac:dyDescent="0.25">
      <c r="A83" s="323"/>
      <c r="B83" s="317" t="s">
        <v>83</v>
      </c>
      <c r="C83" s="318">
        <v>20119.01171875</v>
      </c>
      <c r="D83" s="319">
        <v>0</v>
      </c>
      <c r="E83" s="319">
        <v>0</v>
      </c>
      <c r="F83" s="318">
        <f t="shared" si="0"/>
        <v>2055532651419</v>
      </c>
      <c r="G83" s="320">
        <v>2055532651419</v>
      </c>
      <c r="H83" s="319">
        <v>0</v>
      </c>
      <c r="I83" s="321">
        <v>334</v>
      </c>
      <c r="J83" s="312">
        <v>512367</v>
      </c>
      <c r="K83" s="312">
        <v>84</v>
      </c>
      <c r="L83" s="319">
        <v>0</v>
      </c>
      <c r="M83" s="319">
        <v>0</v>
      </c>
      <c r="N83" s="319">
        <v>0</v>
      </c>
      <c r="O83" s="319">
        <v>0</v>
      </c>
      <c r="P83" s="319">
        <v>0</v>
      </c>
      <c r="Q83" s="321">
        <v>154241</v>
      </c>
      <c r="R83" s="323"/>
      <c r="S83" s="317" t="s">
        <v>83</v>
      </c>
      <c r="T83" s="320">
        <v>116376960542</v>
      </c>
      <c r="U83" s="320">
        <f t="shared" si="1"/>
        <v>6401960542</v>
      </c>
      <c r="V83" s="319">
        <v>0</v>
      </c>
      <c r="W83" s="320">
        <v>109975000000</v>
      </c>
      <c r="X83" s="319">
        <v>0</v>
      </c>
      <c r="Y83" s="319">
        <v>0</v>
      </c>
      <c r="Z83" s="320">
        <f t="shared" si="2"/>
        <v>116376960542</v>
      </c>
      <c r="AA83" s="320">
        <v>6401960542</v>
      </c>
      <c r="AB83" s="319">
        <v>0</v>
      </c>
      <c r="AC83" s="318">
        <v>109975000000</v>
      </c>
      <c r="AD83" s="319">
        <v>0</v>
      </c>
      <c r="AE83" s="319">
        <v>0</v>
      </c>
      <c r="AF83" s="319">
        <v>0</v>
      </c>
      <c r="AG83" s="319">
        <v>0</v>
      </c>
      <c r="AH83" s="319">
        <v>0</v>
      </c>
      <c r="AI83" s="319">
        <v>0</v>
      </c>
      <c r="AJ83" s="319">
        <v>0</v>
      </c>
      <c r="AK83" s="319">
        <v>0</v>
      </c>
      <c r="AL83" s="319">
        <v>0</v>
      </c>
      <c r="AM83" s="319">
        <v>0</v>
      </c>
      <c r="AN83" s="319">
        <v>0</v>
      </c>
      <c r="AO83" s="322">
        <v>0</v>
      </c>
      <c r="AP83" s="17"/>
      <c r="AQ83" s="17"/>
      <c r="AR83" s="17"/>
      <c r="AS83" s="17"/>
      <c r="AT83" s="17"/>
      <c r="AU83" s="17"/>
    </row>
    <row r="84" spans="1:47" ht="15.75" customHeight="1" x14ac:dyDescent="0.25">
      <c r="A84" s="323"/>
      <c r="B84" s="317" t="s">
        <v>84</v>
      </c>
      <c r="C84" s="318">
        <v>19757.9609375</v>
      </c>
      <c r="D84" s="319">
        <v>0</v>
      </c>
      <c r="E84" s="319">
        <v>0</v>
      </c>
      <c r="F84" s="318">
        <f t="shared" si="0"/>
        <v>2003027354101</v>
      </c>
      <c r="G84" s="320">
        <v>2003027354101</v>
      </c>
      <c r="H84" s="319">
        <v>0</v>
      </c>
      <c r="I84" s="321">
        <v>334</v>
      </c>
      <c r="J84" s="312">
        <v>522858</v>
      </c>
      <c r="K84" s="312">
        <v>71</v>
      </c>
      <c r="L84" s="319">
        <v>0</v>
      </c>
      <c r="M84" s="319">
        <v>0</v>
      </c>
      <c r="N84" s="319">
        <v>0</v>
      </c>
      <c r="O84" s="319">
        <v>0</v>
      </c>
      <c r="P84" s="319">
        <v>0</v>
      </c>
      <c r="Q84" s="321">
        <v>157059</v>
      </c>
      <c r="R84" s="323"/>
      <c r="S84" s="317" t="s">
        <v>84</v>
      </c>
      <c r="T84" s="320">
        <v>32049143207</v>
      </c>
      <c r="U84" s="320">
        <f t="shared" si="1"/>
        <v>2003513207</v>
      </c>
      <c r="V84" s="320">
        <v>3841630000</v>
      </c>
      <c r="W84" s="320">
        <v>26204000000</v>
      </c>
      <c r="X84" s="319">
        <v>0</v>
      </c>
      <c r="Y84" s="319">
        <v>0</v>
      </c>
      <c r="Z84" s="320">
        <f t="shared" si="2"/>
        <v>32049143207</v>
      </c>
      <c r="AA84" s="320">
        <v>2003513207</v>
      </c>
      <c r="AB84" s="318">
        <v>3841630000</v>
      </c>
      <c r="AC84" s="318">
        <v>26204000000</v>
      </c>
      <c r="AD84" s="319">
        <v>0</v>
      </c>
      <c r="AE84" s="319">
        <v>0</v>
      </c>
      <c r="AF84" s="319">
        <v>0</v>
      </c>
      <c r="AG84" s="319">
        <v>0</v>
      </c>
      <c r="AH84" s="319">
        <v>0</v>
      </c>
      <c r="AI84" s="319">
        <v>0</v>
      </c>
      <c r="AJ84" s="319">
        <v>0</v>
      </c>
      <c r="AK84" s="319">
        <v>0</v>
      </c>
      <c r="AL84" s="319">
        <v>0</v>
      </c>
      <c r="AM84" s="319">
        <v>0</v>
      </c>
      <c r="AN84" s="319">
        <v>0</v>
      </c>
      <c r="AO84" s="322">
        <v>0</v>
      </c>
      <c r="AP84" s="17"/>
      <c r="AQ84" s="17"/>
      <c r="AR84" s="17"/>
      <c r="AS84" s="17"/>
      <c r="AT84" s="17"/>
      <c r="AU84" s="17"/>
    </row>
    <row r="85" spans="1:47" ht="15.75" customHeight="1" x14ac:dyDescent="0.25">
      <c r="A85" s="323"/>
      <c r="B85" s="317" t="s">
        <v>85</v>
      </c>
      <c r="C85" s="318">
        <v>21257.669921875</v>
      </c>
      <c r="D85" s="319">
        <v>0</v>
      </c>
      <c r="E85" s="319">
        <v>0</v>
      </c>
      <c r="F85" s="318">
        <f t="shared" si="0"/>
        <v>2287492917019</v>
      </c>
      <c r="G85" s="320">
        <v>2287492917019</v>
      </c>
      <c r="H85" s="319">
        <v>0</v>
      </c>
      <c r="I85" s="321">
        <v>334</v>
      </c>
      <c r="J85" s="312">
        <v>533610</v>
      </c>
      <c r="K85" s="312">
        <v>80</v>
      </c>
      <c r="L85" s="319">
        <v>0</v>
      </c>
      <c r="M85" s="319">
        <v>0</v>
      </c>
      <c r="N85" s="319">
        <v>0</v>
      </c>
      <c r="O85" s="319">
        <v>0</v>
      </c>
      <c r="P85" s="319">
        <v>0</v>
      </c>
      <c r="Q85" s="321">
        <v>161085</v>
      </c>
      <c r="R85" s="323"/>
      <c r="S85" s="317" t="s">
        <v>85</v>
      </c>
      <c r="T85" s="320">
        <v>51162260539</v>
      </c>
      <c r="U85" s="320">
        <f t="shared" si="1"/>
        <v>28999180539</v>
      </c>
      <c r="V85" s="320">
        <v>361580000</v>
      </c>
      <c r="W85" s="320">
        <v>21801500000</v>
      </c>
      <c r="X85" s="319">
        <v>0</v>
      </c>
      <c r="Y85" s="319">
        <v>0</v>
      </c>
      <c r="Z85" s="320">
        <f t="shared" si="2"/>
        <v>51162260539</v>
      </c>
      <c r="AA85" s="320">
        <v>28999180539</v>
      </c>
      <c r="AB85" s="318">
        <v>361580000</v>
      </c>
      <c r="AC85" s="318">
        <v>21801500000</v>
      </c>
      <c r="AD85" s="319">
        <v>0</v>
      </c>
      <c r="AE85" s="319">
        <v>0</v>
      </c>
      <c r="AF85" s="319">
        <v>0</v>
      </c>
      <c r="AG85" s="319">
        <v>0</v>
      </c>
      <c r="AH85" s="319">
        <v>0</v>
      </c>
      <c r="AI85" s="319">
        <v>0</v>
      </c>
      <c r="AJ85" s="319">
        <v>0</v>
      </c>
      <c r="AK85" s="319">
        <v>0</v>
      </c>
      <c r="AL85" s="319">
        <v>0</v>
      </c>
      <c r="AM85" s="319">
        <v>0</v>
      </c>
      <c r="AN85" s="319">
        <v>0</v>
      </c>
      <c r="AO85" s="322">
        <v>0</v>
      </c>
      <c r="AP85" s="17"/>
      <c r="AQ85" s="17"/>
      <c r="AR85" s="17"/>
      <c r="AS85" s="17"/>
      <c r="AT85" s="17"/>
      <c r="AU85" s="17"/>
    </row>
    <row r="86" spans="1:47" ht="15.75" customHeight="1" x14ac:dyDescent="0.25">
      <c r="A86" s="323"/>
      <c r="B86" s="317" t="s">
        <v>86</v>
      </c>
      <c r="C86" s="318">
        <v>20889.953125</v>
      </c>
      <c r="D86" s="319">
        <v>0</v>
      </c>
      <c r="E86" s="319">
        <v>0</v>
      </c>
      <c r="F86" s="318">
        <f t="shared" si="0"/>
        <v>2155799292053</v>
      </c>
      <c r="G86" s="320">
        <v>2155799292053</v>
      </c>
      <c r="H86" s="319">
        <v>0</v>
      </c>
      <c r="I86" s="321">
        <v>332</v>
      </c>
      <c r="J86" s="312">
        <v>548152</v>
      </c>
      <c r="K86" s="312">
        <v>101</v>
      </c>
      <c r="L86" s="319">
        <v>0</v>
      </c>
      <c r="M86" s="319">
        <v>0</v>
      </c>
      <c r="N86" s="319">
        <v>0</v>
      </c>
      <c r="O86" s="319">
        <v>0</v>
      </c>
      <c r="P86" s="319">
        <v>0</v>
      </c>
      <c r="Q86" s="321">
        <v>165418</v>
      </c>
      <c r="R86" s="323"/>
      <c r="S86" s="317" t="s">
        <v>86</v>
      </c>
      <c r="T86" s="320">
        <v>34028592978</v>
      </c>
      <c r="U86" s="320">
        <f t="shared" si="1"/>
        <v>10115712978</v>
      </c>
      <c r="V86" s="320">
        <v>152780000</v>
      </c>
      <c r="W86" s="320">
        <v>23760100000</v>
      </c>
      <c r="X86" s="319">
        <v>0</v>
      </c>
      <c r="Y86" s="319">
        <v>0</v>
      </c>
      <c r="Z86" s="320">
        <f t="shared" si="2"/>
        <v>34028592978</v>
      </c>
      <c r="AA86" s="320">
        <v>10115712978</v>
      </c>
      <c r="AB86" s="318">
        <v>152780000</v>
      </c>
      <c r="AC86" s="318">
        <v>23760100000</v>
      </c>
      <c r="AD86" s="319">
        <v>0</v>
      </c>
      <c r="AE86" s="319">
        <v>0</v>
      </c>
      <c r="AF86" s="319">
        <v>0</v>
      </c>
      <c r="AG86" s="319">
        <v>0</v>
      </c>
      <c r="AH86" s="319">
        <v>0</v>
      </c>
      <c r="AI86" s="319">
        <v>0</v>
      </c>
      <c r="AJ86" s="319">
        <v>0</v>
      </c>
      <c r="AK86" s="319">
        <v>0</v>
      </c>
      <c r="AL86" s="319">
        <v>0</v>
      </c>
      <c r="AM86" s="319">
        <v>0</v>
      </c>
      <c r="AN86" s="319">
        <v>0</v>
      </c>
      <c r="AO86" s="322">
        <v>0</v>
      </c>
      <c r="AP86" s="17"/>
      <c r="AQ86" s="17"/>
      <c r="AR86" s="17"/>
      <c r="AS86" s="17"/>
      <c r="AT86" s="17"/>
      <c r="AU86" s="17"/>
    </row>
    <row r="87" spans="1:47" ht="15.75" customHeight="1" x14ac:dyDescent="0.25">
      <c r="A87" s="324"/>
      <c r="B87" s="317" t="s">
        <v>87</v>
      </c>
      <c r="C87" s="318">
        <v>21687.56640625</v>
      </c>
      <c r="D87" s="319">
        <v>0</v>
      </c>
      <c r="E87" s="319">
        <v>0</v>
      </c>
      <c r="F87" s="318">
        <f t="shared" si="0"/>
        <v>2168569984199</v>
      </c>
      <c r="G87" s="320">
        <v>2168569984199</v>
      </c>
      <c r="H87" s="319">
        <v>0</v>
      </c>
      <c r="I87" s="321">
        <v>332</v>
      </c>
      <c r="J87" s="312">
        <v>564833</v>
      </c>
      <c r="K87" s="312">
        <v>102</v>
      </c>
      <c r="L87" s="319">
        <v>0</v>
      </c>
      <c r="M87" s="319">
        <v>0</v>
      </c>
      <c r="N87" s="319">
        <v>0</v>
      </c>
      <c r="O87" s="319">
        <v>0</v>
      </c>
      <c r="P87" s="319">
        <v>0</v>
      </c>
      <c r="Q87" s="321">
        <v>170413</v>
      </c>
      <c r="R87" s="324"/>
      <c r="S87" s="317" t="s">
        <v>87</v>
      </c>
      <c r="T87" s="320">
        <v>9021398478</v>
      </c>
      <c r="U87" s="320">
        <f t="shared" si="1"/>
        <v>8982848478</v>
      </c>
      <c r="V87" s="320">
        <v>38550000</v>
      </c>
      <c r="W87" s="319">
        <v>0</v>
      </c>
      <c r="X87" s="319">
        <v>0</v>
      </c>
      <c r="Y87" s="319">
        <v>0</v>
      </c>
      <c r="Z87" s="320">
        <f t="shared" si="2"/>
        <v>9021398478</v>
      </c>
      <c r="AA87" s="320">
        <v>8982848478</v>
      </c>
      <c r="AB87" s="318">
        <v>38550000</v>
      </c>
      <c r="AC87" s="319">
        <v>0</v>
      </c>
      <c r="AD87" s="319">
        <v>0</v>
      </c>
      <c r="AE87" s="319">
        <v>0</v>
      </c>
      <c r="AF87" s="319">
        <v>0</v>
      </c>
      <c r="AG87" s="319">
        <v>0</v>
      </c>
      <c r="AH87" s="319">
        <v>0</v>
      </c>
      <c r="AI87" s="319">
        <v>0</v>
      </c>
      <c r="AJ87" s="319">
        <v>0</v>
      </c>
      <c r="AK87" s="319">
        <v>0</v>
      </c>
      <c r="AL87" s="319">
        <v>0</v>
      </c>
      <c r="AM87" s="319">
        <v>0</v>
      </c>
      <c r="AN87" s="319">
        <v>0</v>
      </c>
      <c r="AO87" s="322">
        <v>0</v>
      </c>
      <c r="AP87" s="17"/>
      <c r="AQ87" s="17"/>
      <c r="AR87" s="17"/>
      <c r="AS87" s="17"/>
      <c r="AT87" s="17"/>
      <c r="AU87" s="17"/>
    </row>
    <row r="88" spans="1:47" ht="15.75" customHeight="1" x14ac:dyDescent="0.25">
      <c r="A88" s="316" t="s">
        <v>94</v>
      </c>
      <c r="B88" s="317" t="s">
        <v>76</v>
      </c>
      <c r="C88" s="320">
        <v>19976.5</v>
      </c>
      <c r="D88" s="319">
        <v>0</v>
      </c>
      <c r="E88" s="319">
        <v>0</v>
      </c>
      <c r="F88" s="318">
        <f t="shared" si="0"/>
        <v>1992546835902</v>
      </c>
      <c r="G88" s="320">
        <v>1992546835902</v>
      </c>
      <c r="H88" s="319">
        <v>0</v>
      </c>
      <c r="I88" s="321">
        <v>332</v>
      </c>
      <c r="J88" s="312">
        <v>588514</v>
      </c>
      <c r="K88" s="312">
        <v>112</v>
      </c>
      <c r="L88" s="319">
        <v>0</v>
      </c>
      <c r="M88" s="319">
        <v>0</v>
      </c>
      <c r="N88" s="319">
        <v>0</v>
      </c>
      <c r="O88" s="319">
        <v>0</v>
      </c>
      <c r="P88" s="319">
        <v>0</v>
      </c>
      <c r="Q88" s="321">
        <v>175472</v>
      </c>
      <c r="R88" s="316" t="s">
        <v>94</v>
      </c>
      <c r="S88" s="317" t="s">
        <v>76</v>
      </c>
      <c r="T88" s="320">
        <v>4711753920</v>
      </c>
      <c r="U88" s="320">
        <f t="shared" si="1"/>
        <v>4706753920</v>
      </c>
      <c r="V88" s="320">
        <v>5000000</v>
      </c>
      <c r="W88" s="319">
        <v>0</v>
      </c>
      <c r="X88" s="319">
        <v>0</v>
      </c>
      <c r="Y88" s="319">
        <v>0</v>
      </c>
      <c r="Z88" s="320">
        <f t="shared" si="2"/>
        <v>4711753920</v>
      </c>
      <c r="AA88" s="320">
        <v>4706753920</v>
      </c>
      <c r="AB88" s="318">
        <v>5000000</v>
      </c>
      <c r="AC88" s="319">
        <v>0</v>
      </c>
      <c r="AD88" s="319">
        <v>0</v>
      </c>
      <c r="AE88" s="319">
        <v>0</v>
      </c>
      <c r="AF88" s="319">
        <v>0</v>
      </c>
      <c r="AG88" s="319">
        <v>0</v>
      </c>
      <c r="AH88" s="319">
        <v>0</v>
      </c>
      <c r="AI88" s="319">
        <v>0</v>
      </c>
      <c r="AJ88" s="319">
        <v>0</v>
      </c>
      <c r="AK88" s="319">
        <v>0</v>
      </c>
      <c r="AL88" s="319">
        <v>0</v>
      </c>
      <c r="AM88" s="319">
        <v>0</v>
      </c>
      <c r="AN88" s="319">
        <v>0</v>
      </c>
      <c r="AO88" s="322">
        <v>0</v>
      </c>
      <c r="AP88" s="17"/>
      <c r="AQ88" s="17"/>
      <c r="AR88" s="17"/>
      <c r="AS88" s="17"/>
      <c r="AT88" s="17"/>
      <c r="AU88" s="17"/>
    </row>
    <row r="89" spans="1:47" ht="15.75" customHeight="1" x14ac:dyDescent="0.25">
      <c r="A89" s="323"/>
      <c r="B89" s="317" t="s">
        <v>77</v>
      </c>
      <c r="C89" s="320">
        <v>21657.98</v>
      </c>
      <c r="D89" s="319">
        <v>0</v>
      </c>
      <c r="E89" s="319">
        <v>0</v>
      </c>
      <c r="F89" s="318">
        <f t="shared" si="0"/>
        <v>2112021665138</v>
      </c>
      <c r="G89" s="320">
        <v>2112021665138</v>
      </c>
      <c r="H89" s="319">
        <v>0</v>
      </c>
      <c r="I89" s="321">
        <v>332</v>
      </c>
      <c r="J89" s="312">
        <v>639408</v>
      </c>
      <c r="K89" s="312">
        <v>112</v>
      </c>
      <c r="L89" s="319">
        <v>0</v>
      </c>
      <c r="M89" s="319">
        <v>0</v>
      </c>
      <c r="N89" s="319">
        <v>0</v>
      </c>
      <c r="O89" s="319">
        <v>0</v>
      </c>
      <c r="P89" s="319">
        <v>0</v>
      </c>
      <c r="Q89" s="321">
        <v>179693</v>
      </c>
      <c r="R89" s="323"/>
      <c r="S89" s="317" t="s">
        <v>77</v>
      </c>
      <c r="T89" s="320">
        <v>2816887420</v>
      </c>
      <c r="U89" s="320">
        <f t="shared" si="1"/>
        <v>2642287420</v>
      </c>
      <c r="V89" s="320">
        <v>174600000</v>
      </c>
      <c r="W89" s="319">
        <v>0</v>
      </c>
      <c r="X89" s="319">
        <v>0</v>
      </c>
      <c r="Y89" s="319">
        <v>0</v>
      </c>
      <c r="Z89" s="320">
        <f t="shared" si="2"/>
        <v>2816887420</v>
      </c>
      <c r="AA89" s="320">
        <v>2642287420</v>
      </c>
      <c r="AB89" s="318">
        <v>174600000</v>
      </c>
      <c r="AC89" s="319">
        <v>0</v>
      </c>
      <c r="AD89" s="319">
        <v>0</v>
      </c>
      <c r="AE89" s="319">
        <v>0</v>
      </c>
      <c r="AF89" s="319">
        <v>0</v>
      </c>
      <c r="AG89" s="319">
        <v>0</v>
      </c>
      <c r="AH89" s="319">
        <v>0</v>
      </c>
      <c r="AI89" s="319">
        <v>0</v>
      </c>
      <c r="AJ89" s="319">
        <v>0</v>
      </c>
      <c r="AK89" s="319">
        <v>0</v>
      </c>
      <c r="AL89" s="319">
        <v>0</v>
      </c>
      <c r="AM89" s="319">
        <v>0</v>
      </c>
      <c r="AN89" s="319">
        <v>0</v>
      </c>
      <c r="AO89" s="322">
        <v>0</v>
      </c>
      <c r="AP89" s="17"/>
      <c r="AQ89" s="17"/>
      <c r="AR89" s="17"/>
      <c r="AS89" s="17"/>
      <c r="AT89" s="17"/>
      <c r="AU89" s="17"/>
    </row>
    <row r="90" spans="1:47" ht="15.75" customHeight="1" x14ac:dyDescent="0.25">
      <c r="A90" s="323"/>
      <c r="B90" s="317" t="s">
        <v>78</v>
      </c>
      <c r="C90" s="320">
        <v>20875.509999999998</v>
      </c>
      <c r="D90" s="319">
        <v>0</v>
      </c>
      <c r="E90" s="319">
        <v>0</v>
      </c>
      <c r="F90" s="318">
        <f t="shared" si="0"/>
        <v>2025990791765</v>
      </c>
      <c r="G90" s="320">
        <v>2025990791765</v>
      </c>
      <c r="H90" s="319">
        <v>0</v>
      </c>
      <c r="I90" s="321">
        <v>332</v>
      </c>
      <c r="J90" s="312">
        <v>658603</v>
      </c>
      <c r="K90" s="312">
        <v>111</v>
      </c>
      <c r="L90" s="319">
        <v>0</v>
      </c>
      <c r="M90" s="319">
        <v>0</v>
      </c>
      <c r="N90" s="319">
        <v>0</v>
      </c>
      <c r="O90" s="319">
        <v>0</v>
      </c>
      <c r="P90" s="312">
        <v>1</v>
      </c>
      <c r="Q90" s="321">
        <v>183282</v>
      </c>
      <c r="R90" s="323"/>
      <c r="S90" s="317" t="s">
        <v>78</v>
      </c>
      <c r="T90" s="320">
        <v>2931162707</v>
      </c>
      <c r="U90" s="320">
        <f t="shared" si="1"/>
        <v>2835092707</v>
      </c>
      <c r="V90" s="320">
        <v>96070000</v>
      </c>
      <c r="W90" s="319">
        <v>0</v>
      </c>
      <c r="X90" s="319">
        <v>0</v>
      </c>
      <c r="Y90" s="319">
        <v>0</v>
      </c>
      <c r="Z90" s="320">
        <f t="shared" si="2"/>
        <v>2931162707</v>
      </c>
      <c r="AA90" s="320">
        <v>2835092707</v>
      </c>
      <c r="AB90" s="318">
        <v>96070000</v>
      </c>
      <c r="AC90" s="319">
        <v>0</v>
      </c>
      <c r="AD90" s="319">
        <v>0</v>
      </c>
      <c r="AE90" s="319">
        <v>0</v>
      </c>
      <c r="AF90" s="319">
        <v>0</v>
      </c>
      <c r="AG90" s="319">
        <v>0</v>
      </c>
      <c r="AH90" s="319">
        <v>0</v>
      </c>
      <c r="AI90" s="319">
        <v>0</v>
      </c>
      <c r="AJ90" s="319">
        <v>0</v>
      </c>
      <c r="AK90" s="319">
        <v>0</v>
      </c>
      <c r="AL90" s="319">
        <v>0</v>
      </c>
      <c r="AM90" s="319">
        <v>0</v>
      </c>
      <c r="AN90" s="319">
        <v>0</v>
      </c>
      <c r="AO90" s="322">
        <v>0</v>
      </c>
      <c r="AP90" s="17"/>
      <c r="AQ90" s="17"/>
      <c r="AR90" s="17"/>
      <c r="AS90" s="17"/>
      <c r="AT90" s="17"/>
      <c r="AU90" s="17"/>
    </row>
    <row r="91" spans="1:47" ht="15.75" customHeight="1" x14ac:dyDescent="0.25">
      <c r="A91" s="323"/>
      <c r="B91" s="317" t="s">
        <v>79</v>
      </c>
      <c r="C91" s="320">
        <v>20246.55</v>
      </c>
      <c r="D91" s="319">
        <v>0</v>
      </c>
      <c r="E91" s="319">
        <v>0</v>
      </c>
      <c r="F91" s="318">
        <f t="shared" si="0"/>
        <v>1907907080781</v>
      </c>
      <c r="G91" s="320">
        <v>1907907080781</v>
      </c>
      <c r="H91" s="319">
        <v>0</v>
      </c>
      <c r="I91" s="321">
        <v>332</v>
      </c>
      <c r="J91" s="312">
        <v>722964</v>
      </c>
      <c r="K91" s="312">
        <v>98</v>
      </c>
      <c r="L91" s="319">
        <v>0</v>
      </c>
      <c r="M91" s="319">
        <v>0</v>
      </c>
      <c r="N91" s="319">
        <v>0</v>
      </c>
      <c r="O91" s="319">
        <v>0</v>
      </c>
      <c r="P91" s="312">
        <v>1</v>
      </c>
      <c r="Q91" s="321">
        <v>186546</v>
      </c>
      <c r="R91" s="323"/>
      <c r="S91" s="317" t="s">
        <v>79</v>
      </c>
      <c r="T91" s="320">
        <v>4032450003</v>
      </c>
      <c r="U91" s="320">
        <f t="shared" si="1"/>
        <v>3998390003</v>
      </c>
      <c r="V91" s="320">
        <v>34060000</v>
      </c>
      <c r="W91" s="319">
        <v>0</v>
      </c>
      <c r="X91" s="319">
        <v>0</v>
      </c>
      <c r="Y91" s="319">
        <v>0</v>
      </c>
      <c r="Z91" s="320">
        <f t="shared" si="2"/>
        <v>4032450003</v>
      </c>
      <c r="AA91" s="320">
        <v>3998390003</v>
      </c>
      <c r="AB91" s="318">
        <v>34060000</v>
      </c>
      <c r="AC91" s="319">
        <v>0</v>
      </c>
      <c r="AD91" s="319">
        <v>0</v>
      </c>
      <c r="AE91" s="319">
        <v>0</v>
      </c>
      <c r="AF91" s="319">
        <v>0</v>
      </c>
      <c r="AG91" s="319">
        <v>0</v>
      </c>
      <c r="AH91" s="319">
        <v>0</v>
      </c>
      <c r="AI91" s="319">
        <v>0</v>
      </c>
      <c r="AJ91" s="319">
        <v>0</v>
      </c>
      <c r="AK91" s="319">
        <v>0</v>
      </c>
      <c r="AL91" s="319">
        <v>0</v>
      </c>
      <c r="AM91" s="319">
        <v>0</v>
      </c>
      <c r="AN91" s="319">
        <v>0</v>
      </c>
      <c r="AO91" s="322">
        <v>0</v>
      </c>
      <c r="AP91" s="17"/>
      <c r="AQ91" s="17"/>
      <c r="AR91" s="17"/>
      <c r="AS91" s="17"/>
      <c r="AT91" s="17"/>
      <c r="AU91" s="17"/>
    </row>
    <row r="92" spans="1:47" ht="15.75" customHeight="1" x14ac:dyDescent="0.25">
      <c r="A92" s="323"/>
      <c r="B92" s="317" t="s">
        <v>80</v>
      </c>
      <c r="C92" s="320">
        <v>19500.71</v>
      </c>
      <c r="D92" s="319">
        <v>0</v>
      </c>
      <c r="E92" s="319">
        <v>0</v>
      </c>
      <c r="F92" s="318">
        <f t="shared" si="0"/>
        <v>1830858238887</v>
      </c>
      <c r="G92" s="320">
        <v>1830858238887</v>
      </c>
      <c r="H92" s="319">
        <v>0</v>
      </c>
      <c r="I92" s="321">
        <v>331</v>
      </c>
      <c r="J92" s="312">
        <v>749838</v>
      </c>
      <c r="K92" s="312">
        <v>98</v>
      </c>
      <c r="L92" s="319">
        <v>0</v>
      </c>
      <c r="M92" s="319">
        <v>0</v>
      </c>
      <c r="N92" s="319">
        <v>0</v>
      </c>
      <c r="O92" s="319">
        <v>0</v>
      </c>
      <c r="P92" s="312">
        <v>1</v>
      </c>
      <c r="Q92" s="321">
        <v>189774</v>
      </c>
      <c r="R92" s="323"/>
      <c r="S92" s="317" t="s">
        <v>80</v>
      </c>
      <c r="T92" s="320">
        <v>4626035961</v>
      </c>
      <c r="U92" s="320">
        <f t="shared" si="1"/>
        <v>4625510961</v>
      </c>
      <c r="V92" s="319">
        <v>0</v>
      </c>
      <c r="W92" s="320">
        <v>525000</v>
      </c>
      <c r="X92" s="319">
        <v>0</v>
      </c>
      <c r="Y92" s="319">
        <v>0</v>
      </c>
      <c r="Z92" s="320">
        <f t="shared" si="2"/>
        <v>4626035961</v>
      </c>
      <c r="AA92" s="320">
        <v>4625510961</v>
      </c>
      <c r="AB92" s="319">
        <v>0</v>
      </c>
      <c r="AC92" s="318">
        <v>525000</v>
      </c>
      <c r="AD92" s="319">
        <v>0</v>
      </c>
      <c r="AE92" s="319">
        <v>0</v>
      </c>
      <c r="AF92" s="319">
        <v>0</v>
      </c>
      <c r="AG92" s="319">
        <v>0</v>
      </c>
      <c r="AH92" s="319">
        <v>0</v>
      </c>
      <c r="AI92" s="319">
        <v>0</v>
      </c>
      <c r="AJ92" s="319">
        <v>0</v>
      </c>
      <c r="AK92" s="319">
        <v>0</v>
      </c>
      <c r="AL92" s="319">
        <v>0</v>
      </c>
      <c r="AM92" s="319">
        <v>0</v>
      </c>
      <c r="AN92" s="319">
        <v>0</v>
      </c>
      <c r="AO92" s="322">
        <v>0</v>
      </c>
      <c r="AP92" s="17"/>
      <c r="AQ92" s="17"/>
      <c r="AR92" s="17"/>
      <c r="AS92" s="17"/>
      <c r="AT92" s="17"/>
      <c r="AU92" s="17"/>
    </row>
    <row r="93" spans="1:47" ht="15.75" customHeight="1" x14ac:dyDescent="0.25">
      <c r="A93" s="323"/>
      <c r="B93" s="317" t="s">
        <v>81</v>
      </c>
      <c r="C93" s="320">
        <v>19531.990000000002</v>
      </c>
      <c r="D93" s="319">
        <v>0</v>
      </c>
      <c r="E93" s="319">
        <v>0</v>
      </c>
      <c r="F93" s="318">
        <f t="shared" si="0"/>
        <v>1895195467792</v>
      </c>
      <c r="G93" s="320">
        <v>1895195467792</v>
      </c>
      <c r="H93" s="319">
        <v>0</v>
      </c>
      <c r="I93" s="321">
        <v>331</v>
      </c>
      <c r="J93" s="312">
        <v>756031</v>
      </c>
      <c r="K93" s="312">
        <v>93</v>
      </c>
      <c r="L93" s="319">
        <v>0</v>
      </c>
      <c r="M93" s="319">
        <v>0</v>
      </c>
      <c r="N93" s="319">
        <v>0</v>
      </c>
      <c r="O93" s="319">
        <v>0</v>
      </c>
      <c r="P93" s="312">
        <v>1</v>
      </c>
      <c r="Q93" s="321">
        <v>192196</v>
      </c>
      <c r="R93" s="323"/>
      <c r="S93" s="317" t="s">
        <v>81</v>
      </c>
      <c r="T93" s="320">
        <v>42079855993</v>
      </c>
      <c r="U93" s="320">
        <f t="shared" si="1"/>
        <v>42079855993</v>
      </c>
      <c r="V93" s="319">
        <v>0</v>
      </c>
      <c r="W93" s="319">
        <v>0</v>
      </c>
      <c r="X93" s="319">
        <v>0</v>
      </c>
      <c r="Y93" s="319">
        <v>0</v>
      </c>
      <c r="Z93" s="320">
        <f t="shared" si="2"/>
        <v>42079855993</v>
      </c>
      <c r="AA93" s="320">
        <v>42079855993</v>
      </c>
      <c r="AB93" s="319">
        <v>0</v>
      </c>
      <c r="AC93" s="319">
        <v>0</v>
      </c>
      <c r="AD93" s="319">
        <v>0</v>
      </c>
      <c r="AE93" s="319">
        <v>0</v>
      </c>
      <c r="AF93" s="319">
        <v>0</v>
      </c>
      <c r="AG93" s="319">
        <v>0</v>
      </c>
      <c r="AH93" s="319">
        <v>0</v>
      </c>
      <c r="AI93" s="319">
        <v>0</v>
      </c>
      <c r="AJ93" s="319">
        <v>0</v>
      </c>
      <c r="AK93" s="319">
        <v>0</v>
      </c>
      <c r="AL93" s="319">
        <v>0</v>
      </c>
      <c r="AM93" s="319">
        <v>0</v>
      </c>
      <c r="AN93" s="319">
        <v>0</v>
      </c>
      <c r="AO93" s="322">
        <v>0</v>
      </c>
      <c r="AP93" s="17"/>
      <c r="AQ93" s="17"/>
      <c r="AR93" s="17"/>
      <c r="AS93" s="17"/>
      <c r="AT93" s="17"/>
      <c r="AU93" s="17"/>
    </row>
    <row r="94" spans="1:47" ht="15.75" customHeight="1" x14ac:dyDescent="0.25">
      <c r="A94" s="323"/>
      <c r="B94" s="317" t="s">
        <v>82</v>
      </c>
      <c r="C94" s="318">
        <v>20070.759999999998</v>
      </c>
      <c r="D94" s="319">
        <v>0</v>
      </c>
      <c r="E94" s="319">
        <v>0</v>
      </c>
      <c r="F94" s="318">
        <f t="shared" si="0"/>
        <v>1934876252257</v>
      </c>
      <c r="G94" s="320">
        <v>1934876252257</v>
      </c>
      <c r="H94" s="319">
        <v>0</v>
      </c>
      <c r="I94" s="321">
        <v>330</v>
      </c>
      <c r="J94" s="312">
        <v>758312</v>
      </c>
      <c r="K94" s="312">
        <v>27</v>
      </c>
      <c r="L94" s="319">
        <v>0</v>
      </c>
      <c r="M94" s="319">
        <v>0</v>
      </c>
      <c r="N94" s="319">
        <v>0</v>
      </c>
      <c r="O94" s="319">
        <v>0</v>
      </c>
      <c r="P94" s="312">
        <v>1</v>
      </c>
      <c r="Q94" s="321">
        <v>192354</v>
      </c>
      <c r="R94" s="323"/>
      <c r="S94" s="317" t="s">
        <v>82</v>
      </c>
      <c r="T94" s="320">
        <v>749807935</v>
      </c>
      <c r="U94" s="320">
        <f t="shared" si="1"/>
        <v>749807935</v>
      </c>
      <c r="V94" s="319">
        <v>0</v>
      </c>
      <c r="W94" s="319">
        <v>0</v>
      </c>
      <c r="X94" s="319">
        <v>0</v>
      </c>
      <c r="Y94" s="319">
        <v>0</v>
      </c>
      <c r="Z94" s="320">
        <f t="shared" si="2"/>
        <v>749807935</v>
      </c>
      <c r="AA94" s="320">
        <v>749807935</v>
      </c>
      <c r="AB94" s="319">
        <v>0</v>
      </c>
      <c r="AC94" s="319">
        <v>0</v>
      </c>
      <c r="AD94" s="319">
        <v>0</v>
      </c>
      <c r="AE94" s="319">
        <v>0</v>
      </c>
      <c r="AF94" s="319">
        <v>0</v>
      </c>
      <c r="AG94" s="319">
        <v>0</v>
      </c>
      <c r="AH94" s="319">
        <v>0</v>
      </c>
      <c r="AI94" s="319">
        <v>0</v>
      </c>
      <c r="AJ94" s="319">
        <v>0</v>
      </c>
      <c r="AK94" s="319">
        <v>0</v>
      </c>
      <c r="AL94" s="319">
        <v>0</v>
      </c>
      <c r="AM94" s="319">
        <v>0</v>
      </c>
      <c r="AN94" s="319">
        <v>0</v>
      </c>
      <c r="AO94" s="322">
        <v>0</v>
      </c>
      <c r="AP94" s="17"/>
      <c r="AQ94" s="17"/>
      <c r="AR94" s="17"/>
      <c r="AS94" s="17"/>
      <c r="AT94" s="17"/>
      <c r="AU94" s="17"/>
    </row>
    <row r="95" spans="1:47" ht="15.75" customHeight="1" x14ac:dyDescent="0.25">
      <c r="A95" s="323"/>
      <c r="B95" s="317" t="s">
        <v>83</v>
      </c>
      <c r="C95" s="318">
        <v>18224.150390625</v>
      </c>
      <c r="D95" s="319">
        <v>0</v>
      </c>
      <c r="E95" s="319">
        <v>0</v>
      </c>
      <c r="F95" s="318">
        <f t="shared" si="0"/>
        <v>1772698925853</v>
      </c>
      <c r="G95" s="320">
        <v>1772698925853</v>
      </c>
      <c r="H95" s="319">
        <v>0</v>
      </c>
      <c r="I95" s="321">
        <v>330</v>
      </c>
      <c r="J95" s="312">
        <v>760547</v>
      </c>
      <c r="K95" s="312">
        <v>48</v>
      </c>
      <c r="L95" s="319">
        <v>0</v>
      </c>
      <c r="M95" s="319">
        <v>0</v>
      </c>
      <c r="N95" s="319">
        <v>0</v>
      </c>
      <c r="O95" s="319">
        <v>0</v>
      </c>
      <c r="P95" s="312">
        <v>1</v>
      </c>
      <c r="Q95" s="321">
        <v>192922</v>
      </c>
      <c r="R95" s="323"/>
      <c r="S95" s="317" t="s">
        <v>83</v>
      </c>
      <c r="T95" s="320">
        <v>50707588351</v>
      </c>
      <c r="U95" s="320">
        <f t="shared" si="1"/>
        <v>50707588351</v>
      </c>
      <c r="V95" s="319">
        <v>0</v>
      </c>
      <c r="W95" s="319">
        <v>0</v>
      </c>
      <c r="X95" s="319">
        <v>0</v>
      </c>
      <c r="Y95" s="319">
        <v>0</v>
      </c>
      <c r="Z95" s="320">
        <f t="shared" si="2"/>
        <v>50707588351</v>
      </c>
      <c r="AA95" s="320">
        <v>50707588351</v>
      </c>
      <c r="AB95" s="319">
        <v>0</v>
      </c>
      <c r="AC95" s="319">
        <v>0</v>
      </c>
      <c r="AD95" s="319">
        <v>0</v>
      </c>
      <c r="AE95" s="319">
        <v>0</v>
      </c>
      <c r="AF95" s="319">
        <v>0</v>
      </c>
      <c r="AG95" s="319">
        <v>0</v>
      </c>
      <c r="AH95" s="319">
        <v>0</v>
      </c>
      <c r="AI95" s="319">
        <v>0</v>
      </c>
      <c r="AJ95" s="319">
        <v>0</v>
      </c>
      <c r="AK95" s="319">
        <v>0</v>
      </c>
      <c r="AL95" s="319">
        <v>0</v>
      </c>
      <c r="AM95" s="319">
        <v>0</v>
      </c>
      <c r="AN95" s="319">
        <v>0</v>
      </c>
      <c r="AO95" s="322">
        <v>0</v>
      </c>
      <c r="AP95" s="17"/>
      <c r="AQ95" s="17"/>
      <c r="AR95" s="17"/>
      <c r="AS95" s="17"/>
      <c r="AT95" s="17"/>
      <c r="AU95" s="17"/>
    </row>
    <row r="96" spans="1:47" ht="15.75" customHeight="1" x14ac:dyDescent="0.25">
      <c r="A96" s="323"/>
      <c r="B96" s="317" t="s">
        <v>84</v>
      </c>
      <c r="C96" s="318">
        <v>17668.26953125</v>
      </c>
      <c r="D96" s="319">
        <v>0</v>
      </c>
      <c r="E96" s="319">
        <v>0</v>
      </c>
      <c r="F96" s="318">
        <f t="shared" si="0"/>
        <v>1771543965521</v>
      </c>
      <c r="G96" s="320">
        <v>1771543965521</v>
      </c>
      <c r="H96" s="319">
        <v>0</v>
      </c>
      <c r="I96" s="321">
        <v>330</v>
      </c>
      <c r="J96" s="312">
        <v>761811</v>
      </c>
      <c r="K96" s="312">
        <v>65</v>
      </c>
      <c r="L96" s="319">
        <v>0</v>
      </c>
      <c r="M96" s="319">
        <v>0</v>
      </c>
      <c r="N96" s="319">
        <v>0</v>
      </c>
      <c r="O96" s="319">
        <v>0</v>
      </c>
      <c r="P96" s="312">
        <v>1</v>
      </c>
      <c r="Q96" s="321">
        <v>193843</v>
      </c>
      <c r="R96" s="323"/>
      <c r="S96" s="317" t="s">
        <v>84</v>
      </c>
      <c r="T96" s="320">
        <v>30194844937.360001</v>
      </c>
      <c r="U96" s="320">
        <f t="shared" si="1"/>
        <v>30194844937.360001</v>
      </c>
      <c r="V96" s="319">
        <v>0</v>
      </c>
      <c r="W96" s="319">
        <v>0</v>
      </c>
      <c r="X96" s="319">
        <v>0</v>
      </c>
      <c r="Y96" s="319">
        <v>0</v>
      </c>
      <c r="Z96" s="320">
        <f t="shared" si="2"/>
        <v>30194844937.360001</v>
      </c>
      <c r="AA96" s="320">
        <v>30194844937.360001</v>
      </c>
      <c r="AB96" s="319">
        <v>0</v>
      </c>
      <c r="AC96" s="319">
        <v>0</v>
      </c>
      <c r="AD96" s="319">
        <v>0</v>
      </c>
      <c r="AE96" s="319">
        <v>0</v>
      </c>
      <c r="AF96" s="319">
        <v>0</v>
      </c>
      <c r="AG96" s="319">
        <v>0</v>
      </c>
      <c r="AH96" s="319">
        <v>0</v>
      </c>
      <c r="AI96" s="319">
        <v>0</v>
      </c>
      <c r="AJ96" s="319">
        <v>0</v>
      </c>
      <c r="AK96" s="319">
        <v>0</v>
      </c>
      <c r="AL96" s="319">
        <v>0</v>
      </c>
      <c r="AM96" s="319">
        <v>0</v>
      </c>
      <c r="AN96" s="319">
        <v>0</v>
      </c>
      <c r="AO96" s="322">
        <v>0</v>
      </c>
      <c r="AP96" s="17"/>
      <c r="AQ96" s="17"/>
      <c r="AR96" s="17"/>
      <c r="AS96" s="17"/>
      <c r="AT96" s="17"/>
      <c r="AU96" s="17"/>
    </row>
    <row r="97" spans="1:47" ht="15.75" customHeight="1" x14ac:dyDescent="0.25">
      <c r="A97" s="323"/>
      <c r="B97" s="317" t="s">
        <v>85</v>
      </c>
      <c r="C97" s="318">
        <v>16059.990234375</v>
      </c>
      <c r="D97" s="319">
        <v>0</v>
      </c>
      <c r="E97" s="319">
        <v>0</v>
      </c>
      <c r="F97" s="318">
        <f t="shared" si="0"/>
        <v>1660643529560</v>
      </c>
      <c r="G97" s="320">
        <v>1660643529560</v>
      </c>
      <c r="H97" s="319">
        <v>0</v>
      </c>
      <c r="I97" s="321">
        <v>330</v>
      </c>
      <c r="J97" s="312">
        <v>763430</v>
      </c>
      <c r="K97" s="312">
        <v>69</v>
      </c>
      <c r="L97" s="319">
        <v>0</v>
      </c>
      <c r="M97" s="319">
        <v>0</v>
      </c>
      <c r="N97" s="319">
        <v>0</v>
      </c>
      <c r="O97" s="319">
        <v>0</v>
      </c>
      <c r="P97" s="312">
        <v>1</v>
      </c>
      <c r="Q97" s="321">
        <v>194959</v>
      </c>
      <c r="R97" s="323"/>
      <c r="S97" s="317" t="s">
        <v>85</v>
      </c>
      <c r="T97" s="320">
        <v>665293073.88999999</v>
      </c>
      <c r="U97" s="320">
        <f t="shared" si="1"/>
        <v>665293073.88999999</v>
      </c>
      <c r="V97" s="319">
        <v>0</v>
      </c>
      <c r="W97" s="319">
        <v>0</v>
      </c>
      <c r="X97" s="319">
        <v>0</v>
      </c>
      <c r="Y97" s="319">
        <v>0</v>
      </c>
      <c r="Z97" s="320">
        <f t="shared" si="2"/>
        <v>665293073.88999999</v>
      </c>
      <c r="AA97" s="320">
        <v>665293073.88999999</v>
      </c>
      <c r="AB97" s="319">
        <v>0</v>
      </c>
      <c r="AC97" s="319">
        <v>0</v>
      </c>
      <c r="AD97" s="319">
        <v>0</v>
      </c>
      <c r="AE97" s="319">
        <v>0</v>
      </c>
      <c r="AF97" s="319">
        <v>0</v>
      </c>
      <c r="AG97" s="319">
        <v>0</v>
      </c>
      <c r="AH97" s="319">
        <v>0</v>
      </c>
      <c r="AI97" s="319">
        <v>0</v>
      </c>
      <c r="AJ97" s="319">
        <v>0</v>
      </c>
      <c r="AK97" s="319">
        <v>0</v>
      </c>
      <c r="AL97" s="319">
        <v>0</v>
      </c>
      <c r="AM97" s="319">
        <v>0</v>
      </c>
      <c r="AN97" s="319">
        <v>0</v>
      </c>
      <c r="AO97" s="322">
        <v>0</v>
      </c>
      <c r="AP97" s="17"/>
      <c r="AQ97" s="17"/>
      <c r="AR97" s="17"/>
      <c r="AS97" s="17"/>
      <c r="AT97" s="17"/>
      <c r="AU97" s="17"/>
    </row>
    <row r="98" spans="1:47" ht="15.75" customHeight="1" x14ac:dyDescent="0.25">
      <c r="A98" s="323"/>
      <c r="B98" s="317" t="s">
        <v>86</v>
      </c>
      <c r="C98" s="318">
        <v>15449.7802734375</v>
      </c>
      <c r="D98" s="319">
        <v>0</v>
      </c>
      <c r="E98" s="319">
        <v>0</v>
      </c>
      <c r="F98" s="318">
        <f t="shared" si="0"/>
        <v>1588735300978</v>
      </c>
      <c r="G98" s="320">
        <v>1588735300978</v>
      </c>
      <c r="H98" s="319">
        <v>0</v>
      </c>
      <c r="I98" s="321">
        <v>330</v>
      </c>
      <c r="J98" s="312">
        <v>765007</v>
      </c>
      <c r="K98" s="312">
        <v>78</v>
      </c>
      <c r="L98" s="319">
        <v>0</v>
      </c>
      <c r="M98" s="319">
        <v>0</v>
      </c>
      <c r="N98" s="319">
        <v>0</v>
      </c>
      <c r="O98" s="319">
        <v>0</v>
      </c>
      <c r="P98" s="312">
        <v>1</v>
      </c>
      <c r="Q98" s="321">
        <v>195932</v>
      </c>
      <c r="R98" s="323"/>
      <c r="S98" s="317" t="s">
        <v>86</v>
      </c>
      <c r="T98" s="320">
        <v>424307880</v>
      </c>
      <c r="U98" s="320">
        <f t="shared" si="1"/>
        <v>424307880</v>
      </c>
      <c r="V98" s="319">
        <v>0</v>
      </c>
      <c r="W98" s="319">
        <v>0</v>
      </c>
      <c r="X98" s="319">
        <v>0</v>
      </c>
      <c r="Y98" s="319">
        <v>0</v>
      </c>
      <c r="Z98" s="320">
        <f t="shared" si="2"/>
        <v>424307880</v>
      </c>
      <c r="AA98" s="320">
        <v>424307880</v>
      </c>
      <c r="AB98" s="319">
        <v>0</v>
      </c>
      <c r="AC98" s="319">
        <v>0</v>
      </c>
      <c r="AD98" s="319">
        <v>0</v>
      </c>
      <c r="AE98" s="319">
        <v>0</v>
      </c>
      <c r="AF98" s="319">
        <v>0</v>
      </c>
      <c r="AG98" s="319">
        <v>0</v>
      </c>
      <c r="AH98" s="319">
        <v>0</v>
      </c>
      <c r="AI98" s="319">
        <v>0</v>
      </c>
      <c r="AJ98" s="319">
        <v>0</v>
      </c>
      <c r="AK98" s="319">
        <v>0</v>
      </c>
      <c r="AL98" s="319">
        <v>0</v>
      </c>
      <c r="AM98" s="319">
        <v>0</v>
      </c>
      <c r="AN98" s="319">
        <v>0</v>
      </c>
      <c r="AO98" s="322">
        <v>0</v>
      </c>
      <c r="AP98" s="17"/>
      <c r="AQ98" s="17"/>
      <c r="AR98" s="17"/>
      <c r="AS98" s="17"/>
      <c r="AT98" s="17"/>
      <c r="AU98" s="17"/>
    </row>
    <row r="99" spans="1:47" ht="15.75" customHeight="1" x14ac:dyDescent="0.25">
      <c r="A99" s="324"/>
      <c r="B99" s="317" t="s">
        <v>87</v>
      </c>
      <c r="C99" s="320">
        <v>17714.509999999998</v>
      </c>
      <c r="D99" s="319">
        <v>0</v>
      </c>
      <c r="E99" s="319">
        <v>0</v>
      </c>
      <c r="F99" s="318">
        <f t="shared" si="0"/>
        <v>1799898913892</v>
      </c>
      <c r="G99" s="320">
        <v>1799898913892</v>
      </c>
      <c r="H99" s="319">
        <v>0</v>
      </c>
      <c r="I99" s="321">
        <v>329</v>
      </c>
      <c r="J99" s="312">
        <v>766186</v>
      </c>
      <c r="K99" s="312">
        <v>96</v>
      </c>
      <c r="L99" s="319">
        <v>0</v>
      </c>
      <c r="M99" s="319">
        <v>0</v>
      </c>
      <c r="N99" s="319">
        <v>0</v>
      </c>
      <c r="O99" s="319">
        <v>0</v>
      </c>
      <c r="P99" s="312">
        <v>1</v>
      </c>
      <c r="Q99" s="321">
        <v>197402</v>
      </c>
      <c r="R99" s="324"/>
      <c r="S99" s="317" t="s">
        <v>87</v>
      </c>
      <c r="T99" s="320">
        <v>1116723356</v>
      </c>
      <c r="U99" s="320">
        <f t="shared" si="1"/>
        <v>1116723356</v>
      </c>
      <c r="V99" s="319">
        <v>0</v>
      </c>
      <c r="W99" s="319">
        <v>0</v>
      </c>
      <c r="X99" s="319">
        <v>0</v>
      </c>
      <c r="Y99" s="319">
        <v>0</v>
      </c>
      <c r="Z99" s="320">
        <f t="shared" si="2"/>
        <v>1116723356</v>
      </c>
      <c r="AA99" s="320">
        <v>1116723356</v>
      </c>
      <c r="AB99" s="319">
        <v>0</v>
      </c>
      <c r="AC99" s="319">
        <v>0</v>
      </c>
      <c r="AD99" s="319">
        <v>0</v>
      </c>
      <c r="AE99" s="319">
        <v>0</v>
      </c>
      <c r="AF99" s="319">
        <v>0</v>
      </c>
      <c r="AG99" s="319">
        <v>0</v>
      </c>
      <c r="AH99" s="319">
        <v>0</v>
      </c>
      <c r="AI99" s="319">
        <v>0</v>
      </c>
      <c r="AJ99" s="319">
        <v>0</v>
      </c>
      <c r="AK99" s="319">
        <v>0</v>
      </c>
      <c r="AL99" s="319">
        <v>0</v>
      </c>
      <c r="AM99" s="319">
        <v>0</v>
      </c>
      <c r="AN99" s="319">
        <v>0</v>
      </c>
      <c r="AO99" s="322">
        <v>0</v>
      </c>
      <c r="AP99" s="17"/>
      <c r="AQ99" s="17"/>
      <c r="AR99" s="17"/>
      <c r="AS99" s="17"/>
      <c r="AT99" s="17"/>
      <c r="AU99" s="17"/>
    </row>
    <row r="100" spans="1:47" ht="15.75" customHeight="1" x14ac:dyDescent="0.25">
      <c r="A100" s="316" t="s">
        <v>95</v>
      </c>
      <c r="B100" s="317" t="s">
        <v>76</v>
      </c>
      <c r="C100" s="320">
        <v>17691.12</v>
      </c>
      <c r="D100" s="319">
        <v>0</v>
      </c>
      <c r="E100" s="319">
        <v>0</v>
      </c>
      <c r="F100" s="318">
        <f t="shared" si="0"/>
        <v>1762239110129</v>
      </c>
      <c r="G100" s="320">
        <v>1762239110129</v>
      </c>
      <c r="H100" s="319">
        <v>0</v>
      </c>
      <c r="I100" s="321">
        <v>329</v>
      </c>
      <c r="J100" s="312">
        <v>768941</v>
      </c>
      <c r="K100" s="312">
        <v>96</v>
      </c>
      <c r="L100" s="319">
        <v>0</v>
      </c>
      <c r="M100" s="319">
        <v>0</v>
      </c>
      <c r="N100" s="319">
        <v>0</v>
      </c>
      <c r="O100" s="319">
        <v>0</v>
      </c>
      <c r="P100" s="312">
        <v>1</v>
      </c>
      <c r="Q100" s="321">
        <v>199092</v>
      </c>
      <c r="R100" s="316" t="s">
        <v>95</v>
      </c>
      <c r="S100" s="317" t="s">
        <v>76</v>
      </c>
      <c r="T100" s="320">
        <v>4254594802.4400001</v>
      </c>
      <c r="U100" s="320">
        <f t="shared" si="1"/>
        <v>4254594802.4400001</v>
      </c>
      <c r="V100" s="319">
        <v>0</v>
      </c>
      <c r="W100" s="319">
        <v>0</v>
      </c>
      <c r="X100" s="319">
        <v>0</v>
      </c>
      <c r="Y100" s="319">
        <v>0</v>
      </c>
      <c r="Z100" s="320">
        <f t="shared" si="2"/>
        <v>4254594802.4400001</v>
      </c>
      <c r="AA100" s="320">
        <v>4254594802.4400001</v>
      </c>
      <c r="AB100" s="319">
        <v>0</v>
      </c>
      <c r="AC100" s="319">
        <v>0</v>
      </c>
      <c r="AD100" s="319">
        <v>0</v>
      </c>
      <c r="AE100" s="319">
        <v>0</v>
      </c>
      <c r="AF100" s="319">
        <v>0</v>
      </c>
      <c r="AG100" s="319">
        <v>0</v>
      </c>
      <c r="AH100" s="319">
        <v>0</v>
      </c>
      <c r="AI100" s="319">
        <v>0</v>
      </c>
      <c r="AJ100" s="319">
        <v>0</v>
      </c>
      <c r="AK100" s="319">
        <v>0</v>
      </c>
      <c r="AL100" s="319">
        <v>0</v>
      </c>
      <c r="AM100" s="319">
        <v>0</v>
      </c>
      <c r="AN100" s="319">
        <v>0</v>
      </c>
      <c r="AO100" s="322">
        <v>0</v>
      </c>
      <c r="AP100" s="17"/>
      <c r="AQ100" s="17"/>
      <c r="AR100" s="17"/>
      <c r="AS100" s="17"/>
      <c r="AT100" s="17"/>
      <c r="AU100" s="17"/>
    </row>
    <row r="101" spans="1:47" ht="15.75" customHeight="1" x14ac:dyDescent="0.25">
      <c r="A101" s="323"/>
      <c r="B101" s="317" t="s">
        <v>77</v>
      </c>
      <c r="C101" s="320">
        <v>17382.330000000002</v>
      </c>
      <c r="D101" s="319">
        <v>0</v>
      </c>
      <c r="E101" s="319">
        <v>0</v>
      </c>
      <c r="F101" s="318">
        <f t="shared" si="0"/>
        <v>1737214521579.1599</v>
      </c>
      <c r="G101" s="320">
        <v>1737214521579.1599</v>
      </c>
      <c r="H101" s="319">
        <v>0</v>
      </c>
      <c r="I101" s="321">
        <v>329</v>
      </c>
      <c r="J101" s="312">
        <v>770146</v>
      </c>
      <c r="K101" s="312">
        <v>78</v>
      </c>
      <c r="L101" s="319">
        <v>0</v>
      </c>
      <c r="M101" s="319">
        <v>0</v>
      </c>
      <c r="N101" s="319">
        <v>0</v>
      </c>
      <c r="O101" s="319">
        <v>0</v>
      </c>
      <c r="P101" s="312">
        <v>1</v>
      </c>
      <c r="Q101" s="321">
        <v>200123</v>
      </c>
      <c r="R101" s="323"/>
      <c r="S101" s="317" t="s">
        <v>77</v>
      </c>
      <c r="T101" s="320">
        <v>2959148890.1699996</v>
      </c>
      <c r="U101" s="320">
        <f t="shared" si="1"/>
        <v>2959148890.1699996</v>
      </c>
      <c r="V101" s="319">
        <v>0</v>
      </c>
      <c r="W101" s="319">
        <v>0</v>
      </c>
      <c r="X101" s="319">
        <v>0</v>
      </c>
      <c r="Y101" s="319">
        <v>0</v>
      </c>
      <c r="Z101" s="320">
        <f t="shared" si="2"/>
        <v>2959148890.1699996</v>
      </c>
      <c r="AA101" s="320">
        <v>2959148890.1699996</v>
      </c>
      <c r="AB101" s="319">
        <v>0</v>
      </c>
      <c r="AC101" s="319">
        <v>0</v>
      </c>
      <c r="AD101" s="319">
        <v>0</v>
      </c>
      <c r="AE101" s="319">
        <v>0</v>
      </c>
      <c r="AF101" s="319">
        <v>0</v>
      </c>
      <c r="AG101" s="319">
        <v>0</v>
      </c>
      <c r="AH101" s="319">
        <v>0</v>
      </c>
      <c r="AI101" s="319">
        <v>0</v>
      </c>
      <c r="AJ101" s="319">
        <v>0</v>
      </c>
      <c r="AK101" s="319">
        <v>0</v>
      </c>
      <c r="AL101" s="319">
        <v>0</v>
      </c>
      <c r="AM101" s="319">
        <v>0</v>
      </c>
      <c r="AN101" s="319">
        <v>0</v>
      </c>
      <c r="AO101" s="322">
        <v>0</v>
      </c>
      <c r="AP101" s="17"/>
      <c r="AQ101" s="17"/>
      <c r="AR101" s="17"/>
      <c r="AS101" s="17"/>
      <c r="AT101" s="17"/>
      <c r="AU101" s="17"/>
    </row>
    <row r="102" spans="1:47" ht="15.75" customHeight="1" x14ac:dyDescent="0.25">
      <c r="A102" s="323"/>
      <c r="B102" s="317" t="s">
        <v>78</v>
      </c>
      <c r="C102" s="320">
        <v>15542.24</v>
      </c>
      <c r="D102" s="319">
        <v>0</v>
      </c>
      <c r="E102" s="319">
        <v>0</v>
      </c>
      <c r="F102" s="318">
        <f t="shared" si="0"/>
        <v>1564385076628.26</v>
      </c>
      <c r="G102" s="320">
        <v>1564385076628.26</v>
      </c>
      <c r="H102" s="319">
        <v>0</v>
      </c>
      <c r="I102" s="312">
        <v>329</v>
      </c>
      <c r="J102" s="312">
        <v>771145</v>
      </c>
      <c r="K102" s="312">
        <v>73</v>
      </c>
      <c r="L102" s="319">
        <v>0</v>
      </c>
      <c r="M102" s="319">
        <v>0</v>
      </c>
      <c r="N102" s="319">
        <v>0</v>
      </c>
      <c r="O102" s="319">
        <v>0</v>
      </c>
      <c r="P102" s="312">
        <v>1</v>
      </c>
      <c r="Q102" s="321">
        <v>201291</v>
      </c>
      <c r="R102" s="323"/>
      <c r="S102" s="317" t="s">
        <v>78</v>
      </c>
      <c r="T102" s="320">
        <v>1476570983.95</v>
      </c>
      <c r="U102" s="320">
        <f t="shared" si="1"/>
        <v>1476570983.95</v>
      </c>
      <c r="V102" s="319">
        <v>0</v>
      </c>
      <c r="W102" s="319">
        <v>0</v>
      </c>
      <c r="X102" s="319">
        <v>0</v>
      </c>
      <c r="Y102" s="319">
        <v>0</v>
      </c>
      <c r="Z102" s="320">
        <f t="shared" si="2"/>
        <v>1476570983.95</v>
      </c>
      <c r="AA102" s="320">
        <v>1476570983.95</v>
      </c>
      <c r="AB102" s="319">
        <v>0</v>
      </c>
      <c r="AC102" s="319">
        <v>0</v>
      </c>
      <c r="AD102" s="319">
        <v>0</v>
      </c>
      <c r="AE102" s="319">
        <v>0</v>
      </c>
      <c r="AF102" s="319">
        <v>0</v>
      </c>
      <c r="AG102" s="319">
        <v>0</v>
      </c>
      <c r="AH102" s="319">
        <v>0</v>
      </c>
      <c r="AI102" s="319">
        <v>0</v>
      </c>
      <c r="AJ102" s="319">
        <v>0</v>
      </c>
      <c r="AK102" s="319">
        <v>0</v>
      </c>
      <c r="AL102" s="319">
        <v>0</v>
      </c>
      <c r="AM102" s="319">
        <v>0</v>
      </c>
      <c r="AN102" s="319">
        <v>0</v>
      </c>
      <c r="AO102" s="322">
        <v>0</v>
      </c>
      <c r="AP102" s="17"/>
      <c r="AQ102" s="17"/>
      <c r="AR102" s="17"/>
      <c r="AS102" s="17"/>
      <c r="AT102" s="17"/>
      <c r="AU102" s="17"/>
    </row>
    <row r="103" spans="1:47" ht="15.75" customHeight="1" x14ac:dyDescent="0.25">
      <c r="A103" s="323"/>
      <c r="B103" s="317" t="s">
        <v>79</v>
      </c>
      <c r="C103" s="320">
        <v>13998.97</v>
      </c>
      <c r="D103" s="319">
        <v>0</v>
      </c>
      <c r="E103" s="319">
        <v>0</v>
      </c>
      <c r="F103" s="318">
        <f t="shared" si="0"/>
        <v>1320439773703.5601</v>
      </c>
      <c r="G103" s="320">
        <v>1320439773703.5601</v>
      </c>
      <c r="H103" s="319">
        <v>0</v>
      </c>
      <c r="I103" s="312">
        <v>328</v>
      </c>
      <c r="J103" s="312">
        <v>771633</v>
      </c>
      <c r="K103" s="312">
        <v>86</v>
      </c>
      <c r="L103" s="319">
        <v>0</v>
      </c>
      <c r="M103" s="319">
        <v>0</v>
      </c>
      <c r="N103" s="319">
        <v>0</v>
      </c>
      <c r="O103" s="319">
        <v>0</v>
      </c>
      <c r="P103" s="312">
        <v>1</v>
      </c>
      <c r="Q103" s="321">
        <v>202811</v>
      </c>
      <c r="R103" s="323"/>
      <c r="S103" s="317" t="s">
        <v>79</v>
      </c>
      <c r="T103" s="320">
        <v>1646873524.4899998</v>
      </c>
      <c r="U103" s="320">
        <f t="shared" si="1"/>
        <v>1646873524.4899998</v>
      </c>
      <c r="V103" s="319">
        <v>0</v>
      </c>
      <c r="W103" s="319">
        <v>0</v>
      </c>
      <c r="X103" s="319">
        <v>0</v>
      </c>
      <c r="Y103" s="319">
        <v>0</v>
      </c>
      <c r="Z103" s="320">
        <f t="shared" si="2"/>
        <v>1646873524.4899998</v>
      </c>
      <c r="AA103" s="320">
        <v>1646873524.4899998</v>
      </c>
      <c r="AB103" s="319">
        <v>0</v>
      </c>
      <c r="AC103" s="319">
        <v>0</v>
      </c>
      <c r="AD103" s="319">
        <v>0</v>
      </c>
      <c r="AE103" s="319">
        <v>0</v>
      </c>
      <c r="AF103" s="319">
        <v>0</v>
      </c>
      <c r="AG103" s="319">
        <v>0</v>
      </c>
      <c r="AH103" s="319">
        <v>0</v>
      </c>
      <c r="AI103" s="319">
        <v>0</v>
      </c>
      <c r="AJ103" s="319">
        <v>0</v>
      </c>
      <c r="AK103" s="319">
        <v>0</v>
      </c>
      <c r="AL103" s="319">
        <v>0</v>
      </c>
      <c r="AM103" s="319">
        <v>0</v>
      </c>
      <c r="AN103" s="319">
        <v>0</v>
      </c>
      <c r="AO103" s="322">
        <v>0</v>
      </c>
      <c r="AP103" s="17"/>
      <c r="AQ103" s="17"/>
      <c r="AR103" s="17"/>
      <c r="AS103" s="17"/>
      <c r="AT103" s="17"/>
      <c r="AU103" s="17"/>
    </row>
    <row r="104" spans="1:47" ht="15.75" customHeight="1" x14ac:dyDescent="0.25">
      <c r="A104" s="323"/>
      <c r="B104" s="317" t="s">
        <v>80</v>
      </c>
      <c r="C104" s="320">
        <v>13835.84</v>
      </c>
      <c r="D104" s="319">
        <v>0</v>
      </c>
      <c r="E104" s="319">
        <v>0</v>
      </c>
      <c r="F104" s="318">
        <f t="shared" si="0"/>
        <v>1181959840533.04</v>
      </c>
      <c r="G104" s="320">
        <v>1181959840533.04</v>
      </c>
      <c r="H104" s="319">
        <v>0</v>
      </c>
      <c r="I104" s="312">
        <v>327</v>
      </c>
      <c r="J104" s="312">
        <v>772082</v>
      </c>
      <c r="K104" s="312">
        <v>92</v>
      </c>
      <c r="L104" s="319">
        <v>0</v>
      </c>
      <c r="M104" s="319">
        <v>0</v>
      </c>
      <c r="N104" s="319">
        <v>0</v>
      </c>
      <c r="O104" s="319">
        <v>0</v>
      </c>
      <c r="P104" s="312">
        <v>1</v>
      </c>
      <c r="Q104" s="321">
        <v>204377</v>
      </c>
      <c r="R104" s="323"/>
      <c r="S104" s="317" t="s">
        <v>80</v>
      </c>
      <c r="T104" s="320">
        <v>1041082777.4100001</v>
      </c>
      <c r="U104" s="320">
        <f t="shared" si="1"/>
        <v>1041082777.4100001</v>
      </c>
      <c r="V104" s="319">
        <v>0</v>
      </c>
      <c r="W104" s="319">
        <v>0</v>
      </c>
      <c r="X104" s="319">
        <v>0</v>
      </c>
      <c r="Y104" s="319">
        <v>0</v>
      </c>
      <c r="Z104" s="320">
        <f t="shared" si="2"/>
        <v>1041082777.4100001</v>
      </c>
      <c r="AA104" s="320">
        <v>1041082777.4100001</v>
      </c>
      <c r="AB104" s="319">
        <v>0</v>
      </c>
      <c r="AC104" s="319">
        <v>0</v>
      </c>
      <c r="AD104" s="319">
        <v>0</v>
      </c>
      <c r="AE104" s="319">
        <v>0</v>
      </c>
      <c r="AF104" s="319">
        <v>0</v>
      </c>
      <c r="AG104" s="319">
        <v>0</v>
      </c>
      <c r="AH104" s="319">
        <v>0</v>
      </c>
      <c r="AI104" s="319">
        <v>0</v>
      </c>
      <c r="AJ104" s="319">
        <v>0</v>
      </c>
      <c r="AK104" s="319">
        <v>0</v>
      </c>
      <c r="AL104" s="319">
        <v>0</v>
      </c>
      <c r="AM104" s="319">
        <v>0</v>
      </c>
      <c r="AN104" s="319">
        <v>0</v>
      </c>
      <c r="AO104" s="322">
        <v>0</v>
      </c>
      <c r="AP104" s="17"/>
      <c r="AQ104" s="17"/>
      <c r="AR104" s="17"/>
      <c r="AS104" s="17"/>
      <c r="AT104" s="17"/>
      <c r="AU104" s="17"/>
    </row>
    <row r="105" spans="1:47" ht="15.75" customHeight="1" x14ac:dyDescent="0.25">
      <c r="A105" s="323"/>
      <c r="B105" s="317" t="s">
        <v>81</v>
      </c>
      <c r="C105" s="320">
        <v>14363.27</v>
      </c>
      <c r="D105" s="319">
        <v>0</v>
      </c>
      <c r="E105" s="319">
        <v>0</v>
      </c>
      <c r="F105" s="318">
        <v>1437737316569</v>
      </c>
      <c r="G105" s="320">
        <v>1241444970220.8</v>
      </c>
      <c r="H105" s="319">
        <v>0</v>
      </c>
      <c r="I105" s="312">
        <v>326</v>
      </c>
      <c r="J105" s="312">
        <v>772396</v>
      </c>
      <c r="K105" s="312">
        <v>91</v>
      </c>
      <c r="L105" s="319">
        <v>0</v>
      </c>
      <c r="M105" s="319">
        <v>0</v>
      </c>
      <c r="N105" s="319">
        <v>0</v>
      </c>
      <c r="O105" s="319">
        <v>0</v>
      </c>
      <c r="P105" s="312">
        <v>1</v>
      </c>
      <c r="Q105" s="321">
        <v>205864</v>
      </c>
      <c r="R105" s="323"/>
      <c r="S105" s="317" t="s">
        <v>81</v>
      </c>
      <c r="T105" s="320">
        <v>911225371.32000005</v>
      </c>
      <c r="U105" s="320">
        <f t="shared" si="1"/>
        <v>911225371.32000005</v>
      </c>
      <c r="V105" s="319">
        <v>0</v>
      </c>
      <c r="W105" s="319">
        <v>0</v>
      </c>
      <c r="X105" s="319">
        <v>0</v>
      </c>
      <c r="Y105" s="319">
        <v>0</v>
      </c>
      <c r="Z105" s="320">
        <f t="shared" si="2"/>
        <v>911225371.32000005</v>
      </c>
      <c r="AA105" s="318">
        <v>911225371.32000005</v>
      </c>
      <c r="AB105" s="319">
        <v>0</v>
      </c>
      <c r="AC105" s="319">
        <v>0</v>
      </c>
      <c r="AD105" s="319">
        <v>0</v>
      </c>
      <c r="AE105" s="319">
        <v>0</v>
      </c>
      <c r="AF105" s="319">
        <v>0</v>
      </c>
      <c r="AG105" s="319">
        <v>0</v>
      </c>
      <c r="AH105" s="319">
        <v>0</v>
      </c>
      <c r="AI105" s="319">
        <v>0</v>
      </c>
      <c r="AJ105" s="319">
        <v>0</v>
      </c>
      <c r="AK105" s="319">
        <v>0</v>
      </c>
      <c r="AL105" s="319">
        <v>0</v>
      </c>
      <c r="AM105" s="319">
        <v>0</v>
      </c>
      <c r="AN105" s="319">
        <v>0</v>
      </c>
      <c r="AO105" s="322">
        <v>0</v>
      </c>
      <c r="AP105" s="17"/>
      <c r="AQ105" s="17"/>
      <c r="AR105" s="17"/>
      <c r="AS105" s="17"/>
      <c r="AT105" s="17"/>
      <c r="AU105" s="17"/>
    </row>
    <row r="106" spans="1:47" ht="15.75" customHeight="1" x14ac:dyDescent="0.25">
      <c r="A106" s="323"/>
      <c r="B106" s="317" t="s">
        <v>82</v>
      </c>
      <c r="C106" s="320">
        <v>14414.23</v>
      </c>
      <c r="D106" s="319">
        <v>0</v>
      </c>
      <c r="E106" s="319">
        <v>0</v>
      </c>
      <c r="F106" s="318">
        <f t="shared" ref="F106:F157" si="3">SUM(G106)</f>
        <v>1421658317293.5801</v>
      </c>
      <c r="G106" s="320">
        <v>1421658317293.5801</v>
      </c>
      <c r="H106" s="319">
        <v>0</v>
      </c>
      <c r="I106" s="312">
        <v>321</v>
      </c>
      <c r="J106" s="312">
        <v>772776</v>
      </c>
      <c r="K106" s="312">
        <v>83</v>
      </c>
      <c r="L106" s="319">
        <v>0</v>
      </c>
      <c r="M106" s="319">
        <v>0</v>
      </c>
      <c r="N106" s="319">
        <v>0</v>
      </c>
      <c r="O106" s="319">
        <v>0</v>
      </c>
      <c r="P106" s="312">
        <v>1</v>
      </c>
      <c r="Q106" s="321">
        <v>206761</v>
      </c>
      <c r="R106" s="323"/>
      <c r="S106" s="317" t="s">
        <v>82</v>
      </c>
      <c r="T106" s="320">
        <v>1572778044.8000002</v>
      </c>
      <c r="U106" s="320">
        <f t="shared" si="1"/>
        <v>562418044.80000007</v>
      </c>
      <c r="V106" s="319">
        <v>0</v>
      </c>
      <c r="W106" s="320">
        <v>1010360000</v>
      </c>
      <c r="X106" s="319">
        <v>0</v>
      </c>
      <c r="Y106" s="319">
        <v>0</v>
      </c>
      <c r="Z106" s="320">
        <f t="shared" si="2"/>
        <v>1572778044.8000002</v>
      </c>
      <c r="AA106" s="320">
        <v>562418044.80000007</v>
      </c>
      <c r="AB106" s="319">
        <v>0</v>
      </c>
      <c r="AC106" s="320">
        <v>1010360000</v>
      </c>
      <c r="AD106" s="319">
        <v>0</v>
      </c>
      <c r="AE106" s="319">
        <v>0</v>
      </c>
      <c r="AF106" s="319">
        <v>0</v>
      </c>
      <c r="AG106" s="319">
        <v>0</v>
      </c>
      <c r="AH106" s="319">
        <v>0</v>
      </c>
      <c r="AI106" s="319">
        <v>0</v>
      </c>
      <c r="AJ106" s="319">
        <v>0</v>
      </c>
      <c r="AK106" s="319">
        <v>0</v>
      </c>
      <c r="AL106" s="319">
        <v>0</v>
      </c>
      <c r="AM106" s="319">
        <v>0</v>
      </c>
      <c r="AN106" s="319">
        <v>0</v>
      </c>
      <c r="AO106" s="322">
        <v>0</v>
      </c>
      <c r="AP106" s="17"/>
      <c r="AQ106" s="17"/>
      <c r="AR106" s="17"/>
      <c r="AS106" s="17"/>
      <c r="AT106" s="17"/>
      <c r="AU106" s="17"/>
    </row>
    <row r="107" spans="1:47" ht="15.75" customHeight="1" x14ac:dyDescent="0.25">
      <c r="A107" s="323"/>
      <c r="B107" s="317" t="s">
        <v>83</v>
      </c>
      <c r="C107" s="318">
        <v>13661.4</v>
      </c>
      <c r="D107" s="319">
        <v>0</v>
      </c>
      <c r="E107" s="319">
        <v>0</v>
      </c>
      <c r="F107" s="318">
        <f t="shared" si="3"/>
        <v>1345128993766</v>
      </c>
      <c r="G107" s="318">
        <v>1345128993766</v>
      </c>
      <c r="H107" s="319">
        <v>0</v>
      </c>
      <c r="I107" s="312">
        <v>262</v>
      </c>
      <c r="J107" s="312">
        <v>773038</v>
      </c>
      <c r="K107" s="312">
        <v>77</v>
      </c>
      <c r="L107" s="319">
        <v>0</v>
      </c>
      <c r="M107" s="319">
        <v>0</v>
      </c>
      <c r="N107" s="319">
        <v>0</v>
      </c>
      <c r="O107" s="319">
        <v>0</v>
      </c>
      <c r="P107" s="312">
        <v>1</v>
      </c>
      <c r="Q107" s="321">
        <v>207674</v>
      </c>
      <c r="R107" s="323"/>
      <c r="S107" s="317" t="s">
        <v>83</v>
      </c>
      <c r="T107" s="320">
        <v>1052060449.09</v>
      </c>
      <c r="U107" s="320">
        <f t="shared" si="1"/>
        <v>1052060449.09</v>
      </c>
      <c r="V107" s="319">
        <v>0</v>
      </c>
      <c r="W107" s="319">
        <v>0</v>
      </c>
      <c r="X107" s="319">
        <v>0</v>
      </c>
      <c r="Y107" s="319">
        <v>0</v>
      </c>
      <c r="Z107" s="320">
        <f t="shared" si="2"/>
        <v>1052060449.09</v>
      </c>
      <c r="AA107" s="320">
        <v>1052060449.09</v>
      </c>
      <c r="AB107" s="319">
        <v>0</v>
      </c>
      <c r="AC107" s="319">
        <v>0</v>
      </c>
      <c r="AD107" s="319">
        <v>0</v>
      </c>
      <c r="AE107" s="319">
        <v>0</v>
      </c>
      <c r="AF107" s="319">
        <v>0</v>
      </c>
      <c r="AG107" s="319">
        <v>0</v>
      </c>
      <c r="AH107" s="319">
        <v>0</v>
      </c>
      <c r="AI107" s="319">
        <v>0</v>
      </c>
      <c r="AJ107" s="319">
        <v>0</v>
      </c>
      <c r="AK107" s="319">
        <v>0</v>
      </c>
      <c r="AL107" s="319">
        <v>0</v>
      </c>
      <c r="AM107" s="319">
        <v>0</v>
      </c>
      <c r="AN107" s="319">
        <v>0</v>
      </c>
      <c r="AO107" s="322">
        <v>0</v>
      </c>
      <c r="AP107" s="17"/>
      <c r="AQ107" s="17"/>
      <c r="AR107" s="17"/>
      <c r="AS107" s="17"/>
      <c r="AT107" s="17"/>
      <c r="AU107" s="17"/>
    </row>
    <row r="108" spans="1:47" ht="15.75" customHeight="1" x14ac:dyDescent="0.25">
      <c r="A108" s="323"/>
      <c r="B108" s="317" t="s">
        <v>84</v>
      </c>
      <c r="C108" s="318">
        <v>13816.13</v>
      </c>
      <c r="D108" s="319">
        <v>0</v>
      </c>
      <c r="E108" s="319">
        <v>0</v>
      </c>
      <c r="F108" s="318">
        <f t="shared" si="3"/>
        <v>1400996982052</v>
      </c>
      <c r="G108" s="318">
        <v>1400996982052</v>
      </c>
      <c r="H108" s="319">
        <v>0</v>
      </c>
      <c r="I108" s="312">
        <v>262</v>
      </c>
      <c r="J108" s="312">
        <v>773291</v>
      </c>
      <c r="K108" s="312">
        <v>89</v>
      </c>
      <c r="L108" s="319">
        <v>0</v>
      </c>
      <c r="M108" s="319">
        <v>0</v>
      </c>
      <c r="N108" s="319">
        <v>0</v>
      </c>
      <c r="O108" s="319">
        <v>0</v>
      </c>
      <c r="P108" s="312">
        <v>1</v>
      </c>
      <c r="Q108" s="321">
        <v>208925</v>
      </c>
      <c r="R108" s="323"/>
      <c r="S108" s="317" t="s">
        <v>84</v>
      </c>
      <c r="T108" s="320">
        <v>5119623119.6599998</v>
      </c>
      <c r="U108" s="320">
        <f t="shared" si="1"/>
        <v>5119623119.6599998</v>
      </c>
      <c r="V108" s="319">
        <v>0</v>
      </c>
      <c r="W108" s="319">
        <v>0</v>
      </c>
      <c r="X108" s="319">
        <v>0</v>
      </c>
      <c r="Y108" s="319">
        <v>0</v>
      </c>
      <c r="Z108" s="320">
        <f t="shared" si="2"/>
        <v>5119623119.6599998</v>
      </c>
      <c r="AA108" s="320">
        <v>5119623119.6599998</v>
      </c>
      <c r="AB108" s="319">
        <v>0</v>
      </c>
      <c r="AC108" s="319">
        <v>0</v>
      </c>
      <c r="AD108" s="319">
        <v>0</v>
      </c>
      <c r="AE108" s="319">
        <v>0</v>
      </c>
      <c r="AF108" s="319">
        <v>0</v>
      </c>
      <c r="AG108" s="319">
        <v>0</v>
      </c>
      <c r="AH108" s="319">
        <v>0</v>
      </c>
      <c r="AI108" s="319">
        <v>0</v>
      </c>
      <c r="AJ108" s="319">
        <v>0</v>
      </c>
      <c r="AK108" s="319">
        <v>0</v>
      </c>
      <c r="AL108" s="319">
        <v>0</v>
      </c>
      <c r="AM108" s="319">
        <v>0</v>
      </c>
      <c r="AN108" s="319">
        <v>0</v>
      </c>
      <c r="AO108" s="322">
        <v>0</v>
      </c>
      <c r="AP108" s="17"/>
      <c r="AQ108" s="17"/>
      <c r="AR108" s="17"/>
      <c r="AS108" s="17"/>
      <c r="AT108" s="17"/>
      <c r="AU108" s="17"/>
    </row>
    <row r="109" spans="1:47" ht="15.75" customHeight="1" x14ac:dyDescent="0.25">
      <c r="A109" s="323"/>
      <c r="B109" s="317" t="s">
        <v>85</v>
      </c>
      <c r="C109" s="320">
        <v>15141.45</v>
      </c>
      <c r="D109" s="319">
        <v>0</v>
      </c>
      <c r="E109" s="319">
        <v>0</v>
      </c>
      <c r="F109" s="318">
        <f t="shared" si="3"/>
        <v>1541501618349</v>
      </c>
      <c r="G109" s="320">
        <v>1541501618349</v>
      </c>
      <c r="H109" s="319">
        <v>0</v>
      </c>
      <c r="I109" s="312">
        <v>262</v>
      </c>
      <c r="J109" s="312">
        <v>773820</v>
      </c>
      <c r="K109" s="312">
        <v>93</v>
      </c>
      <c r="L109" s="319">
        <v>0</v>
      </c>
      <c r="M109" s="319">
        <v>0</v>
      </c>
      <c r="N109" s="319">
        <v>0</v>
      </c>
      <c r="O109" s="319">
        <v>0</v>
      </c>
      <c r="P109" s="312">
        <v>1</v>
      </c>
      <c r="Q109" s="321">
        <v>210441</v>
      </c>
      <c r="R109" s="323"/>
      <c r="S109" s="317" t="s">
        <v>85</v>
      </c>
      <c r="T109" s="320">
        <v>48689698903.980003</v>
      </c>
      <c r="U109" s="320">
        <f t="shared" si="1"/>
        <v>48689698903.980003</v>
      </c>
      <c r="V109" s="319">
        <v>0</v>
      </c>
      <c r="W109" s="319">
        <v>0</v>
      </c>
      <c r="X109" s="319">
        <v>0</v>
      </c>
      <c r="Y109" s="319">
        <v>0</v>
      </c>
      <c r="Z109" s="320">
        <f t="shared" si="2"/>
        <v>48689698903.980003</v>
      </c>
      <c r="AA109" s="320">
        <v>48689698903.980003</v>
      </c>
      <c r="AB109" s="319">
        <v>0</v>
      </c>
      <c r="AC109" s="319">
        <v>0</v>
      </c>
      <c r="AD109" s="319">
        <v>0</v>
      </c>
      <c r="AE109" s="319">
        <v>0</v>
      </c>
      <c r="AF109" s="319">
        <v>0</v>
      </c>
      <c r="AG109" s="319">
        <v>0</v>
      </c>
      <c r="AH109" s="319">
        <v>0</v>
      </c>
      <c r="AI109" s="319">
        <v>0</v>
      </c>
      <c r="AJ109" s="319">
        <v>0</v>
      </c>
      <c r="AK109" s="319">
        <v>0</v>
      </c>
      <c r="AL109" s="319">
        <v>0</v>
      </c>
      <c r="AM109" s="319">
        <v>0</v>
      </c>
      <c r="AN109" s="319">
        <v>0</v>
      </c>
      <c r="AO109" s="322">
        <v>0</v>
      </c>
      <c r="AP109" s="17"/>
      <c r="AQ109" s="17"/>
      <c r="AR109" s="17"/>
      <c r="AS109" s="17"/>
      <c r="AT109" s="17"/>
      <c r="AU109" s="17"/>
    </row>
    <row r="110" spans="1:47" ht="15.75" customHeight="1" x14ac:dyDescent="0.25">
      <c r="A110" s="323"/>
      <c r="B110" s="317" t="s">
        <v>86</v>
      </c>
      <c r="C110" s="320">
        <v>15301.3</v>
      </c>
      <c r="D110" s="319">
        <v>0</v>
      </c>
      <c r="E110" s="319">
        <v>0</v>
      </c>
      <c r="F110" s="318">
        <f t="shared" si="3"/>
        <v>1556875539346</v>
      </c>
      <c r="G110" s="320">
        <v>1556875539346</v>
      </c>
      <c r="H110" s="319">
        <v>0</v>
      </c>
      <c r="I110" s="312">
        <v>262</v>
      </c>
      <c r="J110" s="312">
        <v>774522</v>
      </c>
      <c r="K110" s="312">
        <v>88</v>
      </c>
      <c r="L110" s="319">
        <v>0</v>
      </c>
      <c r="M110" s="319">
        <v>0</v>
      </c>
      <c r="N110" s="319">
        <v>0</v>
      </c>
      <c r="O110" s="319">
        <v>0</v>
      </c>
      <c r="P110" s="312">
        <v>1</v>
      </c>
      <c r="Q110" s="321">
        <v>211837</v>
      </c>
      <c r="R110" s="323"/>
      <c r="S110" s="317" t="s">
        <v>86</v>
      </c>
      <c r="T110" s="320">
        <v>26602758339.150002</v>
      </c>
      <c r="U110" s="320">
        <f t="shared" si="1"/>
        <v>26602758339.150002</v>
      </c>
      <c r="V110" s="319">
        <v>0</v>
      </c>
      <c r="W110" s="319">
        <v>0</v>
      </c>
      <c r="X110" s="319">
        <v>0</v>
      </c>
      <c r="Y110" s="319">
        <v>0</v>
      </c>
      <c r="Z110" s="320">
        <f t="shared" si="2"/>
        <v>26602758339.150002</v>
      </c>
      <c r="AA110" s="320">
        <v>26602758339.150002</v>
      </c>
      <c r="AB110" s="319">
        <v>0</v>
      </c>
      <c r="AC110" s="319">
        <v>0</v>
      </c>
      <c r="AD110" s="319">
        <v>0</v>
      </c>
      <c r="AE110" s="319">
        <v>0</v>
      </c>
      <c r="AF110" s="319">
        <v>0</v>
      </c>
      <c r="AG110" s="319">
        <v>0</v>
      </c>
      <c r="AH110" s="319">
        <v>0</v>
      </c>
      <c r="AI110" s="319">
        <v>0</v>
      </c>
      <c r="AJ110" s="319">
        <v>0</v>
      </c>
      <c r="AK110" s="319">
        <v>0</v>
      </c>
      <c r="AL110" s="319">
        <v>0</v>
      </c>
      <c r="AM110" s="319">
        <v>0</v>
      </c>
      <c r="AN110" s="319">
        <v>0</v>
      </c>
      <c r="AO110" s="322">
        <v>0</v>
      </c>
      <c r="AP110" s="17"/>
      <c r="AQ110" s="17"/>
      <c r="AR110" s="17"/>
      <c r="AS110" s="17"/>
      <c r="AT110" s="17"/>
      <c r="AU110" s="17"/>
    </row>
    <row r="111" spans="1:47" ht="16.5" customHeight="1" x14ac:dyDescent="0.25">
      <c r="A111" s="324"/>
      <c r="B111" s="325" t="s">
        <v>87</v>
      </c>
      <c r="C111" s="320">
        <v>16301.81</v>
      </c>
      <c r="D111" s="319">
        <v>0</v>
      </c>
      <c r="E111" s="319">
        <v>0</v>
      </c>
      <c r="F111" s="318">
        <f t="shared" si="3"/>
        <v>1670531200066.3799</v>
      </c>
      <c r="G111" s="320">
        <v>1670531200066.3799</v>
      </c>
      <c r="H111" s="319">
        <v>0</v>
      </c>
      <c r="I111" s="312">
        <v>261</v>
      </c>
      <c r="J111" s="312">
        <v>775323</v>
      </c>
      <c r="K111" s="321">
        <v>93</v>
      </c>
      <c r="L111" s="319">
        <v>0</v>
      </c>
      <c r="M111" s="319">
        <v>0</v>
      </c>
      <c r="N111" s="319">
        <v>0</v>
      </c>
      <c r="O111" s="319">
        <v>0</v>
      </c>
      <c r="P111" s="312">
        <v>1</v>
      </c>
      <c r="Q111" s="321">
        <v>213694</v>
      </c>
      <c r="R111" s="324"/>
      <c r="S111" s="325" t="s">
        <v>87</v>
      </c>
      <c r="T111" s="320">
        <v>3270828440</v>
      </c>
      <c r="U111" s="320">
        <f t="shared" si="1"/>
        <v>3270828440</v>
      </c>
      <c r="V111" s="319">
        <v>0</v>
      </c>
      <c r="W111" s="319">
        <v>0</v>
      </c>
      <c r="X111" s="319">
        <v>0</v>
      </c>
      <c r="Y111" s="319">
        <v>0</v>
      </c>
      <c r="Z111" s="320">
        <f t="shared" si="2"/>
        <v>3270828440</v>
      </c>
      <c r="AA111" s="320">
        <v>3270828440</v>
      </c>
      <c r="AB111" s="319">
        <v>0</v>
      </c>
      <c r="AC111" s="319">
        <v>0</v>
      </c>
      <c r="AD111" s="319">
        <v>0</v>
      </c>
      <c r="AE111" s="319">
        <v>0</v>
      </c>
      <c r="AF111" s="319">
        <v>0</v>
      </c>
      <c r="AG111" s="319">
        <v>0</v>
      </c>
      <c r="AH111" s="319">
        <v>0</v>
      </c>
      <c r="AI111" s="319">
        <v>0</v>
      </c>
      <c r="AJ111" s="319">
        <v>0</v>
      </c>
      <c r="AK111" s="319">
        <v>0</v>
      </c>
      <c r="AL111" s="326">
        <v>1</v>
      </c>
      <c r="AM111" s="319">
        <v>328146500000</v>
      </c>
      <c r="AN111" s="327">
        <v>3281465</v>
      </c>
      <c r="AO111" s="328">
        <v>7917</v>
      </c>
      <c r="AP111" s="17"/>
      <c r="AQ111" s="17"/>
      <c r="AR111" s="17"/>
      <c r="AS111" s="17"/>
      <c r="AT111" s="17"/>
      <c r="AU111" s="17"/>
    </row>
    <row r="112" spans="1:47" ht="15.75" customHeight="1" x14ac:dyDescent="0.25">
      <c r="A112" s="316" t="s">
        <v>96</v>
      </c>
      <c r="B112" s="317" t="s">
        <v>76</v>
      </c>
      <c r="C112" s="320">
        <v>16011.96</v>
      </c>
      <c r="D112" s="319">
        <v>0</v>
      </c>
      <c r="E112" s="319">
        <v>0</v>
      </c>
      <c r="F112" s="318">
        <f t="shared" si="3"/>
        <v>1623963751639.9199</v>
      </c>
      <c r="G112" s="320">
        <v>1623963751639.9199</v>
      </c>
      <c r="H112" s="319">
        <v>0</v>
      </c>
      <c r="I112" s="312">
        <v>249</v>
      </c>
      <c r="J112" s="312">
        <v>776838</v>
      </c>
      <c r="K112" s="321">
        <v>92</v>
      </c>
      <c r="L112" s="319">
        <v>0</v>
      </c>
      <c r="M112" s="319">
        <v>0</v>
      </c>
      <c r="N112" s="319">
        <v>0</v>
      </c>
      <c r="O112" s="319">
        <v>0</v>
      </c>
      <c r="P112" s="312">
        <v>1</v>
      </c>
      <c r="Q112" s="321">
        <v>215368</v>
      </c>
      <c r="R112" s="316" t="s">
        <v>96</v>
      </c>
      <c r="S112" s="317" t="s">
        <v>76</v>
      </c>
      <c r="T112" s="320">
        <v>917775784.75999999</v>
      </c>
      <c r="U112" s="320">
        <f t="shared" si="1"/>
        <v>917775784.75999999</v>
      </c>
      <c r="V112" s="319">
        <v>0</v>
      </c>
      <c r="W112" s="319">
        <v>0</v>
      </c>
      <c r="X112" s="319">
        <v>0</v>
      </c>
      <c r="Y112" s="319">
        <v>0</v>
      </c>
      <c r="Z112" s="320">
        <f t="shared" si="2"/>
        <v>917775784.75999999</v>
      </c>
      <c r="AA112" s="318">
        <v>917775784.75999999</v>
      </c>
      <c r="AB112" s="319">
        <v>0</v>
      </c>
      <c r="AC112" s="319">
        <v>0</v>
      </c>
      <c r="AD112" s="319">
        <v>0</v>
      </c>
      <c r="AE112" s="319">
        <v>0</v>
      </c>
      <c r="AF112" s="319">
        <v>0</v>
      </c>
      <c r="AG112" s="319">
        <v>0</v>
      </c>
      <c r="AH112" s="319">
        <v>0</v>
      </c>
      <c r="AI112" s="319">
        <v>0</v>
      </c>
      <c r="AJ112" s="319">
        <v>0</v>
      </c>
      <c r="AK112" s="319">
        <v>0</v>
      </c>
      <c r="AL112" s="326">
        <v>1</v>
      </c>
      <c r="AM112" s="319">
        <v>328146500000</v>
      </c>
      <c r="AN112" s="327">
        <v>3281465</v>
      </c>
      <c r="AO112" s="328">
        <v>7917</v>
      </c>
      <c r="AP112" s="17"/>
      <c r="AQ112" s="17"/>
      <c r="AR112" s="17"/>
      <c r="AS112" s="17"/>
      <c r="AT112" s="17"/>
      <c r="AU112" s="17"/>
    </row>
    <row r="113" spans="1:47" ht="15.75" customHeight="1" x14ac:dyDescent="0.25">
      <c r="A113" s="323"/>
      <c r="B113" s="317" t="s">
        <v>77</v>
      </c>
      <c r="C113" s="320">
        <v>16774.09</v>
      </c>
      <c r="D113" s="319">
        <v>0</v>
      </c>
      <c r="E113" s="319">
        <v>0</v>
      </c>
      <c r="F113" s="318">
        <f t="shared" si="3"/>
        <v>1661276931634.6799</v>
      </c>
      <c r="G113" s="318">
        <v>1661276931634.6799</v>
      </c>
      <c r="H113" s="319">
        <v>0</v>
      </c>
      <c r="I113" s="321">
        <v>249</v>
      </c>
      <c r="J113" s="312">
        <v>777974</v>
      </c>
      <c r="K113" s="321">
        <v>78</v>
      </c>
      <c r="L113" s="319">
        <v>0</v>
      </c>
      <c r="M113" s="319">
        <v>0</v>
      </c>
      <c r="N113" s="319">
        <v>0</v>
      </c>
      <c r="O113" s="319">
        <v>0</v>
      </c>
      <c r="P113" s="312">
        <v>1</v>
      </c>
      <c r="Q113" s="321">
        <v>216857</v>
      </c>
      <c r="R113" s="323"/>
      <c r="S113" s="317" t="s">
        <v>77</v>
      </c>
      <c r="T113" s="320">
        <v>3549182736.0999999</v>
      </c>
      <c r="U113" s="320">
        <f t="shared" si="1"/>
        <v>3549182736.0999999</v>
      </c>
      <c r="V113" s="319">
        <v>0</v>
      </c>
      <c r="W113" s="319">
        <v>0</v>
      </c>
      <c r="X113" s="319">
        <v>0</v>
      </c>
      <c r="Y113" s="319">
        <v>0</v>
      </c>
      <c r="Z113" s="320">
        <f t="shared" si="2"/>
        <v>3549182736.0999999</v>
      </c>
      <c r="AA113" s="320">
        <v>3549182736.0999999</v>
      </c>
      <c r="AB113" s="319">
        <v>0</v>
      </c>
      <c r="AC113" s="319">
        <v>0</v>
      </c>
      <c r="AD113" s="319">
        <v>0</v>
      </c>
      <c r="AE113" s="319">
        <v>0</v>
      </c>
      <c r="AF113" s="319">
        <v>0</v>
      </c>
      <c r="AG113" s="319">
        <v>0</v>
      </c>
      <c r="AH113" s="319">
        <v>0</v>
      </c>
      <c r="AI113" s="319">
        <v>0</v>
      </c>
      <c r="AJ113" s="319">
        <v>0</v>
      </c>
      <c r="AK113" s="319">
        <v>0</v>
      </c>
      <c r="AL113" s="326">
        <v>1</v>
      </c>
      <c r="AM113" s="319">
        <v>328146500000</v>
      </c>
      <c r="AN113" s="327">
        <v>3281465</v>
      </c>
      <c r="AO113" s="328">
        <v>7917</v>
      </c>
      <c r="AP113" s="17"/>
      <c r="AQ113" s="17"/>
      <c r="AR113" s="17"/>
      <c r="AS113" s="17"/>
      <c r="AT113" s="17"/>
      <c r="AU113" s="17"/>
    </row>
    <row r="114" spans="1:47" ht="15.75" customHeight="1" x14ac:dyDescent="0.25">
      <c r="A114" s="323"/>
      <c r="B114" s="317" t="s">
        <v>78</v>
      </c>
      <c r="C114" s="320">
        <v>16304.02</v>
      </c>
      <c r="D114" s="319">
        <v>0</v>
      </c>
      <c r="E114" s="319">
        <v>0</v>
      </c>
      <c r="F114" s="318">
        <f t="shared" si="3"/>
        <v>1640331787248.6299</v>
      </c>
      <c r="G114" s="320">
        <v>1640331787248.6299</v>
      </c>
      <c r="H114" s="319">
        <v>0</v>
      </c>
      <c r="I114" s="312">
        <v>249</v>
      </c>
      <c r="J114" s="312">
        <v>779111</v>
      </c>
      <c r="K114" s="312">
        <v>82</v>
      </c>
      <c r="L114" s="319">
        <v>0</v>
      </c>
      <c r="M114" s="319">
        <v>0</v>
      </c>
      <c r="N114" s="319">
        <v>0</v>
      </c>
      <c r="O114" s="319">
        <v>0</v>
      </c>
      <c r="P114" s="312">
        <v>1</v>
      </c>
      <c r="Q114" s="321">
        <v>218288</v>
      </c>
      <c r="R114" s="323"/>
      <c r="S114" s="317" t="s">
        <v>78</v>
      </c>
      <c r="T114" s="320">
        <v>861350553.28999996</v>
      </c>
      <c r="U114" s="320">
        <f t="shared" si="1"/>
        <v>861350553.28999996</v>
      </c>
      <c r="V114" s="319">
        <v>0</v>
      </c>
      <c r="W114" s="319">
        <v>0</v>
      </c>
      <c r="X114" s="319">
        <v>0</v>
      </c>
      <c r="Y114" s="319">
        <v>0</v>
      </c>
      <c r="Z114" s="320">
        <f t="shared" si="2"/>
        <v>861350553.28999996</v>
      </c>
      <c r="AA114" s="318">
        <v>861350553.28999996</v>
      </c>
      <c r="AB114" s="319">
        <v>0</v>
      </c>
      <c r="AC114" s="319">
        <v>0</v>
      </c>
      <c r="AD114" s="319">
        <v>0</v>
      </c>
      <c r="AE114" s="319">
        <v>0</v>
      </c>
      <c r="AF114" s="319">
        <v>0</v>
      </c>
      <c r="AG114" s="319">
        <v>0</v>
      </c>
      <c r="AH114" s="319">
        <v>0</v>
      </c>
      <c r="AI114" s="319">
        <v>0</v>
      </c>
      <c r="AJ114" s="319">
        <v>0</v>
      </c>
      <c r="AK114" s="319">
        <v>0</v>
      </c>
      <c r="AL114" s="326">
        <v>1</v>
      </c>
      <c r="AM114" s="319">
        <v>328146500000</v>
      </c>
      <c r="AN114" s="327">
        <v>3281465</v>
      </c>
      <c r="AO114" s="328">
        <v>7917</v>
      </c>
      <c r="AP114" s="17"/>
      <c r="AQ114" s="17"/>
      <c r="AR114" s="17"/>
      <c r="AS114" s="17"/>
      <c r="AT114" s="17"/>
      <c r="AU114" s="17"/>
    </row>
    <row r="115" spans="1:47" ht="15.75" customHeight="1" x14ac:dyDescent="0.25">
      <c r="A115" s="323"/>
      <c r="B115" s="317" t="s">
        <v>79</v>
      </c>
      <c r="C115" s="320">
        <v>16011.96</v>
      </c>
      <c r="D115" s="319">
        <v>0</v>
      </c>
      <c r="E115" s="319">
        <v>0</v>
      </c>
      <c r="F115" s="318">
        <f t="shared" si="3"/>
        <v>1599573400226.1499</v>
      </c>
      <c r="G115" s="320">
        <v>1599573400226.1499</v>
      </c>
      <c r="H115" s="319">
        <v>0</v>
      </c>
      <c r="I115" s="312">
        <v>249</v>
      </c>
      <c r="J115" s="312">
        <v>779660</v>
      </c>
      <c r="K115" s="312">
        <v>79</v>
      </c>
      <c r="L115" s="312">
        <v>1</v>
      </c>
      <c r="M115" s="319">
        <v>0</v>
      </c>
      <c r="N115" s="319">
        <v>0</v>
      </c>
      <c r="O115" s="319">
        <v>0</v>
      </c>
      <c r="P115" s="312">
        <v>1</v>
      </c>
      <c r="Q115" s="321">
        <v>219934</v>
      </c>
      <c r="R115" s="323"/>
      <c r="S115" s="317" t="s">
        <v>79</v>
      </c>
      <c r="T115" s="320">
        <f t="shared" ref="T115:U115" si="4">Z115+AF115</f>
        <v>4118266597.46</v>
      </c>
      <c r="U115" s="320">
        <f t="shared" si="4"/>
        <v>4118266597.46</v>
      </c>
      <c r="V115" s="319">
        <v>0</v>
      </c>
      <c r="W115" s="319">
        <v>0</v>
      </c>
      <c r="X115" s="319">
        <v>0</v>
      </c>
      <c r="Y115" s="319">
        <v>0</v>
      </c>
      <c r="Z115" s="320">
        <f t="shared" si="2"/>
        <v>3152361597.46</v>
      </c>
      <c r="AA115" s="318">
        <v>3152361597.46</v>
      </c>
      <c r="AB115" s="319">
        <v>0</v>
      </c>
      <c r="AC115" s="319">
        <v>0</v>
      </c>
      <c r="AD115" s="319">
        <v>0</v>
      </c>
      <c r="AE115" s="319">
        <v>0</v>
      </c>
      <c r="AF115" s="318">
        <v>965905000</v>
      </c>
      <c r="AG115" s="320">
        <v>965905000</v>
      </c>
      <c r="AH115" s="319">
        <v>0</v>
      </c>
      <c r="AI115" s="319">
        <v>0</v>
      </c>
      <c r="AJ115" s="319">
        <v>0</v>
      </c>
      <c r="AK115" s="319">
        <v>0</v>
      </c>
      <c r="AL115" s="326">
        <v>1</v>
      </c>
      <c r="AM115" s="319">
        <v>328146500000</v>
      </c>
      <c r="AN115" s="327">
        <v>3281465</v>
      </c>
      <c r="AO115" s="328">
        <v>7917</v>
      </c>
      <c r="AP115" s="17"/>
      <c r="AQ115" s="17"/>
      <c r="AR115" s="17"/>
      <c r="AS115" s="17"/>
      <c r="AT115" s="17"/>
      <c r="AU115" s="17"/>
    </row>
    <row r="116" spans="1:47" ht="15.75" customHeight="1" x14ac:dyDescent="0.25">
      <c r="A116" s="323"/>
      <c r="B116" s="317" t="s">
        <v>80</v>
      </c>
      <c r="C116" s="320">
        <v>15407.67</v>
      </c>
      <c r="D116" s="319">
        <v>0</v>
      </c>
      <c r="E116" s="319">
        <v>0</v>
      </c>
      <c r="F116" s="318">
        <f t="shared" si="3"/>
        <v>1516878507020</v>
      </c>
      <c r="G116" s="320">
        <f>1516878507020</f>
        <v>1516878507020</v>
      </c>
      <c r="H116" s="319">
        <v>0</v>
      </c>
      <c r="I116" s="321">
        <v>248</v>
      </c>
      <c r="J116" s="312">
        <v>781266</v>
      </c>
      <c r="K116" s="321">
        <v>78</v>
      </c>
      <c r="L116" s="312">
        <v>2</v>
      </c>
      <c r="M116" s="319">
        <v>0</v>
      </c>
      <c r="N116" s="319">
        <v>0</v>
      </c>
      <c r="O116" s="319">
        <v>0</v>
      </c>
      <c r="P116" s="312">
        <v>1</v>
      </c>
      <c r="Q116" s="321">
        <v>221174</v>
      </c>
      <c r="R116" s="323"/>
      <c r="S116" s="317" t="s">
        <v>80</v>
      </c>
      <c r="T116" s="320">
        <v>436980421</v>
      </c>
      <c r="U116" s="320">
        <f t="shared" ref="U116:U192" si="5">AA116+AG116</f>
        <v>436980421</v>
      </c>
      <c r="V116" s="319">
        <v>0</v>
      </c>
      <c r="W116" s="319">
        <v>0</v>
      </c>
      <c r="X116" s="319">
        <v>0</v>
      </c>
      <c r="Y116" s="319">
        <v>0</v>
      </c>
      <c r="Z116" s="320">
        <f t="shared" si="2"/>
        <v>436980421</v>
      </c>
      <c r="AA116" s="318">
        <f>436980421</f>
        <v>436980421</v>
      </c>
      <c r="AB116" s="319">
        <v>0</v>
      </c>
      <c r="AC116" s="319">
        <v>0</v>
      </c>
      <c r="AD116" s="319">
        <v>0</v>
      </c>
      <c r="AE116" s="319">
        <v>0</v>
      </c>
      <c r="AF116" s="319">
        <v>0</v>
      </c>
      <c r="AG116" s="319">
        <v>0</v>
      </c>
      <c r="AH116" s="319">
        <v>0</v>
      </c>
      <c r="AI116" s="319">
        <v>0</v>
      </c>
      <c r="AJ116" s="319">
        <v>0</v>
      </c>
      <c r="AK116" s="319">
        <v>0</v>
      </c>
      <c r="AL116" s="326">
        <v>1</v>
      </c>
      <c r="AM116" s="319">
        <v>328146500000</v>
      </c>
      <c r="AN116" s="327">
        <v>3281465</v>
      </c>
      <c r="AO116" s="328">
        <v>7917</v>
      </c>
      <c r="AP116" s="17"/>
      <c r="AQ116" s="17"/>
      <c r="AR116" s="17"/>
      <c r="AS116" s="17"/>
      <c r="AT116" s="17"/>
      <c r="AU116" s="17"/>
    </row>
    <row r="117" spans="1:47" ht="15.75" customHeight="1" x14ac:dyDescent="0.25">
      <c r="A117" s="323"/>
      <c r="B117" s="317" t="s">
        <v>81</v>
      </c>
      <c r="C117" s="320">
        <v>15488.8</v>
      </c>
      <c r="D117" s="319">
        <v>0</v>
      </c>
      <c r="E117" s="319">
        <v>0</v>
      </c>
      <c r="F117" s="318">
        <f t="shared" si="3"/>
        <v>1572314198347.4099</v>
      </c>
      <c r="G117" s="320">
        <v>1572314198347.4099</v>
      </c>
      <c r="H117" s="319">
        <v>0</v>
      </c>
      <c r="I117" s="321">
        <v>248</v>
      </c>
      <c r="J117" s="312">
        <v>781933</v>
      </c>
      <c r="K117" s="321">
        <v>75</v>
      </c>
      <c r="L117" s="312">
        <v>2</v>
      </c>
      <c r="M117" s="319">
        <v>0</v>
      </c>
      <c r="N117" s="319">
        <v>0</v>
      </c>
      <c r="O117" s="319">
        <v>0</v>
      </c>
      <c r="P117" s="312">
        <v>1</v>
      </c>
      <c r="Q117" s="321">
        <v>222116</v>
      </c>
      <c r="R117" s="323"/>
      <c r="S117" s="317" t="s">
        <v>81</v>
      </c>
      <c r="T117" s="320">
        <v>3992853108.7199998</v>
      </c>
      <c r="U117" s="320">
        <f t="shared" si="5"/>
        <v>3992853108.7199998</v>
      </c>
      <c r="V117" s="319">
        <v>0</v>
      </c>
      <c r="W117" s="319">
        <v>0</v>
      </c>
      <c r="X117" s="319">
        <v>0</v>
      </c>
      <c r="Y117" s="319">
        <v>0</v>
      </c>
      <c r="Z117" s="320">
        <f t="shared" si="2"/>
        <v>3992853108.7199998</v>
      </c>
      <c r="AA117" s="318">
        <v>3992853108.7199998</v>
      </c>
      <c r="AB117" s="319">
        <v>0</v>
      </c>
      <c r="AC117" s="319">
        <v>0</v>
      </c>
      <c r="AD117" s="319">
        <v>0</v>
      </c>
      <c r="AE117" s="319">
        <v>0</v>
      </c>
      <c r="AF117" s="319">
        <v>0</v>
      </c>
      <c r="AG117" s="319">
        <v>0</v>
      </c>
      <c r="AH117" s="319">
        <v>0</v>
      </c>
      <c r="AI117" s="319">
        <v>0</v>
      </c>
      <c r="AJ117" s="319">
        <v>0</v>
      </c>
      <c r="AK117" s="319">
        <v>0</v>
      </c>
      <c r="AL117" s="326">
        <v>2</v>
      </c>
      <c r="AM117" s="319">
        <v>552982700000</v>
      </c>
      <c r="AN117" s="327">
        <v>5529827</v>
      </c>
      <c r="AO117" s="328">
        <v>13854</v>
      </c>
      <c r="AP117" s="17"/>
      <c r="AQ117" s="17"/>
      <c r="AR117" s="17"/>
      <c r="AS117" s="17"/>
      <c r="AT117" s="17"/>
      <c r="AU117" s="17"/>
    </row>
    <row r="118" spans="1:47" ht="15.75" customHeight="1" x14ac:dyDescent="0.25">
      <c r="A118" s="323"/>
      <c r="B118" s="317" t="s">
        <v>82</v>
      </c>
      <c r="C118" s="320">
        <v>15871.73</v>
      </c>
      <c r="D118" s="319">
        <v>0</v>
      </c>
      <c r="E118" s="319">
        <v>0</v>
      </c>
      <c r="F118" s="318">
        <f t="shared" si="3"/>
        <v>1602377921649.1799</v>
      </c>
      <c r="G118" s="320">
        <v>1602377921649.1799</v>
      </c>
      <c r="H118" s="319">
        <v>0</v>
      </c>
      <c r="I118" s="321">
        <v>246</v>
      </c>
      <c r="J118" s="312">
        <v>782236</v>
      </c>
      <c r="K118" s="321">
        <v>84</v>
      </c>
      <c r="L118" s="312">
        <v>2</v>
      </c>
      <c r="M118" s="319">
        <v>0</v>
      </c>
      <c r="N118" s="319">
        <v>0</v>
      </c>
      <c r="O118" s="319">
        <v>0</v>
      </c>
      <c r="P118" s="312">
        <v>1</v>
      </c>
      <c r="Q118" s="321">
        <v>223170</v>
      </c>
      <c r="R118" s="323"/>
      <c r="S118" s="317" t="s">
        <v>82</v>
      </c>
      <c r="T118" s="320">
        <v>831208526.29999995</v>
      </c>
      <c r="U118" s="320">
        <f t="shared" si="5"/>
        <v>831208526.29999995</v>
      </c>
      <c r="V118" s="319">
        <v>0</v>
      </c>
      <c r="W118" s="319">
        <v>0</v>
      </c>
      <c r="X118" s="319">
        <v>0</v>
      </c>
      <c r="Y118" s="319">
        <v>0</v>
      </c>
      <c r="Z118" s="320">
        <f t="shared" si="2"/>
        <v>831208526.29999995</v>
      </c>
      <c r="AA118" s="318">
        <v>831208526.29999995</v>
      </c>
      <c r="AB118" s="319">
        <v>0</v>
      </c>
      <c r="AC118" s="319">
        <v>0</v>
      </c>
      <c r="AD118" s="319">
        <v>0</v>
      </c>
      <c r="AE118" s="319">
        <v>0</v>
      </c>
      <c r="AF118" s="319">
        <v>0</v>
      </c>
      <c r="AG118" s="319">
        <v>0</v>
      </c>
      <c r="AH118" s="319">
        <v>0</v>
      </c>
      <c r="AI118" s="319">
        <v>0</v>
      </c>
      <c r="AJ118" s="319">
        <v>0</v>
      </c>
      <c r="AK118" s="319">
        <v>0</v>
      </c>
      <c r="AL118" s="326">
        <v>2</v>
      </c>
      <c r="AM118" s="319">
        <v>552982700000</v>
      </c>
      <c r="AN118" s="327">
        <v>5529827</v>
      </c>
      <c r="AO118" s="328">
        <v>13854</v>
      </c>
      <c r="AP118" s="17"/>
      <c r="AQ118" s="17"/>
      <c r="AR118" s="17"/>
      <c r="AS118" s="17"/>
      <c r="AT118" s="17"/>
      <c r="AU118" s="17"/>
    </row>
    <row r="119" spans="1:47" ht="15.75" customHeight="1" x14ac:dyDescent="0.25">
      <c r="A119" s="323"/>
      <c r="B119" s="317" t="s">
        <v>83</v>
      </c>
      <c r="C119" s="320">
        <v>15896.09</v>
      </c>
      <c r="D119" s="319">
        <v>0</v>
      </c>
      <c r="E119" s="319">
        <v>0</v>
      </c>
      <c r="F119" s="318">
        <f t="shared" si="3"/>
        <v>1625530754734.1599</v>
      </c>
      <c r="G119" s="320">
        <v>1625530754734.1599</v>
      </c>
      <c r="H119" s="319">
        <v>0</v>
      </c>
      <c r="I119" s="312">
        <v>246</v>
      </c>
      <c r="J119" s="312">
        <v>782942</v>
      </c>
      <c r="K119" s="321">
        <v>61</v>
      </c>
      <c r="L119" s="312">
        <v>2</v>
      </c>
      <c r="M119" s="319">
        <v>0</v>
      </c>
      <c r="N119" s="319">
        <v>0</v>
      </c>
      <c r="O119" s="321">
        <v>1</v>
      </c>
      <c r="P119" s="312">
        <v>1</v>
      </c>
      <c r="Q119" s="321">
        <v>223884</v>
      </c>
      <c r="R119" s="323"/>
      <c r="S119" s="317" t="s">
        <v>83</v>
      </c>
      <c r="T119" s="320">
        <v>902749620.39999998</v>
      </c>
      <c r="U119" s="320">
        <f t="shared" si="5"/>
        <v>902749620.39999998</v>
      </c>
      <c r="V119" s="319">
        <v>0</v>
      </c>
      <c r="W119" s="319">
        <v>0</v>
      </c>
      <c r="X119" s="319">
        <v>0</v>
      </c>
      <c r="Y119" s="319">
        <v>0</v>
      </c>
      <c r="Z119" s="320">
        <f t="shared" si="2"/>
        <v>902749620.39999998</v>
      </c>
      <c r="AA119" s="318">
        <v>902749620.39999998</v>
      </c>
      <c r="AB119" s="319">
        <v>0</v>
      </c>
      <c r="AC119" s="319">
        <v>0</v>
      </c>
      <c r="AD119" s="319">
        <v>0</v>
      </c>
      <c r="AE119" s="319">
        <v>0</v>
      </c>
      <c r="AF119" s="319">
        <v>0</v>
      </c>
      <c r="AG119" s="319">
        <v>0</v>
      </c>
      <c r="AH119" s="319">
        <v>0</v>
      </c>
      <c r="AI119" s="319">
        <v>0</v>
      </c>
      <c r="AJ119" s="319">
        <v>0</v>
      </c>
      <c r="AK119" s="319">
        <v>0</v>
      </c>
      <c r="AL119" s="326">
        <v>2</v>
      </c>
      <c r="AM119" s="319">
        <v>552982700000</v>
      </c>
      <c r="AN119" s="327">
        <v>5529827</v>
      </c>
      <c r="AO119" s="328">
        <v>13854</v>
      </c>
      <c r="AP119" s="17"/>
      <c r="AQ119" s="17"/>
      <c r="AR119" s="17"/>
      <c r="AS119" s="17"/>
      <c r="AT119" s="17"/>
      <c r="AU119" s="17"/>
    </row>
    <row r="120" spans="1:47" ht="15.75" customHeight="1" x14ac:dyDescent="0.25">
      <c r="A120" s="323"/>
      <c r="B120" s="317" t="s">
        <v>84</v>
      </c>
      <c r="C120" s="320">
        <v>15797.75</v>
      </c>
      <c r="D120" s="319">
        <v>0</v>
      </c>
      <c r="E120" s="319">
        <v>0</v>
      </c>
      <c r="F120" s="318">
        <f t="shared" si="3"/>
        <v>1585243789997</v>
      </c>
      <c r="G120" s="320">
        <v>1585243789997</v>
      </c>
      <c r="H120" s="319">
        <v>0</v>
      </c>
      <c r="I120" s="312">
        <v>245</v>
      </c>
      <c r="J120" s="312">
        <v>783534</v>
      </c>
      <c r="K120" s="321">
        <v>77</v>
      </c>
      <c r="L120" s="312">
        <v>2</v>
      </c>
      <c r="M120" s="319">
        <v>0</v>
      </c>
      <c r="N120" s="319">
        <v>0</v>
      </c>
      <c r="O120" s="321">
        <v>1</v>
      </c>
      <c r="P120" s="312">
        <v>1</v>
      </c>
      <c r="Q120" s="321">
        <v>224775</v>
      </c>
      <c r="R120" s="323"/>
      <c r="S120" s="317" t="s">
        <v>84</v>
      </c>
      <c r="T120" s="320">
        <v>2268786434.5999999</v>
      </c>
      <c r="U120" s="320">
        <f t="shared" si="5"/>
        <v>2268786434.5999999</v>
      </c>
      <c r="V120" s="319">
        <v>0</v>
      </c>
      <c r="W120" s="319">
        <v>0</v>
      </c>
      <c r="X120" s="319">
        <v>0</v>
      </c>
      <c r="Y120" s="319">
        <v>0</v>
      </c>
      <c r="Z120" s="320">
        <f t="shared" si="2"/>
        <v>2268786434.5999999</v>
      </c>
      <c r="AA120" s="318">
        <v>2268786434.5999999</v>
      </c>
      <c r="AB120" s="319">
        <v>0</v>
      </c>
      <c r="AC120" s="319">
        <v>0</v>
      </c>
      <c r="AD120" s="319">
        <v>0</v>
      </c>
      <c r="AE120" s="319">
        <v>0</v>
      </c>
      <c r="AF120" s="319">
        <v>0</v>
      </c>
      <c r="AG120" s="319">
        <v>0</v>
      </c>
      <c r="AH120" s="319">
        <v>0</v>
      </c>
      <c r="AI120" s="319">
        <v>0</v>
      </c>
      <c r="AJ120" s="319">
        <v>0</v>
      </c>
      <c r="AK120" s="319">
        <v>0</v>
      </c>
      <c r="AL120" s="326">
        <v>2</v>
      </c>
      <c r="AM120" s="319">
        <v>552982700000</v>
      </c>
      <c r="AN120" s="327">
        <v>5529827</v>
      </c>
      <c r="AO120" s="328">
        <v>13854</v>
      </c>
      <c r="AP120" s="18"/>
      <c r="AQ120" s="18"/>
      <c r="AR120" s="17"/>
      <c r="AS120" s="17"/>
      <c r="AT120" s="17"/>
      <c r="AU120" s="17"/>
    </row>
    <row r="121" spans="1:47" ht="15.75" customHeight="1" x14ac:dyDescent="0.25">
      <c r="A121" s="323"/>
      <c r="B121" s="317" t="s">
        <v>85</v>
      </c>
      <c r="C121" s="320">
        <v>15621.1</v>
      </c>
      <c r="D121" s="319">
        <v>0</v>
      </c>
      <c r="E121" s="319">
        <v>0</v>
      </c>
      <c r="F121" s="318">
        <f t="shared" si="3"/>
        <v>1557398082348.3999</v>
      </c>
      <c r="G121" s="320">
        <v>1557398082348.3999</v>
      </c>
      <c r="H121" s="319">
        <v>0</v>
      </c>
      <c r="I121" s="312">
        <v>244</v>
      </c>
      <c r="J121" s="312">
        <v>784258</v>
      </c>
      <c r="K121" s="321">
        <v>60</v>
      </c>
      <c r="L121" s="312">
        <v>2</v>
      </c>
      <c r="M121" s="319">
        <v>0</v>
      </c>
      <c r="N121" s="319">
        <v>0</v>
      </c>
      <c r="O121" s="321">
        <v>2</v>
      </c>
      <c r="P121" s="312">
        <v>1</v>
      </c>
      <c r="Q121" s="321">
        <v>225557</v>
      </c>
      <c r="R121" s="323"/>
      <c r="S121" s="317" t="s">
        <v>85</v>
      </c>
      <c r="T121" s="320">
        <v>671919190</v>
      </c>
      <c r="U121" s="320">
        <f t="shared" si="5"/>
        <v>671919190</v>
      </c>
      <c r="V121" s="319">
        <v>0</v>
      </c>
      <c r="W121" s="319">
        <v>0</v>
      </c>
      <c r="X121" s="319">
        <v>0</v>
      </c>
      <c r="Y121" s="319">
        <v>0</v>
      </c>
      <c r="Z121" s="320">
        <f t="shared" si="2"/>
        <v>671919190</v>
      </c>
      <c r="AA121" s="318">
        <v>671919190</v>
      </c>
      <c r="AB121" s="319">
        <v>0</v>
      </c>
      <c r="AC121" s="319">
        <v>0</v>
      </c>
      <c r="AD121" s="319">
        <v>0</v>
      </c>
      <c r="AE121" s="319">
        <v>0</v>
      </c>
      <c r="AF121" s="319">
        <v>0</v>
      </c>
      <c r="AG121" s="319">
        <v>0</v>
      </c>
      <c r="AH121" s="319">
        <v>0</v>
      </c>
      <c r="AI121" s="319">
        <v>0</v>
      </c>
      <c r="AJ121" s="319">
        <v>0</v>
      </c>
      <c r="AK121" s="319">
        <v>0</v>
      </c>
      <c r="AL121" s="326">
        <v>3</v>
      </c>
      <c r="AM121" s="319">
        <v>881531300000</v>
      </c>
      <c r="AN121" s="327">
        <v>8815313</v>
      </c>
      <c r="AO121" s="328">
        <v>20959</v>
      </c>
      <c r="AP121" s="18"/>
      <c r="AQ121" s="18"/>
      <c r="AR121" s="17"/>
      <c r="AS121" s="17"/>
      <c r="AT121" s="17"/>
      <c r="AU121" s="17"/>
    </row>
    <row r="122" spans="1:47" ht="15.75" customHeight="1" x14ac:dyDescent="0.25">
      <c r="A122" s="323"/>
      <c r="B122" s="317" t="s">
        <v>86</v>
      </c>
      <c r="C122" s="320">
        <v>14919.19</v>
      </c>
      <c r="D122" s="319">
        <v>0</v>
      </c>
      <c r="E122" s="319">
        <v>0</v>
      </c>
      <c r="F122" s="318">
        <f t="shared" si="3"/>
        <v>1466111909231.03</v>
      </c>
      <c r="G122" s="320">
        <v>1466111909231.03</v>
      </c>
      <c r="H122" s="319">
        <v>0</v>
      </c>
      <c r="I122" s="312">
        <v>237</v>
      </c>
      <c r="J122" s="312">
        <v>784827</v>
      </c>
      <c r="K122" s="321">
        <v>61</v>
      </c>
      <c r="L122" s="312">
        <v>2</v>
      </c>
      <c r="M122" s="319">
        <v>0</v>
      </c>
      <c r="N122" s="319">
        <v>0</v>
      </c>
      <c r="O122" s="321">
        <v>2</v>
      </c>
      <c r="P122" s="312">
        <v>1</v>
      </c>
      <c r="Q122" s="321">
        <v>226315</v>
      </c>
      <c r="R122" s="323"/>
      <c r="S122" s="317" t="s">
        <v>86</v>
      </c>
      <c r="T122" s="320">
        <v>14759853534.5</v>
      </c>
      <c r="U122" s="320">
        <f t="shared" si="5"/>
        <v>2552815815.5</v>
      </c>
      <c r="V122" s="319">
        <v>0</v>
      </c>
      <c r="W122" s="320">
        <v>12207037719</v>
      </c>
      <c r="X122" s="319">
        <v>0</v>
      </c>
      <c r="Y122" s="319">
        <v>0</v>
      </c>
      <c r="Z122" s="320">
        <f t="shared" si="2"/>
        <v>2552815815.5</v>
      </c>
      <c r="AA122" s="318">
        <v>2552815815.5</v>
      </c>
      <c r="AB122" s="319">
        <v>0</v>
      </c>
      <c r="AC122" s="319">
        <v>0</v>
      </c>
      <c r="AD122" s="319">
        <v>0</v>
      </c>
      <c r="AE122" s="319">
        <v>0</v>
      </c>
      <c r="AF122" s="318">
        <v>12207037719</v>
      </c>
      <c r="AG122" s="319">
        <v>0</v>
      </c>
      <c r="AH122" s="319">
        <v>0</v>
      </c>
      <c r="AI122" s="318">
        <v>12207037719</v>
      </c>
      <c r="AJ122" s="319">
        <v>0</v>
      </c>
      <c r="AK122" s="319">
        <v>0</v>
      </c>
      <c r="AL122" s="326">
        <v>3</v>
      </c>
      <c r="AM122" s="319">
        <v>881531300000</v>
      </c>
      <c r="AN122" s="327">
        <v>8815313</v>
      </c>
      <c r="AO122" s="328">
        <v>20959</v>
      </c>
      <c r="AP122" s="18"/>
      <c r="AQ122" s="18"/>
      <c r="AR122" s="17"/>
      <c r="AS122" s="17"/>
      <c r="AT122" s="17"/>
      <c r="AU122" s="17"/>
    </row>
    <row r="123" spans="1:47" ht="15.75" customHeight="1" x14ac:dyDescent="0.25">
      <c r="A123" s="324"/>
      <c r="B123" s="325" t="s">
        <v>87</v>
      </c>
      <c r="C123" s="320">
        <v>14854.24</v>
      </c>
      <c r="D123" s="319">
        <v>0</v>
      </c>
      <c r="E123" s="319">
        <v>0</v>
      </c>
      <c r="F123" s="318">
        <f t="shared" si="3"/>
        <v>1442655414437.8999</v>
      </c>
      <c r="G123" s="320">
        <v>1442655414437.8999</v>
      </c>
      <c r="H123" s="319">
        <v>0</v>
      </c>
      <c r="I123" s="312">
        <v>237</v>
      </c>
      <c r="J123" s="312">
        <v>785863</v>
      </c>
      <c r="K123" s="321">
        <v>51</v>
      </c>
      <c r="L123" s="321">
        <v>3</v>
      </c>
      <c r="M123" s="319">
        <v>0</v>
      </c>
      <c r="N123" s="319">
        <v>0</v>
      </c>
      <c r="O123" s="321">
        <v>2</v>
      </c>
      <c r="P123" s="312">
        <v>1</v>
      </c>
      <c r="Q123" s="321">
        <v>227066</v>
      </c>
      <c r="R123" s="324"/>
      <c r="S123" s="325" t="s">
        <v>87</v>
      </c>
      <c r="T123" s="320">
        <v>28013649069</v>
      </c>
      <c r="U123" s="320">
        <f t="shared" si="5"/>
        <v>4103820875</v>
      </c>
      <c r="V123" s="319">
        <v>0</v>
      </c>
      <c r="W123" s="320">
        <v>23909828194</v>
      </c>
      <c r="X123" s="319">
        <v>0</v>
      </c>
      <c r="Y123" s="319">
        <v>0</v>
      </c>
      <c r="Z123" s="320">
        <f t="shared" si="2"/>
        <v>2986351463</v>
      </c>
      <c r="AA123" s="318">
        <v>2986351463</v>
      </c>
      <c r="AB123" s="319">
        <v>0</v>
      </c>
      <c r="AC123" s="319">
        <v>0</v>
      </c>
      <c r="AD123" s="319">
        <v>0</v>
      </c>
      <c r="AE123" s="319">
        <v>0</v>
      </c>
      <c r="AF123" s="318">
        <v>25027297606</v>
      </c>
      <c r="AG123" s="320">
        <v>1117469412</v>
      </c>
      <c r="AH123" s="319">
        <v>0</v>
      </c>
      <c r="AI123" s="320">
        <v>23909828194</v>
      </c>
      <c r="AJ123" s="319">
        <v>0</v>
      </c>
      <c r="AK123" s="319">
        <v>0</v>
      </c>
      <c r="AL123" s="326">
        <v>3</v>
      </c>
      <c r="AM123" s="319">
        <v>881531300000</v>
      </c>
      <c r="AN123" s="327">
        <v>8815313</v>
      </c>
      <c r="AO123" s="328">
        <v>20959</v>
      </c>
      <c r="AP123" s="18"/>
      <c r="AQ123" s="18"/>
      <c r="AR123" s="17"/>
      <c r="AS123" s="17"/>
      <c r="AT123" s="17"/>
      <c r="AU123" s="17"/>
    </row>
    <row r="124" spans="1:47" ht="15.75" customHeight="1" x14ac:dyDescent="0.25">
      <c r="A124" s="329" t="s">
        <v>97</v>
      </c>
      <c r="B124" s="317" t="s">
        <v>76</v>
      </c>
      <c r="C124" s="320">
        <v>14290.63</v>
      </c>
      <c r="D124" s="319">
        <v>0</v>
      </c>
      <c r="E124" s="319">
        <v>0</v>
      </c>
      <c r="F124" s="318">
        <f t="shared" si="3"/>
        <v>1378363060774</v>
      </c>
      <c r="G124" s="320">
        <f>1378363060774</f>
        <v>1378363060774</v>
      </c>
      <c r="H124" s="319">
        <v>0</v>
      </c>
      <c r="I124" s="312">
        <v>237</v>
      </c>
      <c r="J124" s="312">
        <v>787105</v>
      </c>
      <c r="K124" s="321">
        <v>62</v>
      </c>
      <c r="L124" s="321">
        <v>3</v>
      </c>
      <c r="M124" s="319">
        <v>0</v>
      </c>
      <c r="N124" s="319">
        <v>0</v>
      </c>
      <c r="O124" s="321">
        <v>2</v>
      </c>
      <c r="P124" s="312">
        <v>1</v>
      </c>
      <c r="Q124" s="321">
        <v>227992</v>
      </c>
      <c r="R124" s="329" t="s">
        <v>97</v>
      </c>
      <c r="S124" s="317" t="s">
        <v>76</v>
      </c>
      <c r="T124" s="320">
        <v>33519347928</v>
      </c>
      <c r="U124" s="320">
        <f t="shared" si="5"/>
        <v>959908925</v>
      </c>
      <c r="V124" s="319">
        <v>0</v>
      </c>
      <c r="W124" s="320">
        <v>32559439003</v>
      </c>
      <c r="X124" s="319">
        <v>0</v>
      </c>
      <c r="Y124" s="319">
        <v>0</v>
      </c>
      <c r="Z124" s="320">
        <f t="shared" si="2"/>
        <v>1026765201</v>
      </c>
      <c r="AA124" s="320">
        <v>959503331</v>
      </c>
      <c r="AB124" s="319">
        <v>0</v>
      </c>
      <c r="AC124" s="318">
        <v>67261870</v>
      </c>
      <c r="AD124" s="319">
        <v>0</v>
      </c>
      <c r="AE124" s="319">
        <v>0</v>
      </c>
      <c r="AF124" s="318">
        <v>32492582727</v>
      </c>
      <c r="AG124" s="318">
        <v>405594</v>
      </c>
      <c r="AH124" s="319">
        <v>0</v>
      </c>
      <c r="AI124" s="318">
        <v>32492177133</v>
      </c>
      <c r="AJ124" s="319">
        <v>0</v>
      </c>
      <c r="AK124" s="319">
        <v>0</v>
      </c>
      <c r="AL124" s="326">
        <v>4</v>
      </c>
      <c r="AM124" s="319">
        <v>1340903900000</v>
      </c>
      <c r="AN124" s="327">
        <v>13409039</v>
      </c>
      <c r="AO124" s="328">
        <v>30993</v>
      </c>
      <c r="AP124" s="17"/>
      <c r="AQ124" s="17"/>
      <c r="AR124" s="17"/>
      <c r="AS124" s="17"/>
      <c r="AT124" s="17"/>
      <c r="AU124" s="17"/>
    </row>
    <row r="125" spans="1:47" ht="15.75" customHeight="1" x14ac:dyDescent="0.25">
      <c r="A125" s="323"/>
      <c r="B125" s="317" t="s">
        <v>77</v>
      </c>
      <c r="C125" s="320">
        <v>13907.69</v>
      </c>
      <c r="D125" s="319">
        <v>0</v>
      </c>
      <c r="E125" s="319">
        <v>0</v>
      </c>
      <c r="F125" s="318">
        <f t="shared" si="3"/>
        <v>1365432388304.5901</v>
      </c>
      <c r="G125" s="320">
        <v>1365432388304.5901</v>
      </c>
      <c r="H125" s="319">
        <v>0</v>
      </c>
      <c r="I125" s="312">
        <v>237</v>
      </c>
      <c r="J125" s="312">
        <v>788628</v>
      </c>
      <c r="K125" s="321">
        <v>66</v>
      </c>
      <c r="L125" s="321">
        <v>3</v>
      </c>
      <c r="M125" s="319">
        <v>0</v>
      </c>
      <c r="N125" s="319">
        <v>0</v>
      </c>
      <c r="O125" s="321">
        <v>2</v>
      </c>
      <c r="P125" s="312">
        <v>1</v>
      </c>
      <c r="Q125" s="321">
        <v>228881</v>
      </c>
      <c r="R125" s="323"/>
      <c r="S125" s="317" t="s">
        <v>77</v>
      </c>
      <c r="T125" s="320">
        <v>26993733810</v>
      </c>
      <c r="U125" s="320">
        <f t="shared" si="5"/>
        <v>1152904424</v>
      </c>
      <c r="V125" s="319">
        <v>0</v>
      </c>
      <c r="W125" s="320">
        <v>25840829386</v>
      </c>
      <c r="X125" s="319">
        <v>0</v>
      </c>
      <c r="Y125" s="319">
        <v>0</v>
      </c>
      <c r="Z125" s="320">
        <f t="shared" si="2"/>
        <v>1277800024</v>
      </c>
      <c r="AA125" s="320">
        <f>1152904424</f>
        <v>1152904424</v>
      </c>
      <c r="AB125" s="319">
        <v>0</v>
      </c>
      <c r="AC125" s="320">
        <v>124895600</v>
      </c>
      <c r="AD125" s="319">
        <v>0</v>
      </c>
      <c r="AE125" s="319">
        <v>0</v>
      </c>
      <c r="AF125" s="318">
        <v>25715933786</v>
      </c>
      <c r="AG125" s="319">
        <v>0</v>
      </c>
      <c r="AH125" s="319">
        <v>0</v>
      </c>
      <c r="AI125" s="318">
        <v>25715933786</v>
      </c>
      <c r="AJ125" s="319">
        <v>0</v>
      </c>
      <c r="AK125" s="319">
        <v>0</v>
      </c>
      <c r="AL125" s="326">
        <v>4</v>
      </c>
      <c r="AM125" s="319">
        <v>1340903900000</v>
      </c>
      <c r="AN125" s="327">
        <v>13409039</v>
      </c>
      <c r="AO125" s="328">
        <v>30993</v>
      </c>
      <c r="AP125" s="17"/>
      <c r="AQ125" s="17"/>
      <c r="AR125" s="17"/>
      <c r="AS125" s="17"/>
      <c r="AT125" s="17"/>
      <c r="AU125" s="17"/>
    </row>
    <row r="126" spans="1:47" ht="15.75" customHeight="1" x14ac:dyDescent="0.25">
      <c r="A126" s="323"/>
      <c r="B126" s="317" t="s">
        <v>78</v>
      </c>
      <c r="C126" s="320">
        <v>13095.77</v>
      </c>
      <c r="D126" s="319">
        <v>0</v>
      </c>
      <c r="E126" s="319">
        <v>0</v>
      </c>
      <c r="F126" s="318">
        <f t="shared" si="3"/>
        <v>1311053123099.0601</v>
      </c>
      <c r="G126" s="320">
        <v>1311053123099.0601</v>
      </c>
      <c r="H126" s="319">
        <v>0</v>
      </c>
      <c r="I126" s="312">
        <v>237</v>
      </c>
      <c r="J126" s="312">
        <v>790561</v>
      </c>
      <c r="K126" s="321">
        <v>72</v>
      </c>
      <c r="L126" s="321">
        <v>3</v>
      </c>
      <c r="M126" s="319">
        <v>0</v>
      </c>
      <c r="N126" s="319">
        <v>0</v>
      </c>
      <c r="O126" s="321">
        <v>2</v>
      </c>
      <c r="P126" s="312">
        <v>1</v>
      </c>
      <c r="Q126" s="321">
        <v>229874</v>
      </c>
      <c r="R126" s="323"/>
      <c r="S126" s="317" t="s">
        <v>78</v>
      </c>
      <c r="T126" s="320">
        <v>51224524591</v>
      </c>
      <c r="U126" s="320">
        <f t="shared" si="5"/>
        <v>1342864053</v>
      </c>
      <c r="V126" s="319">
        <v>0</v>
      </c>
      <c r="W126" s="320">
        <v>49881660538</v>
      </c>
      <c r="X126" s="319">
        <v>0</v>
      </c>
      <c r="Y126" s="319">
        <v>0</v>
      </c>
      <c r="Z126" s="320">
        <f t="shared" si="2"/>
        <v>1355335283</v>
      </c>
      <c r="AA126" s="320">
        <f>1342864053</f>
        <v>1342864053</v>
      </c>
      <c r="AB126" s="319">
        <v>0</v>
      </c>
      <c r="AC126" s="320">
        <v>12471230</v>
      </c>
      <c r="AD126" s="319">
        <v>0</v>
      </c>
      <c r="AE126" s="319">
        <v>0</v>
      </c>
      <c r="AF126" s="318">
        <v>49869189308</v>
      </c>
      <c r="AG126" s="319">
        <v>0</v>
      </c>
      <c r="AH126" s="319">
        <v>0</v>
      </c>
      <c r="AI126" s="318">
        <v>49869189308</v>
      </c>
      <c r="AJ126" s="319">
        <v>0</v>
      </c>
      <c r="AK126" s="319">
        <v>0</v>
      </c>
      <c r="AL126" s="326">
        <v>4</v>
      </c>
      <c r="AM126" s="319">
        <v>1340903900000</v>
      </c>
      <c r="AN126" s="327">
        <v>13409039</v>
      </c>
      <c r="AO126" s="328">
        <v>30993</v>
      </c>
      <c r="AP126" s="17"/>
      <c r="AQ126" s="17"/>
      <c r="AR126" s="17"/>
      <c r="AS126" s="17"/>
      <c r="AT126" s="17"/>
      <c r="AU126" s="17"/>
    </row>
    <row r="127" spans="1:47" ht="15.75" customHeight="1" x14ac:dyDescent="0.25">
      <c r="A127" s="323"/>
      <c r="B127" s="317" t="s">
        <v>79</v>
      </c>
      <c r="C127" s="318">
        <f>13113.66</f>
        <v>13113.66</v>
      </c>
      <c r="D127" s="319">
        <v>0</v>
      </c>
      <c r="E127" s="319">
        <v>0</v>
      </c>
      <c r="F127" s="318">
        <f t="shared" si="3"/>
        <v>1281492495061</v>
      </c>
      <c r="G127" s="320">
        <v>1281492495061</v>
      </c>
      <c r="H127" s="319">
        <v>0</v>
      </c>
      <c r="I127" s="312">
        <v>238</v>
      </c>
      <c r="J127" s="312">
        <v>792178</v>
      </c>
      <c r="K127" s="321">
        <v>73</v>
      </c>
      <c r="L127" s="321">
        <v>3</v>
      </c>
      <c r="M127" s="319">
        <v>0</v>
      </c>
      <c r="N127" s="319">
        <v>0</v>
      </c>
      <c r="O127" s="321">
        <v>2</v>
      </c>
      <c r="P127" s="312">
        <v>1</v>
      </c>
      <c r="Q127" s="321">
        <v>230879</v>
      </c>
      <c r="R127" s="323"/>
      <c r="S127" s="317" t="s">
        <v>79</v>
      </c>
      <c r="T127" s="320">
        <v>55462024681</v>
      </c>
      <c r="U127" s="320">
        <f t="shared" si="5"/>
        <v>298870326</v>
      </c>
      <c r="V127" s="319">
        <v>0</v>
      </c>
      <c r="W127" s="320">
        <v>55163154355</v>
      </c>
      <c r="X127" s="319">
        <v>0</v>
      </c>
      <c r="Y127" s="319">
        <v>0</v>
      </c>
      <c r="Z127" s="320">
        <f t="shared" si="2"/>
        <v>304309986</v>
      </c>
      <c r="AA127" s="320">
        <v>298870326</v>
      </c>
      <c r="AB127" s="319">
        <v>0</v>
      </c>
      <c r="AC127" s="320">
        <v>5439660</v>
      </c>
      <c r="AD127" s="319">
        <v>0</v>
      </c>
      <c r="AE127" s="319">
        <v>0</v>
      </c>
      <c r="AF127" s="318">
        <v>55157714695</v>
      </c>
      <c r="AG127" s="319">
        <v>0</v>
      </c>
      <c r="AH127" s="319">
        <v>0</v>
      </c>
      <c r="AI127" s="318">
        <v>55157714695</v>
      </c>
      <c r="AJ127" s="319">
        <v>0</v>
      </c>
      <c r="AK127" s="319">
        <v>0</v>
      </c>
      <c r="AL127" s="326">
        <v>4</v>
      </c>
      <c r="AM127" s="319">
        <v>1340903900000</v>
      </c>
      <c r="AN127" s="327">
        <v>13409039</v>
      </c>
      <c r="AO127" s="328">
        <v>30993</v>
      </c>
      <c r="AP127" s="17"/>
      <c r="AQ127" s="17"/>
      <c r="AR127" s="17"/>
      <c r="AS127" s="17"/>
      <c r="AT127" s="17"/>
      <c r="AU127" s="17"/>
    </row>
    <row r="128" spans="1:47" ht="15.75" customHeight="1" x14ac:dyDescent="0.25">
      <c r="A128" s="323"/>
      <c r="B128" s="317" t="s">
        <v>80</v>
      </c>
      <c r="C128" s="318">
        <v>12805.16</v>
      </c>
      <c r="D128" s="319">
        <v>0</v>
      </c>
      <c r="E128" s="319">
        <v>0</v>
      </c>
      <c r="F128" s="318">
        <f t="shared" si="3"/>
        <v>1253898741087.3999</v>
      </c>
      <c r="G128" s="320">
        <v>1253898741087.3999</v>
      </c>
      <c r="H128" s="319">
        <v>0</v>
      </c>
      <c r="I128" s="312">
        <v>237</v>
      </c>
      <c r="J128" s="312">
        <v>794811</v>
      </c>
      <c r="K128" s="321">
        <v>63</v>
      </c>
      <c r="L128" s="321">
        <v>3</v>
      </c>
      <c r="M128" s="319">
        <v>0</v>
      </c>
      <c r="N128" s="319">
        <v>0</v>
      </c>
      <c r="O128" s="321">
        <v>2</v>
      </c>
      <c r="P128" s="312">
        <v>1</v>
      </c>
      <c r="Q128" s="321">
        <v>231821</v>
      </c>
      <c r="R128" s="323"/>
      <c r="S128" s="317" t="s">
        <v>80</v>
      </c>
      <c r="T128" s="320">
        <v>29499092201</v>
      </c>
      <c r="U128" s="320">
        <f t="shared" si="5"/>
        <v>353421280</v>
      </c>
      <c r="V128" s="319">
        <v>0</v>
      </c>
      <c r="W128" s="320">
        <v>29145670921</v>
      </c>
      <c r="X128" s="319">
        <v>0</v>
      </c>
      <c r="Y128" s="319">
        <v>0</v>
      </c>
      <c r="Z128" s="320">
        <f t="shared" si="2"/>
        <v>935924140</v>
      </c>
      <c r="AA128" s="320">
        <v>353421280</v>
      </c>
      <c r="AB128" s="319">
        <v>0</v>
      </c>
      <c r="AC128" s="320">
        <v>582502860</v>
      </c>
      <c r="AD128" s="319">
        <v>0</v>
      </c>
      <c r="AE128" s="319">
        <v>0</v>
      </c>
      <c r="AF128" s="318">
        <v>28563168061</v>
      </c>
      <c r="AG128" s="319">
        <v>0</v>
      </c>
      <c r="AH128" s="319">
        <v>0</v>
      </c>
      <c r="AI128" s="318">
        <v>28563168061</v>
      </c>
      <c r="AJ128" s="319">
        <v>0</v>
      </c>
      <c r="AK128" s="319">
        <v>0</v>
      </c>
      <c r="AL128" s="326">
        <v>5</v>
      </c>
      <c r="AM128" s="319">
        <v>1642116900000</v>
      </c>
      <c r="AN128" s="327">
        <v>16421169</v>
      </c>
      <c r="AO128" s="328">
        <v>37045</v>
      </c>
      <c r="AP128" s="17"/>
      <c r="AQ128" s="17"/>
      <c r="AR128" s="17"/>
      <c r="AS128" s="17"/>
      <c r="AT128" s="17"/>
      <c r="AU128" s="17"/>
    </row>
    <row r="129" spans="1:47" ht="15.75" customHeight="1" x14ac:dyDescent="0.25">
      <c r="A129" s="323"/>
      <c r="B129" s="317" t="s">
        <v>81</v>
      </c>
      <c r="C129" s="318">
        <f>14591.23</f>
        <v>14591.23</v>
      </c>
      <c r="D129" s="319">
        <v>0</v>
      </c>
      <c r="E129" s="319">
        <v>0</v>
      </c>
      <c r="F129" s="318">
        <f t="shared" si="3"/>
        <v>1408502503114.6499</v>
      </c>
      <c r="G129" s="320">
        <f>1408502503114.65</f>
        <v>1408502503114.6499</v>
      </c>
      <c r="H129" s="319">
        <v>0</v>
      </c>
      <c r="I129" s="312">
        <v>237</v>
      </c>
      <c r="J129" s="312">
        <v>797403</v>
      </c>
      <c r="K129" s="321">
        <v>105</v>
      </c>
      <c r="L129" s="321">
        <v>3</v>
      </c>
      <c r="M129" s="319">
        <v>0</v>
      </c>
      <c r="N129" s="319">
        <v>0</v>
      </c>
      <c r="O129" s="321">
        <v>3</v>
      </c>
      <c r="P129" s="312">
        <v>1</v>
      </c>
      <c r="Q129" s="321">
        <v>233345</v>
      </c>
      <c r="R129" s="323"/>
      <c r="S129" s="317" t="s">
        <v>81</v>
      </c>
      <c r="T129" s="320">
        <v>93901267552</v>
      </c>
      <c r="U129" s="320">
        <f t="shared" si="5"/>
        <v>1617874092</v>
      </c>
      <c r="V129" s="319">
        <v>0</v>
      </c>
      <c r="W129" s="320">
        <v>92283393460</v>
      </c>
      <c r="X129" s="319">
        <v>0</v>
      </c>
      <c r="Y129" s="319">
        <v>0</v>
      </c>
      <c r="Z129" s="320">
        <f t="shared" si="2"/>
        <v>2205915522</v>
      </c>
      <c r="AA129" s="330">
        <v>1515254172</v>
      </c>
      <c r="AB129" s="319">
        <v>0</v>
      </c>
      <c r="AC129" s="320">
        <f>690661350</f>
        <v>690661350</v>
      </c>
      <c r="AD129" s="319">
        <v>0</v>
      </c>
      <c r="AE129" s="319">
        <v>0</v>
      </c>
      <c r="AF129" s="318">
        <v>91695352030</v>
      </c>
      <c r="AG129" s="318">
        <v>102619920</v>
      </c>
      <c r="AH129" s="319">
        <v>0</v>
      </c>
      <c r="AI129" s="318">
        <v>91592732110</v>
      </c>
      <c r="AJ129" s="319">
        <v>0</v>
      </c>
      <c r="AK129" s="319">
        <v>0</v>
      </c>
      <c r="AL129" s="326">
        <v>5</v>
      </c>
      <c r="AM129" s="319">
        <v>1642116900000</v>
      </c>
      <c r="AN129" s="327">
        <v>16421169</v>
      </c>
      <c r="AO129" s="328">
        <v>37045</v>
      </c>
      <c r="AP129" s="17"/>
      <c r="AQ129" s="17"/>
      <c r="AR129" s="17"/>
      <c r="AS129" s="17"/>
      <c r="AT129" s="17"/>
      <c r="AU129" s="17"/>
    </row>
    <row r="130" spans="1:47" ht="15.75" customHeight="1" x14ac:dyDescent="0.25">
      <c r="A130" s="323"/>
      <c r="B130" s="317" t="s">
        <v>82</v>
      </c>
      <c r="C130" s="331">
        <v>14219</v>
      </c>
      <c r="D130" s="319">
        <v>0</v>
      </c>
      <c r="E130" s="319">
        <v>0</v>
      </c>
      <c r="F130" s="318">
        <f t="shared" si="3"/>
        <v>1327096821320</v>
      </c>
      <c r="G130" s="320">
        <f>1327096821320</f>
        <v>1327096821320</v>
      </c>
      <c r="H130" s="319">
        <v>0</v>
      </c>
      <c r="I130" s="312">
        <v>236</v>
      </c>
      <c r="J130" s="312">
        <v>799454</v>
      </c>
      <c r="K130" s="321">
        <v>54</v>
      </c>
      <c r="L130" s="321">
        <v>3</v>
      </c>
      <c r="M130" s="319">
        <v>0</v>
      </c>
      <c r="N130" s="319">
        <v>0</v>
      </c>
      <c r="O130" s="321">
        <v>3</v>
      </c>
      <c r="P130" s="312">
        <v>1</v>
      </c>
      <c r="Q130" s="321">
        <v>234079</v>
      </c>
      <c r="R130" s="323"/>
      <c r="S130" s="317" t="s">
        <v>82</v>
      </c>
      <c r="T130" s="320">
        <v>37471630755</v>
      </c>
      <c r="U130" s="320">
        <f t="shared" si="5"/>
        <v>529307375</v>
      </c>
      <c r="V130" s="319">
        <v>0</v>
      </c>
      <c r="W130" s="320">
        <v>36942323380</v>
      </c>
      <c r="X130" s="319">
        <v>0</v>
      </c>
      <c r="Y130" s="319">
        <v>0</v>
      </c>
      <c r="Z130" s="320">
        <f t="shared" si="2"/>
        <v>539145059</v>
      </c>
      <c r="AA130" s="320">
        <v>519721679</v>
      </c>
      <c r="AB130" s="319">
        <v>0</v>
      </c>
      <c r="AC130" s="320">
        <v>19423380</v>
      </c>
      <c r="AD130" s="319">
        <v>0</v>
      </c>
      <c r="AE130" s="319">
        <v>0</v>
      </c>
      <c r="AF130" s="318">
        <v>36932485696</v>
      </c>
      <c r="AG130" s="318">
        <v>9585696</v>
      </c>
      <c r="AH130" s="319">
        <v>0</v>
      </c>
      <c r="AI130" s="318">
        <v>36922900000</v>
      </c>
      <c r="AJ130" s="319">
        <v>0</v>
      </c>
      <c r="AK130" s="319">
        <v>0</v>
      </c>
      <c r="AL130" s="326">
        <v>5</v>
      </c>
      <c r="AM130" s="319">
        <v>1642116900000</v>
      </c>
      <c r="AN130" s="327">
        <v>16421169</v>
      </c>
      <c r="AO130" s="328">
        <v>37045</v>
      </c>
      <c r="AP130" s="17"/>
      <c r="AQ130" s="17"/>
      <c r="AR130" s="17"/>
      <c r="AS130" s="17"/>
      <c r="AT130" s="17"/>
      <c r="AU130" s="17"/>
    </row>
    <row r="131" spans="1:47" ht="15.75" customHeight="1" x14ac:dyDescent="0.25">
      <c r="A131" s="323"/>
      <c r="B131" s="317" t="s">
        <v>83</v>
      </c>
      <c r="C131" s="318">
        <v>13268.52</v>
      </c>
      <c r="D131" s="319">
        <v>0</v>
      </c>
      <c r="E131" s="319">
        <v>0</v>
      </c>
      <c r="F131" s="318">
        <f t="shared" si="3"/>
        <v>1262994806097.1799</v>
      </c>
      <c r="G131" s="320">
        <v>1262994806097.1799</v>
      </c>
      <c r="H131" s="319">
        <v>0</v>
      </c>
      <c r="I131" s="312">
        <v>235</v>
      </c>
      <c r="J131" s="312">
        <v>800848</v>
      </c>
      <c r="K131" s="321">
        <v>58</v>
      </c>
      <c r="L131" s="321">
        <v>3</v>
      </c>
      <c r="M131" s="319">
        <v>0</v>
      </c>
      <c r="N131" s="319">
        <v>0</v>
      </c>
      <c r="O131" s="321">
        <v>3</v>
      </c>
      <c r="P131" s="312">
        <v>1</v>
      </c>
      <c r="Q131" s="321">
        <v>234738</v>
      </c>
      <c r="R131" s="323"/>
      <c r="S131" s="317" t="s">
        <v>83</v>
      </c>
      <c r="T131" s="320">
        <v>37696963071.800003</v>
      </c>
      <c r="U131" s="320">
        <f t="shared" si="5"/>
        <v>153298226.80000001</v>
      </c>
      <c r="V131" s="320">
        <v>501859365</v>
      </c>
      <c r="W131" s="320">
        <v>37041805480</v>
      </c>
      <c r="X131" s="319">
        <v>0</v>
      </c>
      <c r="Y131" s="319">
        <v>0</v>
      </c>
      <c r="Z131" s="320">
        <f t="shared" si="2"/>
        <v>260163071.80000001</v>
      </c>
      <c r="AA131" s="330">
        <v>153298226.80000001</v>
      </c>
      <c r="AB131" s="318">
        <v>1859365</v>
      </c>
      <c r="AC131" s="318">
        <v>105005480</v>
      </c>
      <c r="AD131" s="319">
        <v>0</v>
      </c>
      <c r="AE131" s="319">
        <v>0</v>
      </c>
      <c r="AF131" s="318">
        <v>37436800000</v>
      </c>
      <c r="AG131" s="319">
        <v>0</v>
      </c>
      <c r="AH131" s="318">
        <v>500000000</v>
      </c>
      <c r="AI131" s="318">
        <v>36936800000</v>
      </c>
      <c r="AJ131" s="319">
        <v>0</v>
      </c>
      <c r="AK131" s="319">
        <v>0</v>
      </c>
      <c r="AL131" s="326">
        <v>6</v>
      </c>
      <c r="AM131" s="319">
        <v>1909926500000</v>
      </c>
      <c r="AN131" s="327">
        <v>19099265</v>
      </c>
      <c r="AO131" s="328">
        <v>42374</v>
      </c>
      <c r="AP131" s="17"/>
      <c r="AQ131" s="17"/>
      <c r="AR131" s="17"/>
      <c r="AS131" s="17"/>
      <c r="AT131" s="17"/>
      <c r="AU131" s="17"/>
    </row>
    <row r="132" spans="1:47" ht="15.75" customHeight="1" x14ac:dyDescent="0.25">
      <c r="A132" s="323"/>
      <c r="B132" s="317" t="s">
        <v>84</v>
      </c>
      <c r="C132" s="318">
        <v>13210.2</v>
      </c>
      <c r="D132" s="319">
        <v>0</v>
      </c>
      <c r="E132" s="319">
        <v>0</v>
      </c>
      <c r="F132" s="318">
        <f t="shared" si="3"/>
        <v>1289804963251.3401</v>
      </c>
      <c r="G132" s="320">
        <v>1289804963251.3401</v>
      </c>
      <c r="H132" s="319">
        <v>0</v>
      </c>
      <c r="I132" s="312">
        <v>235</v>
      </c>
      <c r="J132" s="312">
        <v>801968</v>
      </c>
      <c r="K132" s="321">
        <v>79</v>
      </c>
      <c r="L132" s="321">
        <v>3</v>
      </c>
      <c r="M132" s="321">
        <v>1</v>
      </c>
      <c r="N132" s="319">
        <v>0</v>
      </c>
      <c r="O132" s="321">
        <v>3</v>
      </c>
      <c r="P132" s="312">
        <v>1</v>
      </c>
      <c r="Q132" s="312">
        <v>235696</v>
      </c>
      <c r="R132" s="323"/>
      <c r="S132" s="317" t="s">
        <v>84</v>
      </c>
      <c r="T132" s="320">
        <v>47996309428</v>
      </c>
      <c r="U132" s="320">
        <f t="shared" si="5"/>
        <v>623786488</v>
      </c>
      <c r="V132" s="319">
        <v>0</v>
      </c>
      <c r="W132" s="320">
        <v>47372522940</v>
      </c>
      <c r="X132" s="319">
        <v>0</v>
      </c>
      <c r="Y132" s="319">
        <v>0</v>
      </c>
      <c r="Z132" s="320">
        <f t="shared" si="2"/>
        <v>1774709428</v>
      </c>
      <c r="AA132" s="318">
        <v>623786488</v>
      </c>
      <c r="AB132" s="319">
        <v>0</v>
      </c>
      <c r="AC132" s="318">
        <v>1150922940</v>
      </c>
      <c r="AD132" s="319">
        <v>0</v>
      </c>
      <c r="AE132" s="319">
        <v>0</v>
      </c>
      <c r="AF132" s="318">
        <v>46221600000</v>
      </c>
      <c r="AG132" s="319">
        <v>0</v>
      </c>
      <c r="AH132" s="319">
        <v>0</v>
      </c>
      <c r="AI132" s="318">
        <v>46221600000</v>
      </c>
      <c r="AJ132" s="319">
        <v>0</v>
      </c>
      <c r="AK132" s="319">
        <v>0</v>
      </c>
      <c r="AL132" s="326">
        <v>6</v>
      </c>
      <c r="AM132" s="319">
        <v>1909926500000</v>
      </c>
      <c r="AN132" s="327">
        <v>19099265</v>
      </c>
      <c r="AO132" s="328">
        <v>42374</v>
      </c>
      <c r="AP132" s="17"/>
      <c r="AQ132" s="17"/>
      <c r="AR132" s="17"/>
      <c r="AS132" s="17"/>
      <c r="AT132" s="17"/>
      <c r="AU132" s="17"/>
    </row>
    <row r="133" spans="1:47" ht="15.75" customHeight="1" x14ac:dyDescent="0.25">
      <c r="A133" s="323"/>
      <c r="B133" s="317" t="s">
        <v>85</v>
      </c>
      <c r="C133" s="318">
        <v>13125.76</v>
      </c>
      <c r="D133" s="319">
        <v>0</v>
      </c>
      <c r="E133" s="319">
        <v>0</v>
      </c>
      <c r="F133" s="318">
        <f t="shared" si="3"/>
        <v>1315954377977.3601</v>
      </c>
      <c r="G133" s="320">
        <v>1315954377977.3601</v>
      </c>
      <c r="H133" s="319">
        <v>0</v>
      </c>
      <c r="I133" s="312">
        <v>234</v>
      </c>
      <c r="J133" s="312">
        <v>802975</v>
      </c>
      <c r="K133" s="321">
        <v>48</v>
      </c>
      <c r="L133" s="321">
        <v>3</v>
      </c>
      <c r="M133" s="321">
        <v>1</v>
      </c>
      <c r="N133" s="319">
        <v>0</v>
      </c>
      <c r="O133" s="321">
        <v>3</v>
      </c>
      <c r="P133" s="312">
        <v>1</v>
      </c>
      <c r="Q133" s="321">
        <v>236548</v>
      </c>
      <c r="R133" s="323"/>
      <c r="S133" s="317" t="s">
        <v>85</v>
      </c>
      <c r="T133" s="320">
        <v>38669194496</v>
      </c>
      <c r="U133" s="320">
        <f t="shared" si="5"/>
        <v>2004704336</v>
      </c>
      <c r="V133" s="319">
        <v>0</v>
      </c>
      <c r="W133" s="320">
        <v>36664490160</v>
      </c>
      <c r="X133" s="319">
        <v>0</v>
      </c>
      <c r="Y133" s="319">
        <v>0</v>
      </c>
      <c r="Z133" s="320">
        <f t="shared" si="2"/>
        <v>2237494496</v>
      </c>
      <c r="AA133" s="320">
        <v>2004704336</v>
      </c>
      <c r="AB133" s="319">
        <v>0</v>
      </c>
      <c r="AC133" s="320">
        <v>232790160</v>
      </c>
      <c r="AD133" s="319">
        <v>0</v>
      </c>
      <c r="AE133" s="319">
        <v>0</v>
      </c>
      <c r="AF133" s="318">
        <v>36431700000</v>
      </c>
      <c r="AG133" s="319">
        <v>0</v>
      </c>
      <c r="AH133" s="319">
        <v>0</v>
      </c>
      <c r="AI133" s="318">
        <v>36431700000</v>
      </c>
      <c r="AJ133" s="319">
        <v>0</v>
      </c>
      <c r="AK133" s="319">
        <v>0</v>
      </c>
      <c r="AL133" s="326">
        <v>6</v>
      </c>
      <c r="AM133" s="319">
        <v>1909926500000</v>
      </c>
      <c r="AN133" s="327">
        <v>19099265</v>
      </c>
      <c r="AO133" s="328">
        <v>42374</v>
      </c>
      <c r="AP133" s="18"/>
      <c r="AQ133" s="18"/>
      <c r="AR133" s="17"/>
      <c r="AS133" s="17"/>
      <c r="AT133" s="17"/>
      <c r="AU133" s="17"/>
    </row>
    <row r="134" spans="1:47" ht="15.75" customHeight="1" x14ac:dyDescent="0.25">
      <c r="A134" s="323"/>
      <c r="B134" s="317" t="s">
        <v>86</v>
      </c>
      <c r="C134" s="318">
        <v>12738.71</v>
      </c>
      <c r="D134" s="319">
        <v>0</v>
      </c>
      <c r="E134" s="319">
        <v>0</v>
      </c>
      <c r="F134" s="318">
        <f t="shared" si="3"/>
        <v>1255555732833.46</v>
      </c>
      <c r="G134" s="320">
        <v>1255555732833.46</v>
      </c>
      <c r="H134" s="319">
        <v>0</v>
      </c>
      <c r="I134" s="312">
        <v>233</v>
      </c>
      <c r="J134" s="312">
        <v>804374</v>
      </c>
      <c r="K134" s="321">
        <v>69</v>
      </c>
      <c r="L134" s="321">
        <v>5</v>
      </c>
      <c r="M134" s="321">
        <v>1</v>
      </c>
      <c r="N134" s="319">
        <v>0</v>
      </c>
      <c r="O134" s="321">
        <v>3</v>
      </c>
      <c r="P134" s="312">
        <v>1</v>
      </c>
      <c r="Q134" s="321">
        <v>237372</v>
      </c>
      <c r="R134" s="323"/>
      <c r="S134" s="317" t="s">
        <v>86</v>
      </c>
      <c r="T134" s="320">
        <v>38205401678.5</v>
      </c>
      <c r="U134" s="320">
        <f t="shared" si="5"/>
        <v>327509648.5</v>
      </c>
      <c r="V134" s="319">
        <v>0</v>
      </c>
      <c r="W134" s="320">
        <v>37877892030</v>
      </c>
      <c r="X134" s="319">
        <v>0</v>
      </c>
      <c r="Y134" s="319">
        <v>0</v>
      </c>
      <c r="Z134" s="320">
        <f t="shared" si="2"/>
        <v>740101678.5</v>
      </c>
      <c r="AA134" s="320">
        <v>327509648.5</v>
      </c>
      <c r="AB134" s="319">
        <v>0</v>
      </c>
      <c r="AC134" s="320">
        <v>412592030</v>
      </c>
      <c r="AD134" s="319">
        <v>0</v>
      </c>
      <c r="AE134" s="319">
        <v>0</v>
      </c>
      <c r="AF134" s="318">
        <v>37465300000</v>
      </c>
      <c r="AG134" s="319">
        <v>0</v>
      </c>
      <c r="AH134" s="319">
        <v>0</v>
      </c>
      <c r="AI134" s="318">
        <v>37465300000</v>
      </c>
      <c r="AJ134" s="319">
        <v>0</v>
      </c>
      <c r="AK134" s="319">
        <v>0</v>
      </c>
      <c r="AL134" s="326">
        <v>7</v>
      </c>
      <c r="AM134" s="319">
        <v>2209600900000</v>
      </c>
      <c r="AN134" s="327">
        <v>36702187</v>
      </c>
      <c r="AO134" s="328">
        <v>47874</v>
      </c>
      <c r="AP134" s="18"/>
      <c r="AQ134" s="18"/>
      <c r="AR134" s="17"/>
      <c r="AS134" s="17"/>
      <c r="AT134" s="17"/>
      <c r="AU134" s="17"/>
    </row>
    <row r="135" spans="1:47" ht="15.75" customHeight="1" x14ac:dyDescent="0.25">
      <c r="A135" s="324"/>
      <c r="B135" s="325" t="s">
        <v>87</v>
      </c>
      <c r="C135" s="318">
        <v>12278.99</v>
      </c>
      <c r="D135" s="319">
        <v>0</v>
      </c>
      <c r="E135" s="319">
        <v>0</v>
      </c>
      <c r="F135" s="318">
        <f t="shared" si="3"/>
        <v>1262497502634.8</v>
      </c>
      <c r="G135" s="320">
        <v>1262497502634.8</v>
      </c>
      <c r="H135" s="319">
        <v>0</v>
      </c>
      <c r="I135" s="312">
        <v>235</v>
      </c>
      <c r="J135" s="312">
        <v>805578</v>
      </c>
      <c r="K135" s="321">
        <v>71</v>
      </c>
      <c r="L135" s="321">
        <v>7</v>
      </c>
      <c r="M135" s="321">
        <v>1</v>
      </c>
      <c r="N135" s="319">
        <v>0</v>
      </c>
      <c r="O135" s="321">
        <v>3</v>
      </c>
      <c r="P135" s="312">
        <v>1</v>
      </c>
      <c r="Q135" s="321">
        <v>238470</v>
      </c>
      <c r="R135" s="324"/>
      <c r="S135" s="325" t="s">
        <v>87</v>
      </c>
      <c r="T135" s="320">
        <v>55801557111.199997</v>
      </c>
      <c r="U135" s="320">
        <f t="shared" si="5"/>
        <v>21112942605.200001</v>
      </c>
      <c r="V135" s="319">
        <v>0</v>
      </c>
      <c r="W135" s="320">
        <v>34688614506</v>
      </c>
      <c r="X135" s="319">
        <v>0</v>
      </c>
      <c r="Y135" s="319">
        <v>0</v>
      </c>
      <c r="Z135" s="320">
        <f t="shared" si="2"/>
        <v>3351194655.1999998</v>
      </c>
      <c r="AA135" s="320">
        <v>1633378605.2</v>
      </c>
      <c r="AB135" s="319">
        <v>0</v>
      </c>
      <c r="AC135" s="320">
        <v>1717816050</v>
      </c>
      <c r="AD135" s="319">
        <v>0</v>
      </c>
      <c r="AE135" s="319">
        <v>0</v>
      </c>
      <c r="AF135" s="318">
        <v>52450362456</v>
      </c>
      <c r="AG135" s="318">
        <v>19479564000</v>
      </c>
      <c r="AH135" s="319">
        <v>0</v>
      </c>
      <c r="AI135" s="318">
        <v>32970798456</v>
      </c>
      <c r="AJ135" s="319">
        <v>0</v>
      </c>
      <c r="AK135" s="319">
        <v>0</v>
      </c>
      <c r="AL135" s="326">
        <v>7</v>
      </c>
      <c r="AM135" s="319">
        <v>2209600900000</v>
      </c>
      <c r="AN135" s="327">
        <v>36702187</v>
      </c>
      <c r="AO135" s="328">
        <v>47874</v>
      </c>
      <c r="AP135" s="17"/>
      <c r="AQ135" s="17"/>
      <c r="AR135" s="17"/>
      <c r="AS135" s="17"/>
      <c r="AT135" s="17"/>
      <c r="AU135" s="17"/>
    </row>
    <row r="136" spans="1:47" ht="15.75" customHeight="1" x14ac:dyDescent="0.25">
      <c r="A136" s="329" t="s">
        <v>98</v>
      </c>
      <c r="B136" s="317" t="s">
        <v>76</v>
      </c>
      <c r="C136" s="331">
        <v>12157.996500000001</v>
      </c>
      <c r="D136" s="319">
        <v>0</v>
      </c>
      <c r="E136" s="319">
        <v>0</v>
      </c>
      <c r="F136" s="318">
        <f t="shared" si="3"/>
        <v>1462228429457.6001</v>
      </c>
      <c r="G136" s="320">
        <v>1462228429457.6001</v>
      </c>
      <c r="H136" s="319">
        <v>0</v>
      </c>
      <c r="I136" s="332">
        <v>235</v>
      </c>
      <c r="J136" s="312">
        <v>807106</v>
      </c>
      <c r="K136" s="333">
        <v>60</v>
      </c>
      <c r="L136" s="333">
        <v>7</v>
      </c>
      <c r="M136" s="333">
        <v>2</v>
      </c>
      <c r="N136" s="319">
        <v>0</v>
      </c>
      <c r="O136" s="321">
        <v>3</v>
      </c>
      <c r="P136" s="312">
        <v>1</v>
      </c>
      <c r="Q136" s="333">
        <v>239761</v>
      </c>
      <c r="R136" s="329" t="s">
        <v>98</v>
      </c>
      <c r="S136" s="317" t="s">
        <v>76</v>
      </c>
      <c r="T136" s="320">
        <v>19278941536.830002</v>
      </c>
      <c r="U136" s="320">
        <f t="shared" si="5"/>
        <v>6730231813.8299999</v>
      </c>
      <c r="V136" s="319">
        <v>0</v>
      </c>
      <c r="W136" s="320">
        <v>12548709723</v>
      </c>
      <c r="X136" s="319">
        <v>0</v>
      </c>
      <c r="Y136" s="319">
        <v>0</v>
      </c>
      <c r="Z136" s="320">
        <f t="shared" si="2"/>
        <v>1667312478.8299999</v>
      </c>
      <c r="AA136" s="330">
        <v>466249658.82999998</v>
      </c>
      <c r="AB136" s="319">
        <v>0</v>
      </c>
      <c r="AC136" s="330">
        <v>1201062820</v>
      </c>
      <c r="AD136" s="319">
        <v>0</v>
      </c>
      <c r="AE136" s="319">
        <v>0</v>
      </c>
      <c r="AF136" s="318">
        <v>17611629058</v>
      </c>
      <c r="AG136" s="331">
        <v>6263982155</v>
      </c>
      <c r="AH136" s="319">
        <v>0</v>
      </c>
      <c r="AI136" s="331">
        <v>11347646903</v>
      </c>
      <c r="AJ136" s="319">
        <v>0</v>
      </c>
      <c r="AK136" s="319">
        <v>0</v>
      </c>
      <c r="AL136" s="326">
        <v>8</v>
      </c>
      <c r="AM136" s="319">
        <v>2399441300000</v>
      </c>
      <c r="AN136" s="327">
        <v>38600591</v>
      </c>
      <c r="AO136" s="328">
        <v>51206</v>
      </c>
      <c r="AP136" s="17"/>
      <c r="AQ136" s="17"/>
      <c r="AR136" s="17"/>
      <c r="AS136" s="17"/>
      <c r="AT136" s="17"/>
      <c r="AU136" s="17"/>
    </row>
    <row r="137" spans="1:47" ht="15.75" customHeight="1" x14ac:dyDescent="0.25">
      <c r="A137" s="323"/>
      <c r="B137" s="317" t="s">
        <v>77</v>
      </c>
      <c r="C137" s="318">
        <v>11794.16</v>
      </c>
      <c r="D137" s="319">
        <v>0</v>
      </c>
      <c r="E137" s="319">
        <v>0</v>
      </c>
      <c r="F137" s="318">
        <f t="shared" si="3"/>
        <v>1446081191203.6101</v>
      </c>
      <c r="G137" s="320">
        <v>1446081191203.6101</v>
      </c>
      <c r="H137" s="319">
        <v>0</v>
      </c>
      <c r="I137" s="312">
        <v>235</v>
      </c>
      <c r="J137" s="312">
        <v>808106</v>
      </c>
      <c r="K137" s="321">
        <v>71</v>
      </c>
      <c r="L137" s="321">
        <v>8</v>
      </c>
      <c r="M137" s="321">
        <v>2</v>
      </c>
      <c r="N137" s="319">
        <v>0</v>
      </c>
      <c r="O137" s="321">
        <v>3</v>
      </c>
      <c r="P137" s="312">
        <v>1</v>
      </c>
      <c r="Q137" s="321">
        <v>240924</v>
      </c>
      <c r="R137" s="323"/>
      <c r="S137" s="317" t="s">
        <v>77</v>
      </c>
      <c r="T137" s="320">
        <v>16040322334.549999</v>
      </c>
      <c r="U137" s="320">
        <f t="shared" si="5"/>
        <v>1104908794.55</v>
      </c>
      <c r="V137" s="319">
        <v>0</v>
      </c>
      <c r="W137" s="320">
        <v>14935413540</v>
      </c>
      <c r="X137" s="319">
        <v>0</v>
      </c>
      <c r="Y137" s="319">
        <v>0</v>
      </c>
      <c r="Z137" s="320">
        <f t="shared" si="2"/>
        <v>3683769464.5500002</v>
      </c>
      <c r="AA137" s="320">
        <v>1104908794.55</v>
      </c>
      <c r="AB137" s="319">
        <v>0</v>
      </c>
      <c r="AC137" s="320">
        <v>2578860670</v>
      </c>
      <c r="AD137" s="319">
        <v>0</v>
      </c>
      <c r="AE137" s="319">
        <v>0</v>
      </c>
      <c r="AF137" s="318">
        <v>12356552870</v>
      </c>
      <c r="AG137" s="319">
        <v>0</v>
      </c>
      <c r="AH137" s="319">
        <v>0</v>
      </c>
      <c r="AI137" s="318">
        <v>12356552870</v>
      </c>
      <c r="AJ137" s="319">
        <v>0</v>
      </c>
      <c r="AK137" s="319">
        <v>0</v>
      </c>
      <c r="AL137" s="326">
        <v>8</v>
      </c>
      <c r="AM137" s="319">
        <v>2399441300000</v>
      </c>
      <c r="AN137" s="327">
        <v>38600591</v>
      </c>
      <c r="AO137" s="328">
        <v>51206</v>
      </c>
      <c r="AP137" s="17"/>
      <c r="AQ137" s="17"/>
      <c r="AR137" s="17"/>
      <c r="AS137" s="17"/>
      <c r="AT137" s="17"/>
      <c r="AU137" s="17"/>
    </row>
    <row r="138" spans="1:47" ht="15.75" customHeight="1" x14ac:dyDescent="0.25">
      <c r="A138" s="323"/>
      <c r="B138" s="317" t="s">
        <v>78</v>
      </c>
      <c r="C138" s="318">
        <v>11191.21</v>
      </c>
      <c r="D138" s="319">
        <v>0</v>
      </c>
      <c r="E138" s="319">
        <v>0</v>
      </c>
      <c r="F138" s="318">
        <f t="shared" si="3"/>
        <v>1297295579977.9199</v>
      </c>
      <c r="G138" s="320">
        <v>1297295579977.9199</v>
      </c>
      <c r="H138" s="319">
        <v>0</v>
      </c>
      <c r="I138" s="312">
        <v>236</v>
      </c>
      <c r="J138" s="312">
        <v>810618</v>
      </c>
      <c r="K138" s="321">
        <v>69</v>
      </c>
      <c r="L138" s="321">
        <v>8</v>
      </c>
      <c r="M138" s="321">
        <v>2</v>
      </c>
      <c r="N138" s="319">
        <v>0</v>
      </c>
      <c r="O138" s="321">
        <v>3</v>
      </c>
      <c r="P138" s="312">
        <v>1</v>
      </c>
      <c r="Q138" s="321">
        <v>242370</v>
      </c>
      <c r="R138" s="323"/>
      <c r="S138" s="317" t="s">
        <v>78</v>
      </c>
      <c r="T138" s="320">
        <v>14328898923.07</v>
      </c>
      <c r="U138" s="320">
        <f t="shared" si="5"/>
        <v>523997435.06999999</v>
      </c>
      <c r="V138" s="319">
        <v>0</v>
      </c>
      <c r="W138" s="320">
        <v>13804901488</v>
      </c>
      <c r="X138" s="319">
        <v>0</v>
      </c>
      <c r="Y138" s="319">
        <v>0</v>
      </c>
      <c r="Z138" s="320">
        <f t="shared" si="2"/>
        <v>631768115.06999993</v>
      </c>
      <c r="AA138" s="320">
        <v>523997435.06999999</v>
      </c>
      <c r="AB138" s="319">
        <v>0</v>
      </c>
      <c r="AC138" s="320">
        <v>107770680</v>
      </c>
      <c r="AD138" s="319">
        <v>0</v>
      </c>
      <c r="AE138" s="319">
        <v>0</v>
      </c>
      <c r="AF138" s="318">
        <v>13697130808</v>
      </c>
      <c r="AG138" s="319">
        <v>0</v>
      </c>
      <c r="AH138" s="319">
        <v>0</v>
      </c>
      <c r="AI138" s="318">
        <v>13697130808</v>
      </c>
      <c r="AJ138" s="319">
        <v>0</v>
      </c>
      <c r="AK138" s="319">
        <v>0</v>
      </c>
      <c r="AL138" s="326">
        <v>8</v>
      </c>
      <c r="AM138" s="319">
        <v>2399441300000</v>
      </c>
      <c r="AN138" s="327">
        <v>38600591</v>
      </c>
      <c r="AO138" s="328">
        <v>51206</v>
      </c>
      <c r="AP138" s="17"/>
      <c r="AQ138" s="17"/>
      <c r="AR138" s="17"/>
      <c r="AS138" s="17"/>
      <c r="AT138" s="17"/>
      <c r="AU138" s="17"/>
    </row>
    <row r="139" spans="1:47" ht="15.75" customHeight="1" x14ac:dyDescent="0.25">
      <c r="A139" s="323"/>
      <c r="B139" s="317" t="s">
        <v>79</v>
      </c>
      <c r="C139" s="331">
        <v>11019.84</v>
      </c>
      <c r="D139" s="319">
        <v>0</v>
      </c>
      <c r="E139" s="319">
        <v>0</v>
      </c>
      <c r="F139" s="318">
        <f t="shared" si="3"/>
        <v>1267337526632.47</v>
      </c>
      <c r="G139" s="320">
        <v>1267337526632.47</v>
      </c>
      <c r="H139" s="319">
        <v>0</v>
      </c>
      <c r="I139" s="332">
        <v>236</v>
      </c>
      <c r="J139" s="312">
        <v>817705</v>
      </c>
      <c r="K139" s="333">
        <v>67</v>
      </c>
      <c r="L139" s="333">
        <v>9</v>
      </c>
      <c r="M139" s="333">
        <v>2</v>
      </c>
      <c r="N139" s="319">
        <v>0</v>
      </c>
      <c r="O139" s="321">
        <v>3</v>
      </c>
      <c r="P139" s="312">
        <v>1</v>
      </c>
      <c r="Q139" s="333">
        <v>243590</v>
      </c>
      <c r="R139" s="323"/>
      <c r="S139" s="317" t="s">
        <v>79</v>
      </c>
      <c r="T139" s="320">
        <v>46612406960.540001</v>
      </c>
      <c r="U139" s="320">
        <f t="shared" si="5"/>
        <v>3737638190.54</v>
      </c>
      <c r="V139" s="319">
        <v>0</v>
      </c>
      <c r="W139" s="320">
        <v>42874768770</v>
      </c>
      <c r="X139" s="319">
        <v>0</v>
      </c>
      <c r="Y139" s="319">
        <v>0</v>
      </c>
      <c r="Z139" s="320">
        <f t="shared" si="2"/>
        <v>3889926960.54</v>
      </c>
      <c r="AA139" s="330">
        <v>3737638190.54</v>
      </c>
      <c r="AB139" s="319">
        <v>0</v>
      </c>
      <c r="AC139" s="330">
        <v>152288770</v>
      </c>
      <c r="AD139" s="319">
        <v>0</v>
      </c>
      <c r="AE139" s="319">
        <v>0</v>
      </c>
      <c r="AF139" s="318">
        <v>42722480000</v>
      </c>
      <c r="AG139" s="319">
        <v>0</v>
      </c>
      <c r="AH139" s="319">
        <v>0</v>
      </c>
      <c r="AI139" s="331">
        <v>42722480000</v>
      </c>
      <c r="AJ139" s="319">
        <v>0</v>
      </c>
      <c r="AK139" s="319">
        <v>0</v>
      </c>
      <c r="AL139" s="326">
        <v>9</v>
      </c>
      <c r="AM139" s="319">
        <v>2536989600000</v>
      </c>
      <c r="AN139" s="327">
        <v>39976074</v>
      </c>
      <c r="AO139" s="328">
        <v>53654</v>
      </c>
      <c r="AP139" s="18"/>
      <c r="AQ139" s="18"/>
      <c r="AR139" s="17"/>
      <c r="AS139" s="17"/>
      <c r="AT139" s="17"/>
      <c r="AU139" s="17"/>
    </row>
    <row r="140" spans="1:47" ht="15.75" customHeight="1" x14ac:dyDescent="0.25">
      <c r="A140" s="323"/>
      <c r="B140" s="317" t="s">
        <v>80</v>
      </c>
      <c r="C140" s="331">
        <v>10882.3</v>
      </c>
      <c r="D140" s="319">
        <v>0</v>
      </c>
      <c r="E140" s="319">
        <v>0</v>
      </c>
      <c r="F140" s="318">
        <f t="shared" si="3"/>
        <v>1319247550195.8301</v>
      </c>
      <c r="G140" s="320">
        <v>1319247550195.8301</v>
      </c>
      <c r="H140" s="319">
        <v>0</v>
      </c>
      <c r="I140" s="332">
        <v>236</v>
      </c>
      <c r="J140" s="312">
        <v>831106</v>
      </c>
      <c r="K140" s="333">
        <v>66</v>
      </c>
      <c r="L140" s="333">
        <v>10</v>
      </c>
      <c r="M140" s="333">
        <v>4</v>
      </c>
      <c r="N140" s="319">
        <v>0</v>
      </c>
      <c r="O140" s="321">
        <v>3</v>
      </c>
      <c r="P140" s="312">
        <v>2</v>
      </c>
      <c r="Q140" s="333">
        <v>244789</v>
      </c>
      <c r="R140" s="323"/>
      <c r="S140" s="317" t="s">
        <v>80</v>
      </c>
      <c r="T140" s="320">
        <v>1890682505</v>
      </c>
      <c r="U140" s="320">
        <f t="shared" si="5"/>
        <v>689689905</v>
      </c>
      <c r="V140" s="319">
        <v>0</v>
      </c>
      <c r="W140" s="320">
        <v>1200992600</v>
      </c>
      <c r="X140" s="319">
        <v>0</v>
      </c>
      <c r="Y140" s="319">
        <v>0</v>
      </c>
      <c r="Z140" s="320">
        <f t="shared" si="2"/>
        <v>1890682505</v>
      </c>
      <c r="AA140" s="331">
        <v>689689905</v>
      </c>
      <c r="AB140" s="319">
        <v>0</v>
      </c>
      <c r="AC140" s="331">
        <v>1200992600</v>
      </c>
      <c r="AD140" s="319">
        <v>0</v>
      </c>
      <c r="AE140" s="319">
        <v>0</v>
      </c>
      <c r="AF140" s="319">
        <v>0</v>
      </c>
      <c r="AG140" s="319">
        <v>0</v>
      </c>
      <c r="AH140" s="319">
        <v>0</v>
      </c>
      <c r="AI140" s="319">
        <v>0</v>
      </c>
      <c r="AJ140" s="319">
        <v>0</v>
      </c>
      <c r="AK140" s="319">
        <v>0</v>
      </c>
      <c r="AL140" s="326">
        <v>9</v>
      </c>
      <c r="AM140" s="319">
        <v>2536989600000</v>
      </c>
      <c r="AN140" s="327">
        <v>39976074</v>
      </c>
      <c r="AO140" s="328">
        <v>53654</v>
      </c>
      <c r="AP140" s="17"/>
      <c r="AQ140" s="17"/>
      <c r="AR140" s="17"/>
      <c r="AS140" s="17"/>
      <c r="AT140" s="17"/>
      <c r="AU140" s="17"/>
    </row>
    <row r="141" spans="1:47" ht="15.75" customHeight="1" x14ac:dyDescent="0.25">
      <c r="A141" s="323"/>
      <c r="B141" s="317" t="s">
        <v>81</v>
      </c>
      <c r="C141" s="331">
        <v>11451.95</v>
      </c>
      <c r="D141" s="319">
        <v>0</v>
      </c>
      <c r="E141" s="319">
        <v>0</v>
      </c>
      <c r="F141" s="318">
        <f t="shared" si="3"/>
        <v>1423078642065.8</v>
      </c>
      <c r="G141" s="320">
        <v>1423078642065.8</v>
      </c>
      <c r="H141" s="319">
        <v>0</v>
      </c>
      <c r="I141" s="332">
        <v>230</v>
      </c>
      <c r="J141" s="312">
        <v>858227</v>
      </c>
      <c r="K141" s="333">
        <v>53</v>
      </c>
      <c r="L141" s="333">
        <v>11</v>
      </c>
      <c r="M141" s="333">
        <v>4</v>
      </c>
      <c r="N141" s="319">
        <v>0</v>
      </c>
      <c r="O141" s="321">
        <v>3</v>
      </c>
      <c r="P141" s="312">
        <v>2</v>
      </c>
      <c r="Q141" s="333">
        <v>246110</v>
      </c>
      <c r="R141" s="323"/>
      <c r="S141" s="317" t="s">
        <v>81</v>
      </c>
      <c r="T141" s="320">
        <v>524465544.99000001</v>
      </c>
      <c r="U141" s="320">
        <f t="shared" si="5"/>
        <v>462427394.99000001</v>
      </c>
      <c r="V141" s="319">
        <v>0</v>
      </c>
      <c r="W141" s="320">
        <v>62038150</v>
      </c>
      <c r="X141" s="319">
        <v>0</v>
      </c>
      <c r="Y141" s="319">
        <v>0</v>
      </c>
      <c r="Z141" s="320">
        <f t="shared" si="2"/>
        <v>524465544.99000001</v>
      </c>
      <c r="AA141" s="330">
        <v>462427394.99000001</v>
      </c>
      <c r="AB141" s="319">
        <v>0</v>
      </c>
      <c r="AC141" s="330">
        <v>62038150</v>
      </c>
      <c r="AD141" s="319">
        <v>0</v>
      </c>
      <c r="AE141" s="319">
        <v>0</v>
      </c>
      <c r="AF141" s="319">
        <v>0</v>
      </c>
      <c r="AG141" s="319">
        <v>0</v>
      </c>
      <c r="AH141" s="319">
        <v>0</v>
      </c>
      <c r="AI141" s="319">
        <v>0</v>
      </c>
      <c r="AJ141" s="319">
        <v>0</v>
      </c>
      <c r="AK141" s="319">
        <v>0</v>
      </c>
      <c r="AL141" s="326">
        <v>9</v>
      </c>
      <c r="AM141" s="319">
        <v>2536989600000</v>
      </c>
      <c r="AN141" s="327">
        <v>39976074</v>
      </c>
      <c r="AO141" s="328">
        <v>53654</v>
      </c>
      <c r="AP141" s="17"/>
      <c r="AQ141" s="17"/>
      <c r="AR141" s="17"/>
      <c r="AS141" s="17"/>
      <c r="AT141" s="17"/>
      <c r="AU141" s="17"/>
    </row>
    <row r="142" spans="1:47" ht="15.75" customHeight="1" x14ac:dyDescent="0.25">
      <c r="A142" s="323"/>
      <c r="B142" s="317" t="s">
        <v>82</v>
      </c>
      <c r="C142" s="318">
        <v>12689.31</v>
      </c>
      <c r="D142" s="319">
        <v>0</v>
      </c>
      <c r="E142" s="319">
        <v>0</v>
      </c>
      <c r="F142" s="318">
        <f t="shared" si="3"/>
        <v>1488856471666</v>
      </c>
      <c r="G142" s="320">
        <v>1488856471666</v>
      </c>
      <c r="H142" s="319">
        <v>0</v>
      </c>
      <c r="I142" s="332">
        <v>229</v>
      </c>
      <c r="J142" s="312">
        <v>864933</v>
      </c>
      <c r="K142" s="333">
        <v>47</v>
      </c>
      <c r="L142" s="333">
        <v>11</v>
      </c>
      <c r="M142" s="333">
        <v>4</v>
      </c>
      <c r="N142" s="319">
        <v>0</v>
      </c>
      <c r="O142" s="321">
        <v>3</v>
      </c>
      <c r="P142" s="312">
        <v>2</v>
      </c>
      <c r="Q142" s="333">
        <v>246823</v>
      </c>
      <c r="R142" s="323"/>
      <c r="S142" s="317" t="s">
        <v>82</v>
      </c>
      <c r="T142" s="320">
        <v>3224654947</v>
      </c>
      <c r="U142" s="320">
        <f t="shared" si="5"/>
        <v>3057568337</v>
      </c>
      <c r="V142" s="319">
        <v>0</v>
      </c>
      <c r="W142" s="320">
        <v>167086610</v>
      </c>
      <c r="X142" s="319">
        <v>0</v>
      </c>
      <c r="Y142" s="319">
        <v>0</v>
      </c>
      <c r="Z142" s="320">
        <f t="shared" si="2"/>
        <v>3224654947</v>
      </c>
      <c r="AA142" s="331">
        <v>3057568337</v>
      </c>
      <c r="AB142" s="319">
        <v>0</v>
      </c>
      <c r="AC142" s="331">
        <v>167086610</v>
      </c>
      <c r="AD142" s="319">
        <v>0</v>
      </c>
      <c r="AE142" s="319">
        <v>0</v>
      </c>
      <c r="AF142" s="319">
        <v>0</v>
      </c>
      <c r="AG142" s="319">
        <v>0</v>
      </c>
      <c r="AH142" s="319">
        <v>0</v>
      </c>
      <c r="AI142" s="319">
        <v>0</v>
      </c>
      <c r="AJ142" s="319">
        <v>0</v>
      </c>
      <c r="AK142" s="319">
        <v>0</v>
      </c>
      <c r="AL142" s="326">
        <v>9</v>
      </c>
      <c r="AM142" s="319">
        <v>2536989600000</v>
      </c>
      <c r="AN142" s="327">
        <v>39976074</v>
      </c>
      <c r="AO142" s="328">
        <v>53654</v>
      </c>
      <c r="AP142" s="17"/>
      <c r="AQ142" s="17"/>
      <c r="AR142" s="17"/>
      <c r="AS142" s="17"/>
      <c r="AT142" s="17"/>
      <c r="AU142" s="17"/>
    </row>
    <row r="143" spans="1:47" ht="15.75" customHeight="1" x14ac:dyDescent="0.25">
      <c r="A143" s="323"/>
      <c r="B143" s="317" t="s">
        <v>83</v>
      </c>
      <c r="C143" s="318">
        <v>12458.71</v>
      </c>
      <c r="D143" s="319">
        <v>0</v>
      </c>
      <c r="E143" s="319">
        <v>0</v>
      </c>
      <c r="F143" s="318">
        <f t="shared" si="3"/>
        <v>1418459123674</v>
      </c>
      <c r="G143" s="320">
        <v>1418459123674</v>
      </c>
      <c r="H143" s="319">
        <v>0</v>
      </c>
      <c r="I143" s="332">
        <v>228</v>
      </c>
      <c r="J143" s="312">
        <v>868481</v>
      </c>
      <c r="K143" s="333">
        <v>65</v>
      </c>
      <c r="L143" s="333">
        <v>11</v>
      </c>
      <c r="M143" s="333">
        <v>4</v>
      </c>
      <c r="N143" s="319">
        <v>0</v>
      </c>
      <c r="O143" s="321">
        <v>3</v>
      </c>
      <c r="P143" s="312">
        <v>2</v>
      </c>
      <c r="Q143" s="333">
        <v>247793</v>
      </c>
      <c r="R143" s="323"/>
      <c r="S143" s="317" t="s">
        <v>83</v>
      </c>
      <c r="T143" s="320">
        <v>1044505061</v>
      </c>
      <c r="U143" s="320">
        <f t="shared" si="5"/>
        <v>320644741</v>
      </c>
      <c r="V143" s="319">
        <v>0</v>
      </c>
      <c r="W143" s="320">
        <v>723860320</v>
      </c>
      <c r="X143" s="319">
        <v>0</v>
      </c>
      <c r="Y143" s="319">
        <v>0</v>
      </c>
      <c r="Z143" s="320">
        <f t="shared" si="2"/>
        <v>1044505061</v>
      </c>
      <c r="AA143" s="331">
        <v>320644741</v>
      </c>
      <c r="AB143" s="319">
        <v>0</v>
      </c>
      <c r="AC143" s="331">
        <v>723860320</v>
      </c>
      <c r="AD143" s="319">
        <v>0</v>
      </c>
      <c r="AE143" s="319">
        <v>0</v>
      </c>
      <c r="AF143" s="319">
        <v>0</v>
      </c>
      <c r="AG143" s="319">
        <v>0</v>
      </c>
      <c r="AH143" s="319">
        <v>0</v>
      </c>
      <c r="AI143" s="319">
        <v>0</v>
      </c>
      <c r="AJ143" s="319">
        <v>0</v>
      </c>
      <c r="AK143" s="319">
        <v>0</v>
      </c>
      <c r="AL143" s="326">
        <v>9</v>
      </c>
      <c r="AM143" s="319">
        <v>2536989600000</v>
      </c>
      <c r="AN143" s="327">
        <v>39976074</v>
      </c>
      <c r="AO143" s="328">
        <v>53654</v>
      </c>
      <c r="AP143" s="17"/>
      <c r="AQ143" s="17"/>
      <c r="AR143" s="17"/>
      <c r="AS143" s="17"/>
      <c r="AT143" s="17"/>
      <c r="AU143" s="17"/>
    </row>
    <row r="144" spans="1:47" ht="15.75" customHeight="1" x14ac:dyDescent="0.25">
      <c r="A144" s="323"/>
      <c r="B144" s="317" t="s">
        <v>84</v>
      </c>
      <c r="C144" s="318">
        <v>11539.07</v>
      </c>
      <c r="D144" s="319">
        <v>0</v>
      </c>
      <c r="E144" s="319">
        <v>0</v>
      </c>
      <c r="F144" s="318">
        <f t="shared" si="3"/>
        <v>1387687323298</v>
      </c>
      <c r="G144" s="320">
        <v>1387687323298</v>
      </c>
      <c r="H144" s="319">
        <v>0</v>
      </c>
      <c r="I144" s="332">
        <v>228</v>
      </c>
      <c r="J144" s="312">
        <v>876231</v>
      </c>
      <c r="K144" s="333">
        <v>59</v>
      </c>
      <c r="L144" s="333">
        <v>11</v>
      </c>
      <c r="M144" s="333">
        <v>4</v>
      </c>
      <c r="N144" s="319">
        <v>0</v>
      </c>
      <c r="O144" s="321">
        <v>3</v>
      </c>
      <c r="P144" s="312">
        <v>2</v>
      </c>
      <c r="Q144" s="333">
        <v>249180</v>
      </c>
      <c r="R144" s="323"/>
      <c r="S144" s="317" t="s">
        <v>84</v>
      </c>
      <c r="T144" s="320">
        <v>53632597245</v>
      </c>
      <c r="U144" s="320">
        <f t="shared" si="5"/>
        <v>29154821625</v>
      </c>
      <c r="V144" s="319">
        <v>0</v>
      </c>
      <c r="W144" s="320">
        <v>24477775620</v>
      </c>
      <c r="X144" s="319">
        <v>0</v>
      </c>
      <c r="Y144" s="319">
        <v>0</v>
      </c>
      <c r="Z144" s="320">
        <f t="shared" si="2"/>
        <v>30940058925</v>
      </c>
      <c r="AA144" s="331">
        <v>29154821625</v>
      </c>
      <c r="AB144" s="319">
        <v>0</v>
      </c>
      <c r="AC144" s="331">
        <v>1785237300</v>
      </c>
      <c r="AD144" s="319">
        <v>0</v>
      </c>
      <c r="AE144" s="319">
        <v>0</v>
      </c>
      <c r="AF144" s="318">
        <v>22692538320</v>
      </c>
      <c r="AG144" s="319">
        <v>0</v>
      </c>
      <c r="AH144" s="319">
        <v>0</v>
      </c>
      <c r="AI144" s="331">
        <v>22692538320</v>
      </c>
      <c r="AJ144" s="319">
        <v>0</v>
      </c>
      <c r="AK144" s="319">
        <v>0</v>
      </c>
      <c r="AL144" s="326">
        <v>9</v>
      </c>
      <c r="AM144" s="319">
        <v>2536989600000</v>
      </c>
      <c r="AN144" s="327">
        <v>39976074</v>
      </c>
      <c r="AO144" s="328">
        <v>53654</v>
      </c>
      <c r="AP144" s="17"/>
      <c r="AQ144" s="17"/>
      <c r="AR144" s="17"/>
      <c r="AS144" s="17"/>
      <c r="AT144" s="17"/>
      <c r="AU144" s="17"/>
    </row>
    <row r="145" spans="1:47" ht="15.75" customHeight="1" x14ac:dyDescent="0.25">
      <c r="A145" s="323"/>
      <c r="B145" s="317" t="s">
        <v>85</v>
      </c>
      <c r="C145" s="318">
        <v>11226.05</v>
      </c>
      <c r="D145" s="319">
        <v>0</v>
      </c>
      <c r="E145" s="319">
        <v>0</v>
      </c>
      <c r="F145" s="318">
        <f t="shared" si="3"/>
        <v>1330351774332</v>
      </c>
      <c r="G145" s="320">
        <v>1330351774332</v>
      </c>
      <c r="H145" s="319">
        <v>0</v>
      </c>
      <c r="I145" s="332">
        <v>227</v>
      </c>
      <c r="J145" s="312">
        <v>882608</v>
      </c>
      <c r="K145" s="333">
        <v>56</v>
      </c>
      <c r="L145" s="333">
        <v>11</v>
      </c>
      <c r="M145" s="333">
        <v>4</v>
      </c>
      <c r="N145" s="319">
        <v>0</v>
      </c>
      <c r="O145" s="321">
        <v>3</v>
      </c>
      <c r="P145" s="312">
        <v>2</v>
      </c>
      <c r="Q145" s="333">
        <v>250189</v>
      </c>
      <c r="R145" s="323"/>
      <c r="S145" s="317" t="s">
        <v>85</v>
      </c>
      <c r="T145" s="320">
        <v>38820161505</v>
      </c>
      <c r="U145" s="320">
        <f t="shared" si="5"/>
        <v>240769985</v>
      </c>
      <c r="V145" s="319">
        <v>0</v>
      </c>
      <c r="W145" s="320">
        <v>38579391520</v>
      </c>
      <c r="X145" s="319">
        <v>0</v>
      </c>
      <c r="Y145" s="319">
        <v>0</v>
      </c>
      <c r="Z145" s="320">
        <f t="shared" si="2"/>
        <v>2358011505</v>
      </c>
      <c r="AA145" s="331">
        <v>240769985</v>
      </c>
      <c r="AB145" s="319">
        <v>0</v>
      </c>
      <c r="AC145" s="331">
        <v>2117241520</v>
      </c>
      <c r="AD145" s="319">
        <v>0</v>
      </c>
      <c r="AE145" s="319">
        <v>0</v>
      </c>
      <c r="AF145" s="318">
        <v>36462150000</v>
      </c>
      <c r="AG145" s="319">
        <v>0</v>
      </c>
      <c r="AH145" s="319">
        <v>0</v>
      </c>
      <c r="AI145" s="331">
        <v>36462150000</v>
      </c>
      <c r="AJ145" s="319">
        <v>0</v>
      </c>
      <c r="AK145" s="319">
        <v>0</v>
      </c>
      <c r="AL145" s="326">
        <v>9</v>
      </c>
      <c r="AM145" s="319">
        <v>2536989600000</v>
      </c>
      <c r="AN145" s="327">
        <v>39976074</v>
      </c>
      <c r="AO145" s="328">
        <v>53654</v>
      </c>
      <c r="AP145" s="17"/>
      <c r="AQ145" s="17"/>
      <c r="AR145" s="17"/>
      <c r="AS145" s="17"/>
      <c r="AT145" s="17"/>
      <c r="AU145" s="17"/>
    </row>
    <row r="146" spans="1:47" ht="15.75" customHeight="1" x14ac:dyDescent="0.25">
      <c r="A146" s="323"/>
      <c r="B146" s="317" t="s">
        <v>86</v>
      </c>
      <c r="C146" s="318">
        <v>10849.9</v>
      </c>
      <c r="D146" s="319">
        <v>0</v>
      </c>
      <c r="E146" s="319">
        <v>0</v>
      </c>
      <c r="F146" s="318">
        <f t="shared" si="3"/>
        <v>1363942364491</v>
      </c>
      <c r="G146" s="320">
        <v>1363942364491</v>
      </c>
      <c r="H146" s="319">
        <v>0</v>
      </c>
      <c r="I146" s="332">
        <v>227</v>
      </c>
      <c r="J146" s="312">
        <v>885347</v>
      </c>
      <c r="K146" s="333">
        <v>72</v>
      </c>
      <c r="L146" s="333">
        <v>11</v>
      </c>
      <c r="M146" s="333">
        <v>4</v>
      </c>
      <c r="N146" s="319">
        <v>0</v>
      </c>
      <c r="O146" s="321">
        <v>3</v>
      </c>
      <c r="P146" s="312">
        <v>2</v>
      </c>
      <c r="Q146" s="333">
        <v>251422</v>
      </c>
      <c r="R146" s="323"/>
      <c r="S146" s="317" t="s">
        <v>86</v>
      </c>
      <c r="T146" s="320">
        <v>46186723294</v>
      </c>
      <c r="U146" s="320">
        <f t="shared" si="5"/>
        <v>1036703741</v>
      </c>
      <c r="V146" s="319">
        <v>0</v>
      </c>
      <c r="W146" s="320">
        <v>45150019553</v>
      </c>
      <c r="X146" s="319">
        <v>0</v>
      </c>
      <c r="Y146" s="319">
        <v>0</v>
      </c>
      <c r="Z146" s="320">
        <f t="shared" si="2"/>
        <v>2634155401</v>
      </c>
      <c r="AA146" s="331">
        <v>1036703741</v>
      </c>
      <c r="AB146" s="319">
        <v>0</v>
      </c>
      <c r="AC146" s="331">
        <v>1597451660</v>
      </c>
      <c r="AD146" s="319">
        <v>0</v>
      </c>
      <c r="AE146" s="319">
        <v>0</v>
      </c>
      <c r="AF146" s="318">
        <v>43552567893</v>
      </c>
      <c r="AG146" s="319">
        <v>0</v>
      </c>
      <c r="AH146" s="319">
        <v>0</v>
      </c>
      <c r="AI146" s="331">
        <v>43552567893</v>
      </c>
      <c r="AJ146" s="319">
        <v>0</v>
      </c>
      <c r="AK146" s="319">
        <v>0</v>
      </c>
      <c r="AL146" s="326">
        <v>9</v>
      </c>
      <c r="AM146" s="319">
        <v>2536989600000</v>
      </c>
      <c r="AN146" s="327">
        <v>39976074</v>
      </c>
      <c r="AO146" s="328">
        <v>53654</v>
      </c>
      <c r="AP146" s="17"/>
      <c r="AQ146" s="17"/>
      <c r="AR146" s="17"/>
      <c r="AS146" s="17"/>
      <c r="AT146" s="17"/>
      <c r="AU146" s="17"/>
    </row>
    <row r="147" spans="1:47" ht="15.75" customHeight="1" x14ac:dyDescent="0.25">
      <c r="A147" s="324"/>
      <c r="B147" s="325" t="s">
        <v>87</v>
      </c>
      <c r="C147" s="318">
        <v>11605.7</v>
      </c>
      <c r="D147" s="319">
        <v>0</v>
      </c>
      <c r="E147" s="319">
        <v>0</v>
      </c>
      <c r="F147" s="318">
        <f t="shared" si="3"/>
        <v>1474173296528</v>
      </c>
      <c r="G147" s="320">
        <v>1474173296528</v>
      </c>
      <c r="H147" s="319">
        <v>0</v>
      </c>
      <c r="I147" s="332">
        <v>227</v>
      </c>
      <c r="J147" s="312">
        <v>886572</v>
      </c>
      <c r="K147" s="333">
        <v>82</v>
      </c>
      <c r="L147" s="333">
        <v>11</v>
      </c>
      <c r="M147" s="333">
        <v>4</v>
      </c>
      <c r="N147" s="319">
        <v>0</v>
      </c>
      <c r="O147" s="321">
        <v>3</v>
      </c>
      <c r="P147" s="312">
        <v>2</v>
      </c>
      <c r="Q147" s="333">
        <v>253336</v>
      </c>
      <c r="R147" s="324"/>
      <c r="S147" s="325" t="s">
        <v>87</v>
      </c>
      <c r="T147" s="320">
        <v>107159941676</v>
      </c>
      <c r="U147" s="320">
        <f t="shared" si="5"/>
        <v>1987389946</v>
      </c>
      <c r="V147" s="319">
        <v>0</v>
      </c>
      <c r="W147" s="320">
        <v>105172551730</v>
      </c>
      <c r="X147" s="319">
        <v>0</v>
      </c>
      <c r="Y147" s="319">
        <v>0</v>
      </c>
      <c r="Z147" s="320">
        <f t="shared" si="2"/>
        <v>9539156886</v>
      </c>
      <c r="AA147" s="331">
        <v>1987389946</v>
      </c>
      <c r="AB147" s="319">
        <v>0</v>
      </c>
      <c r="AC147" s="331">
        <v>7551766940</v>
      </c>
      <c r="AD147" s="319">
        <v>0</v>
      </c>
      <c r="AE147" s="319">
        <v>0</v>
      </c>
      <c r="AF147" s="318">
        <v>97620784790</v>
      </c>
      <c r="AG147" s="319">
        <v>0</v>
      </c>
      <c r="AH147" s="319">
        <v>0</v>
      </c>
      <c r="AI147" s="331">
        <v>97620784790</v>
      </c>
      <c r="AJ147" s="319">
        <v>0</v>
      </c>
      <c r="AK147" s="319">
        <v>0</v>
      </c>
      <c r="AL147" s="326">
        <v>11</v>
      </c>
      <c r="AM147" s="319">
        <v>2710907600000</v>
      </c>
      <c r="AN147" s="327">
        <v>41715254</v>
      </c>
      <c r="AO147" s="328">
        <v>55239</v>
      </c>
      <c r="AP147" s="18"/>
      <c r="AQ147" s="18"/>
      <c r="AR147" s="17"/>
      <c r="AS147" s="17"/>
      <c r="AT147" s="17"/>
      <c r="AU147" s="17"/>
    </row>
    <row r="148" spans="1:47" ht="15.75" customHeight="1" x14ac:dyDescent="0.25">
      <c r="A148" s="329" t="s">
        <v>99</v>
      </c>
      <c r="B148" s="317" t="s">
        <v>76</v>
      </c>
      <c r="C148" s="318">
        <v>12237.7</v>
      </c>
      <c r="D148" s="319">
        <v>0</v>
      </c>
      <c r="E148" s="319">
        <v>0</v>
      </c>
      <c r="F148" s="318">
        <f t="shared" si="3"/>
        <v>1441914088121</v>
      </c>
      <c r="G148" s="320">
        <v>1441914088121</v>
      </c>
      <c r="H148" s="319">
        <v>0</v>
      </c>
      <c r="I148" s="332">
        <v>226</v>
      </c>
      <c r="J148" s="312">
        <v>887982</v>
      </c>
      <c r="K148" s="333">
        <v>77</v>
      </c>
      <c r="L148" s="333">
        <v>11</v>
      </c>
      <c r="M148" s="333">
        <v>4</v>
      </c>
      <c r="N148" s="319">
        <v>0</v>
      </c>
      <c r="O148" s="321">
        <v>3</v>
      </c>
      <c r="P148" s="312">
        <v>2</v>
      </c>
      <c r="Q148" s="333">
        <v>255147</v>
      </c>
      <c r="R148" s="329" t="s">
        <v>99</v>
      </c>
      <c r="S148" s="317" t="s">
        <v>76</v>
      </c>
      <c r="T148" s="320">
        <v>37306480971</v>
      </c>
      <c r="U148" s="320">
        <f t="shared" si="5"/>
        <v>807795700</v>
      </c>
      <c r="V148" s="319">
        <v>0</v>
      </c>
      <c r="W148" s="320">
        <v>34612935700</v>
      </c>
      <c r="X148" s="319">
        <v>0</v>
      </c>
      <c r="Y148" s="319">
        <v>0</v>
      </c>
      <c r="Z148" s="320">
        <f t="shared" si="2"/>
        <v>1615591400</v>
      </c>
      <c r="AA148" s="331">
        <f t="shared" ref="AA148:AA159" si="6">AC148+AG148</f>
        <v>807795700</v>
      </c>
      <c r="AB148" s="319">
        <v>0</v>
      </c>
      <c r="AC148" s="331">
        <v>807795700</v>
      </c>
      <c r="AD148" s="319">
        <v>0</v>
      </c>
      <c r="AE148" s="319">
        <v>0</v>
      </c>
      <c r="AF148" s="331">
        <v>33805140000</v>
      </c>
      <c r="AG148" s="319">
        <v>0</v>
      </c>
      <c r="AH148" s="319">
        <v>0</v>
      </c>
      <c r="AI148" s="331">
        <v>33805140000</v>
      </c>
      <c r="AJ148" s="319">
        <v>0</v>
      </c>
      <c r="AK148" s="319">
        <v>0</v>
      </c>
      <c r="AL148" s="326">
        <v>11</v>
      </c>
      <c r="AM148" s="319">
        <v>2710907600000</v>
      </c>
      <c r="AN148" s="327">
        <v>41715254</v>
      </c>
      <c r="AO148" s="328">
        <v>55239</v>
      </c>
      <c r="AP148" s="17"/>
      <c r="AQ148" s="17"/>
      <c r="AR148" s="17"/>
      <c r="AS148" s="17"/>
      <c r="AT148" s="17"/>
      <c r="AU148" s="17"/>
    </row>
    <row r="149" spans="1:47" ht="15.75" customHeight="1" x14ac:dyDescent="0.25">
      <c r="A149" s="323"/>
      <c r="B149" s="317" t="s">
        <v>77</v>
      </c>
      <c r="C149" s="318">
        <v>12122.2</v>
      </c>
      <c r="D149" s="319">
        <v>0</v>
      </c>
      <c r="E149" s="319">
        <v>0</v>
      </c>
      <c r="F149" s="318">
        <f t="shared" si="3"/>
        <v>1525354039340</v>
      </c>
      <c r="G149" s="320">
        <v>1525354039340</v>
      </c>
      <c r="H149" s="319">
        <v>0</v>
      </c>
      <c r="I149" s="332">
        <v>226</v>
      </c>
      <c r="J149" s="312">
        <v>889197</v>
      </c>
      <c r="K149" s="333">
        <v>65</v>
      </c>
      <c r="L149" s="333">
        <v>11</v>
      </c>
      <c r="M149" s="333">
        <v>4</v>
      </c>
      <c r="N149" s="319">
        <v>0</v>
      </c>
      <c r="O149" s="321">
        <v>3</v>
      </c>
      <c r="P149" s="312">
        <v>2</v>
      </c>
      <c r="Q149" s="333">
        <v>257341</v>
      </c>
      <c r="R149" s="323"/>
      <c r="S149" s="317" t="s">
        <v>77</v>
      </c>
      <c r="T149" s="320">
        <v>35789024459</v>
      </c>
      <c r="U149" s="320">
        <f t="shared" si="5"/>
        <v>5359930220</v>
      </c>
      <c r="V149" s="319">
        <v>0</v>
      </c>
      <c r="W149" s="320">
        <v>34844183002</v>
      </c>
      <c r="X149" s="319">
        <v>0</v>
      </c>
      <c r="Y149" s="319">
        <v>0</v>
      </c>
      <c r="Z149" s="320">
        <f t="shared" si="2"/>
        <v>10719860440</v>
      </c>
      <c r="AA149" s="331">
        <f t="shared" si="6"/>
        <v>5359930220</v>
      </c>
      <c r="AB149" s="319">
        <v>0</v>
      </c>
      <c r="AC149" s="331">
        <v>5359930220</v>
      </c>
      <c r="AD149" s="319">
        <v>0</v>
      </c>
      <c r="AE149" s="319">
        <v>0</v>
      </c>
      <c r="AF149" s="331">
        <v>29484252782</v>
      </c>
      <c r="AG149" s="319">
        <v>0</v>
      </c>
      <c r="AH149" s="319">
        <v>0</v>
      </c>
      <c r="AI149" s="331">
        <v>29484252782</v>
      </c>
      <c r="AJ149" s="319">
        <v>0</v>
      </c>
      <c r="AK149" s="319">
        <v>0</v>
      </c>
      <c r="AL149" s="326">
        <v>11</v>
      </c>
      <c r="AM149" s="319">
        <v>2710907600000</v>
      </c>
      <c r="AN149" s="327">
        <v>41715254</v>
      </c>
      <c r="AO149" s="328">
        <v>55239</v>
      </c>
      <c r="AP149" s="17"/>
      <c r="AQ149" s="17"/>
      <c r="AR149" s="17"/>
      <c r="AS149" s="17"/>
      <c r="AT149" s="17"/>
      <c r="AU149" s="17"/>
    </row>
    <row r="150" spans="1:47" ht="15.75" customHeight="1" x14ac:dyDescent="0.25">
      <c r="A150" s="323"/>
      <c r="B150" s="317" t="s">
        <v>78</v>
      </c>
      <c r="C150" s="318">
        <v>12679.1</v>
      </c>
      <c r="D150" s="319">
        <v>0</v>
      </c>
      <c r="E150" s="319">
        <v>0</v>
      </c>
      <c r="F150" s="318">
        <f t="shared" si="3"/>
        <v>1429240404172</v>
      </c>
      <c r="G150" s="320">
        <v>1429240404172</v>
      </c>
      <c r="H150" s="319">
        <v>0</v>
      </c>
      <c r="I150" s="332">
        <v>219</v>
      </c>
      <c r="J150" s="312">
        <v>890762</v>
      </c>
      <c r="K150" s="333">
        <v>70</v>
      </c>
      <c r="L150" s="333">
        <v>12</v>
      </c>
      <c r="M150" s="333">
        <v>4</v>
      </c>
      <c r="N150" s="319">
        <v>0</v>
      </c>
      <c r="O150" s="321">
        <v>3</v>
      </c>
      <c r="P150" s="312">
        <v>2</v>
      </c>
      <c r="Q150" s="333">
        <v>260117</v>
      </c>
      <c r="R150" s="323"/>
      <c r="S150" s="317" t="s">
        <v>78</v>
      </c>
      <c r="T150" s="320">
        <v>65203085228.150002</v>
      </c>
      <c r="U150" s="320">
        <f t="shared" si="5"/>
        <v>7605504100</v>
      </c>
      <c r="V150" s="319">
        <v>0</v>
      </c>
      <c r="W150" s="320">
        <v>63824784100</v>
      </c>
      <c r="X150" s="319">
        <v>0</v>
      </c>
      <c r="Y150" s="319">
        <v>0</v>
      </c>
      <c r="Z150" s="320">
        <f t="shared" si="2"/>
        <v>15211008200</v>
      </c>
      <c r="AA150" s="331">
        <f t="shared" si="6"/>
        <v>7605504100</v>
      </c>
      <c r="AB150" s="319">
        <v>0</v>
      </c>
      <c r="AC150" s="331">
        <v>7605504100</v>
      </c>
      <c r="AD150" s="319">
        <v>0</v>
      </c>
      <c r="AE150" s="319">
        <v>0</v>
      </c>
      <c r="AF150" s="331">
        <v>56219280000</v>
      </c>
      <c r="AG150" s="319">
        <v>0</v>
      </c>
      <c r="AH150" s="319">
        <v>0</v>
      </c>
      <c r="AI150" s="331">
        <v>56219280000</v>
      </c>
      <c r="AJ150" s="319">
        <v>0</v>
      </c>
      <c r="AK150" s="319">
        <v>0</v>
      </c>
      <c r="AL150" s="326">
        <v>11</v>
      </c>
      <c r="AM150" s="319">
        <v>2710907600000</v>
      </c>
      <c r="AN150" s="327">
        <v>41715254</v>
      </c>
      <c r="AO150" s="328">
        <v>55239</v>
      </c>
      <c r="AP150" s="17"/>
      <c r="AQ150" s="17"/>
      <c r="AR150" s="17"/>
      <c r="AS150" s="17"/>
      <c r="AT150" s="17"/>
      <c r="AU150" s="17"/>
    </row>
    <row r="151" spans="1:47" ht="15.75" customHeight="1" x14ac:dyDescent="0.25">
      <c r="A151" s="323"/>
      <c r="B151" s="317" t="s">
        <v>79</v>
      </c>
      <c r="C151" s="318">
        <v>12999.6</v>
      </c>
      <c r="D151" s="319">
        <v>0</v>
      </c>
      <c r="E151" s="319">
        <v>0</v>
      </c>
      <c r="F151" s="318">
        <f t="shared" si="3"/>
        <v>1487745508698</v>
      </c>
      <c r="G151" s="320">
        <v>1487745508698</v>
      </c>
      <c r="H151" s="319">
        <v>0</v>
      </c>
      <c r="I151" s="332">
        <v>219</v>
      </c>
      <c r="J151" s="312">
        <v>891712</v>
      </c>
      <c r="K151" s="333">
        <v>74</v>
      </c>
      <c r="L151" s="333">
        <v>12</v>
      </c>
      <c r="M151" s="333">
        <v>5</v>
      </c>
      <c r="N151" s="319">
        <v>0</v>
      </c>
      <c r="O151" s="321">
        <v>3</v>
      </c>
      <c r="P151" s="312">
        <v>2</v>
      </c>
      <c r="Q151" s="333">
        <v>262487</v>
      </c>
      <c r="R151" s="323"/>
      <c r="S151" s="317" t="s">
        <v>79</v>
      </c>
      <c r="T151" s="320">
        <v>110574310118.69</v>
      </c>
      <c r="U151" s="320">
        <f t="shared" si="5"/>
        <v>3281484520</v>
      </c>
      <c r="V151" s="319">
        <v>0</v>
      </c>
      <c r="W151" s="320">
        <v>106620334520</v>
      </c>
      <c r="X151" s="319">
        <v>0</v>
      </c>
      <c r="Y151" s="319">
        <v>0</v>
      </c>
      <c r="Z151" s="320">
        <f t="shared" si="2"/>
        <v>6562969040</v>
      </c>
      <c r="AA151" s="331">
        <f t="shared" si="6"/>
        <v>3281484520</v>
      </c>
      <c r="AB151" s="319">
        <v>0</v>
      </c>
      <c r="AC151" s="331">
        <v>3281484520</v>
      </c>
      <c r="AD151" s="319">
        <v>0</v>
      </c>
      <c r="AE151" s="319">
        <v>0</v>
      </c>
      <c r="AF151" s="331">
        <v>103338850000</v>
      </c>
      <c r="AG151" s="319">
        <v>0</v>
      </c>
      <c r="AH151" s="319">
        <v>0</v>
      </c>
      <c r="AI151" s="331">
        <v>103338850000</v>
      </c>
      <c r="AJ151" s="319">
        <v>0</v>
      </c>
      <c r="AK151" s="319">
        <v>0</v>
      </c>
      <c r="AL151" s="326">
        <v>12</v>
      </c>
      <c r="AM151" s="319">
        <v>2983199200000</v>
      </c>
      <c r="AN151" s="327">
        <v>44438170</v>
      </c>
      <c r="AO151" s="328">
        <v>59678</v>
      </c>
      <c r="AP151" s="18"/>
      <c r="AQ151" s="18"/>
      <c r="AR151" s="17"/>
      <c r="AS151" s="17"/>
      <c r="AT151" s="17"/>
      <c r="AU151" s="17"/>
    </row>
    <row r="152" spans="1:47" ht="15.75" customHeight="1" x14ac:dyDescent="0.25">
      <c r="A152" s="323"/>
      <c r="B152" s="317" t="s">
        <v>80</v>
      </c>
      <c r="C152" s="318" t="s">
        <v>100</v>
      </c>
      <c r="D152" s="319">
        <v>0</v>
      </c>
      <c r="E152" s="319">
        <v>0</v>
      </c>
      <c r="F152" s="318">
        <f t="shared" si="3"/>
        <v>1497979332823</v>
      </c>
      <c r="G152" s="320">
        <v>1497979332823</v>
      </c>
      <c r="H152" s="319">
        <v>0</v>
      </c>
      <c r="I152" s="332">
        <v>220</v>
      </c>
      <c r="J152" s="312">
        <v>893042</v>
      </c>
      <c r="K152" s="333">
        <v>86</v>
      </c>
      <c r="L152" s="333">
        <v>12</v>
      </c>
      <c r="M152" s="333">
        <v>5</v>
      </c>
      <c r="N152" s="319">
        <v>0</v>
      </c>
      <c r="O152" s="321">
        <v>3</v>
      </c>
      <c r="P152" s="312">
        <v>2</v>
      </c>
      <c r="Q152" s="333">
        <v>264829</v>
      </c>
      <c r="R152" s="323"/>
      <c r="S152" s="317" t="s">
        <v>80</v>
      </c>
      <c r="T152" s="320">
        <v>110128677359.77</v>
      </c>
      <c r="U152" s="320">
        <f t="shared" si="5"/>
        <v>27036870970</v>
      </c>
      <c r="V152" s="319">
        <v>0</v>
      </c>
      <c r="W152" s="320">
        <v>108348192392</v>
      </c>
      <c r="X152" s="319">
        <v>0</v>
      </c>
      <c r="Y152" s="319">
        <v>0</v>
      </c>
      <c r="Z152" s="320">
        <f t="shared" si="2"/>
        <v>54073741940</v>
      </c>
      <c r="AA152" s="331">
        <f t="shared" si="6"/>
        <v>27036870970</v>
      </c>
      <c r="AB152" s="319">
        <v>0</v>
      </c>
      <c r="AC152" s="331">
        <v>27036870970</v>
      </c>
      <c r="AD152" s="319">
        <v>0</v>
      </c>
      <c r="AE152" s="319">
        <v>0</v>
      </c>
      <c r="AF152" s="331">
        <v>81311321422</v>
      </c>
      <c r="AG152" s="319">
        <v>0</v>
      </c>
      <c r="AH152" s="319">
        <v>0</v>
      </c>
      <c r="AI152" s="331">
        <v>81311321422</v>
      </c>
      <c r="AJ152" s="319">
        <v>0</v>
      </c>
      <c r="AK152" s="319">
        <v>0</v>
      </c>
      <c r="AL152" s="326">
        <v>12</v>
      </c>
      <c r="AM152" s="319">
        <v>2983199200000</v>
      </c>
      <c r="AN152" s="327">
        <v>44438170</v>
      </c>
      <c r="AO152" s="328">
        <v>59678</v>
      </c>
      <c r="AP152" s="17"/>
      <c r="AQ152" s="17"/>
      <c r="AR152" s="17"/>
      <c r="AS152" s="17"/>
      <c r="AT152" s="17"/>
      <c r="AU152" s="17"/>
    </row>
    <row r="153" spans="1:47" ht="15.75" customHeight="1" x14ac:dyDescent="0.25">
      <c r="A153" s="323"/>
      <c r="B153" s="317" t="s">
        <v>81</v>
      </c>
      <c r="C153" s="318">
        <v>12583.9</v>
      </c>
      <c r="D153" s="319">
        <v>0</v>
      </c>
      <c r="E153" s="319">
        <v>0</v>
      </c>
      <c r="F153" s="318">
        <f t="shared" si="3"/>
        <v>1497666603273</v>
      </c>
      <c r="G153" s="320">
        <v>1497666603273</v>
      </c>
      <c r="H153" s="319">
        <v>0</v>
      </c>
      <c r="I153" s="332">
        <v>220</v>
      </c>
      <c r="J153" s="312">
        <v>893646</v>
      </c>
      <c r="K153" s="333">
        <v>78</v>
      </c>
      <c r="L153" s="333">
        <v>12</v>
      </c>
      <c r="M153" s="333">
        <v>5</v>
      </c>
      <c r="N153" s="319">
        <v>0</v>
      </c>
      <c r="O153" s="321">
        <v>3</v>
      </c>
      <c r="P153" s="312">
        <v>2</v>
      </c>
      <c r="Q153" s="333">
        <v>266687</v>
      </c>
      <c r="R153" s="323"/>
      <c r="S153" s="317" t="s">
        <v>81</v>
      </c>
      <c r="T153" s="320">
        <v>153253427553.16</v>
      </c>
      <c r="U153" s="320">
        <f t="shared" si="5"/>
        <v>16031711860</v>
      </c>
      <c r="V153" s="320">
        <v>6000000000</v>
      </c>
      <c r="W153" s="320">
        <v>145769701860</v>
      </c>
      <c r="X153" s="319">
        <v>0</v>
      </c>
      <c r="Y153" s="319">
        <v>0</v>
      </c>
      <c r="Z153" s="320">
        <f t="shared" si="2"/>
        <v>32063423720</v>
      </c>
      <c r="AA153" s="331">
        <f t="shared" si="6"/>
        <v>16031711860</v>
      </c>
      <c r="AB153" s="319">
        <v>0</v>
      </c>
      <c r="AC153" s="331">
        <v>16031711860</v>
      </c>
      <c r="AD153" s="319">
        <v>0</v>
      </c>
      <c r="AE153" s="319">
        <v>0</v>
      </c>
      <c r="AF153" s="331">
        <v>129737990000</v>
      </c>
      <c r="AG153" s="319">
        <v>0</v>
      </c>
      <c r="AH153" s="331">
        <v>6000000000</v>
      </c>
      <c r="AI153" s="331">
        <v>129737990000</v>
      </c>
      <c r="AJ153" s="319">
        <v>0</v>
      </c>
      <c r="AK153" s="319">
        <v>0</v>
      </c>
      <c r="AL153" s="326">
        <v>12</v>
      </c>
      <c r="AM153" s="319">
        <v>2983199200000</v>
      </c>
      <c r="AN153" s="327">
        <v>44438170</v>
      </c>
      <c r="AO153" s="328">
        <v>59678</v>
      </c>
      <c r="AP153" s="17"/>
      <c r="AQ153" s="17"/>
      <c r="AR153" s="17"/>
      <c r="AS153" s="17"/>
      <c r="AT153" s="17"/>
      <c r="AU153" s="17"/>
    </row>
    <row r="154" spans="1:47" ht="15.75" customHeight="1" x14ac:dyDescent="0.25">
      <c r="A154" s="323"/>
      <c r="B154" s="317" t="s">
        <v>82</v>
      </c>
      <c r="C154" s="318" t="s">
        <v>101</v>
      </c>
      <c r="D154" s="319">
        <v>0</v>
      </c>
      <c r="E154" s="319">
        <v>0</v>
      </c>
      <c r="F154" s="318">
        <f t="shared" si="3"/>
        <v>1594005410159</v>
      </c>
      <c r="G154" s="320">
        <v>1594005410159</v>
      </c>
      <c r="H154" s="319">
        <v>0</v>
      </c>
      <c r="I154" s="332">
        <v>220</v>
      </c>
      <c r="J154" s="312">
        <v>894558</v>
      </c>
      <c r="K154" s="333">
        <v>66</v>
      </c>
      <c r="L154" s="333">
        <v>12</v>
      </c>
      <c r="M154" s="333">
        <v>7</v>
      </c>
      <c r="N154" s="319">
        <v>0</v>
      </c>
      <c r="O154" s="321">
        <v>3</v>
      </c>
      <c r="P154" s="312">
        <v>2</v>
      </c>
      <c r="Q154" s="333">
        <v>268497</v>
      </c>
      <c r="R154" s="323"/>
      <c r="S154" s="317" t="s">
        <v>82</v>
      </c>
      <c r="T154" s="320">
        <v>63416980218.489998</v>
      </c>
      <c r="U154" s="320">
        <f t="shared" si="5"/>
        <v>11281944010</v>
      </c>
      <c r="V154" s="320">
        <v>775972010</v>
      </c>
      <c r="W154" s="320">
        <v>61680308485</v>
      </c>
      <c r="X154" s="319">
        <v>0</v>
      </c>
      <c r="Y154" s="319">
        <v>0</v>
      </c>
      <c r="Z154" s="320">
        <f t="shared" si="2"/>
        <v>23339860030</v>
      </c>
      <c r="AA154" s="331">
        <f t="shared" si="6"/>
        <v>11281944010</v>
      </c>
      <c r="AB154" s="331">
        <v>775972010</v>
      </c>
      <c r="AC154" s="331">
        <v>11281944010</v>
      </c>
      <c r="AD154" s="319">
        <v>0</v>
      </c>
      <c r="AE154" s="319">
        <v>0</v>
      </c>
      <c r="AF154" s="331">
        <v>50398364475</v>
      </c>
      <c r="AG154" s="319">
        <v>0</v>
      </c>
      <c r="AH154" s="319">
        <v>0</v>
      </c>
      <c r="AI154" s="331">
        <v>50398364475</v>
      </c>
      <c r="AJ154" s="319">
        <v>0</v>
      </c>
      <c r="AK154" s="319">
        <v>0</v>
      </c>
      <c r="AL154" s="326">
        <v>12</v>
      </c>
      <c r="AM154" s="319">
        <v>2983199200000</v>
      </c>
      <c r="AN154" s="327">
        <v>44438170</v>
      </c>
      <c r="AO154" s="328">
        <v>59678</v>
      </c>
      <c r="AP154" s="17"/>
      <c r="AQ154" s="17"/>
      <c r="AR154" s="17"/>
      <c r="AS154" s="17"/>
      <c r="AT154" s="17"/>
      <c r="AU154" s="17"/>
    </row>
    <row r="155" spans="1:47" ht="15.75" customHeight="1" x14ac:dyDescent="0.25">
      <c r="A155" s="323"/>
      <c r="B155" s="317" t="s">
        <v>83</v>
      </c>
      <c r="C155" s="318">
        <v>14790.8</v>
      </c>
      <c r="D155" s="319">
        <v>0</v>
      </c>
      <c r="E155" s="319">
        <v>0</v>
      </c>
      <c r="F155" s="318">
        <f t="shared" si="3"/>
        <v>1805979686244</v>
      </c>
      <c r="G155" s="320">
        <v>1805979686244</v>
      </c>
      <c r="H155" s="319">
        <v>0</v>
      </c>
      <c r="I155" s="332">
        <v>219</v>
      </c>
      <c r="J155" s="312">
        <v>895484</v>
      </c>
      <c r="K155" s="333">
        <v>69</v>
      </c>
      <c r="L155" s="333">
        <v>12</v>
      </c>
      <c r="M155" s="333">
        <v>7</v>
      </c>
      <c r="N155" s="319">
        <v>0</v>
      </c>
      <c r="O155" s="321">
        <v>3</v>
      </c>
      <c r="P155" s="312">
        <v>2</v>
      </c>
      <c r="Q155" s="333">
        <v>271462</v>
      </c>
      <c r="R155" s="323"/>
      <c r="S155" s="317" t="s">
        <v>83</v>
      </c>
      <c r="T155" s="320">
        <v>66165174545.349998</v>
      </c>
      <c r="U155" s="320">
        <f t="shared" si="5"/>
        <v>9503776800</v>
      </c>
      <c r="V155" s="320">
        <v>1276932340</v>
      </c>
      <c r="W155" s="320">
        <v>61737310391</v>
      </c>
      <c r="X155" s="319">
        <v>0</v>
      </c>
      <c r="Y155" s="319">
        <v>0</v>
      </c>
      <c r="Z155" s="320">
        <f t="shared" si="2"/>
        <v>20284485940</v>
      </c>
      <c r="AA155" s="331">
        <f t="shared" si="6"/>
        <v>9503776800</v>
      </c>
      <c r="AB155" s="331">
        <v>1276932340</v>
      </c>
      <c r="AC155" s="331">
        <v>9503776800</v>
      </c>
      <c r="AD155" s="319">
        <v>0</v>
      </c>
      <c r="AE155" s="319">
        <v>0</v>
      </c>
      <c r="AF155" s="331">
        <v>52233533591</v>
      </c>
      <c r="AG155" s="319">
        <v>0</v>
      </c>
      <c r="AH155" s="319">
        <v>0</v>
      </c>
      <c r="AI155" s="331">
        <v>52233533591</v>
      </c>
      <c r="AJ155" s="319">
        <v>0</v>
      </c>
      <c r="AK155" s="319">
        <v>0</v>
      </c>
      <c r="AL155" s="326">
        <v>12</v>
      </c>
      <c r="AM155" s="319">
        <v>2983199200000</v>
      </c>
      <c r="AN155" s="327">
        <v>44438170</v>
      </c>
      <c r="AO155" s="328">
        <v>59678</v>
      </c>
      <c r="AP155" s="17"/>
      <c r="AQ155" s="17"/>
      <c r="AR155" s="17"/>
      <c r="AS155" s="17"/>
      <c r="AT155" s="17"/>
      <c r="AU155" s="17"/>
    </row>
    <row r="156" spans="1:47" ht="15.75" customHeight="1" x14ac:dyDescent="0.25">
      <c r="A156" s="323"/>
      <c r="B156" s="317" t="s">
        <v>84</v>
      </c>
      <c r="C156" s="318">
        <v>17244.8</v>
      </c>
      <c r="D156" s="319">
        <v>0</v>
      </c>
      <c r="E156" s="319">
        <v>0</v>
      </c>
      <c r="F156" s="318">
        <f t="shared" si="3"/>
        <v>2083102140797</v>
      </c>
      <c r="G156" s="320">
        <v>2083102140797</v>
      </c>
      <c r="H156" s="319">
        <v>0</v>
      </c>
      <c r="I156" s="332">
        <v>219</v>
      </c>
      <c r="J156" s="312">
        <v>897261</v>
      </c>
      <c r="K156" s="333">
        <v>88</v>
      </c>
      <c r="L156" s="333">
        <v>12</v>
      </c>
      <c r="M156" s="333">
        <v>8</v>
      </c>
      <c r="N156" s="319">
        <v>0</v>
      </c>
      <c r="O156" s="321">
        <v>3</v>
      </c>
      <c r="P156" s="312">
        <v>2</v>
      </c>
      <c r="Q156" s="333">
        <v>275168</v>
      </c>
      <c r="R156" s="323"/>
      <c r="S156" s="317" t="s">
        <v>84</v>
      </c>
      <c r="T156" s="320">
        <v>78898524745.190002</v>
      </c>
      <c r="U156" s="320">
        <f t="shared" si="5"/>
        <v>8792740790</v>
      </c>
      <c r="V156" s="320">
        <v>1184185490</v>
      </c>
      <c r="W156" s="320">
        <v>75669454332</v>
      </c>
      <c r="X156" s="319">
        <v>0</v>
      </c>
      <c r="Y156" s="319">
        <v>0</v>
      </c>
      <c r="Z156" s="320">
        <f t="shared" si="2"/>
        <v>18769667070</v>
      </c>
      <c r="AA156" s="331">
        <f t="shared" si="6"/>
        <v>8792740790</v>
      </c>
      <c r="AB156" s="331">
        <v>1184185490</v>
      </c>
      <c r="AC156" s="331">
        <v>8792740790</v>
      </c>
      <c r="AD156" s="319">
        <v>0</v>
      </c>
      <c r="AE156" s="319">
        <v>0</v>
      </c>
      <c r="AF156" s="331">
        <v>66876713542</v>
      </c>
      <c r="AG156" s="319">
        <v>0</v>
      </c>
      <c r="AH156" s="319">
        <v>0</v>
      </c>
      <c r="AI156" s="331">
        <v>66876713542</v>
      </c>
      <c r="AJ156" s="319">
        <v>0</v>
      </c>
      <c r="AK156" s="319">
        <v>0</v>
      </c>
      <c r="AL156" s="326">
        <v>13</v>
      </c>
      <c r="AM156" s="319">
        <v>3173485600000</v>
      </c>
      <c r="AN156" s="327">
        <v>46341034</v>
      </c>
      <c r="AO156" s="328">
        <v>62717</v>
      </c>
      <c r="AP156" s="18"/>
      <c r="AQ156" s="18"/>
      <c r="AR156" s="17"/>
      <c r="AS156" s="17"/>
      <c r="AT156" s="17"/>
      <c r="AU156" s="17"/>
    </row>
    <row r="157" spans="1:47" ht="15.75" customHeight="1" x14ac:dyDescent="0.25">
      <c r="A157" s="323"/>
      <c r="B157" s="317" t="s">
        <v>85</v>
      </c>
      <c r="C157" s="318">
        <v>20164.599999999999</v>
      </c>
      <c r="D157" s="319">
        <v>0</v>
      </c>
      <c r="E157" s="319">
        <v>0</v>
      </c>
      <c r="F157" s="318">
        <f t="shared" si="3"/>
        <v>2181283620999</v>
      </c>
      <c r="G157" s="320">
        <v>2181283620999</v>
      </c>
      <c r="H157" s="319">
        <v>0</v>
      </c>
      <c r="I157" s="332">
        <v>219</v>
      </c>
      <c r="J157" s="312">
        <v>901166</v>
      </c>
      <c r="K157" s="333">
        <v>91</v>
      </c>
      <c r="L157" s="333">
        <v>13</v>
      </c>
      <c r="M157" s="333">
        <v>8</v>
      </c>
      <c r="N157" s="319">
        <v>0</v>
      </c>
      <c r="O157" s="321">
        <v>3</v>
      </c>
      <c r="P157" s="312">
        <v>2</v>
      </c>
      <c r="Q157" s="333">
        <v>279362</v>
      </c>
      <c r="R157" s="323"/>
      <c r="S157" s="317" t="s">
        <v>85</v>
      </c>
      <c r="T157" s="320">
        <v>54497602706.309998</v>
      </c>
      <c r="U157" s="320">
        <f t="shared" si="5"/>
        <v>24539448950</v>
      </c>
      <c r="V157" s="320">
        <v>470898950</v>
      </c>
      <c r="W157" s="320">
        <v>51338877971</v>
      </c>
      <c r="X157" s="319">
        <v>0</v>
      </c>
      <c r="Y157" s="319">
        <v>0</v>
      </c>
      <c r="Z157" s="320">
        <f t="shared" si="2"/>
        <v>49549796850</v>
      </c>
      <c r="AA157" s="331">
        <f t="shared" si="6"/>
        <v>24539448950</v>
      </c>
      <c r="AB157" s="331">
        <v>470898950</v>
      </c>
      <c r="AC157" s="331">
        <v>24539448950</v>
      </c>
      <c r="AD157" s="319">
        <v>0</v>
      </c>
      <c r="AE157" s="319">
        <v>0</v>
      </c>
      <c r="AF157" s="331">
        <v>26799429021</v>
      </c>
      <c r="AG157" s="319">
        <v>0</v>
      </c>
      <c r="AH157" s="319">
        <v>0</v>
      </c>
      <c r="AI157" s="331">
        <v>26799429021</v>
      </c>
      <c r="AJ157" s="319">
        <v>0</v>
      </c>
      <c r="AK157" s="319">
        <v>0</v>
      </c>
      <c r="AL157" s="326">
        <v>13</v>
      </c>
      <c r="AM157" s="319">
        <v>3173485600000</v>
      </c>
      <c r="AN157" s="327">
        <v>46341034</v>
      </c>
      <c r="AO157" s="328">
        <v>62717</v>
      </c>
      <c r="AP157" s="17"/>
      <c r="AQ157" s="17"/>
      <c r="AR157" s="17"/>
      <c r="AS157" s="17"/>
      <c r="AT157" s="17"/>
      <c r="AU157" s="17"/>
    </row>
    <row r="158" spans="1:47" ht="15.75" customHeight="1" x14ac:dyDescent="0.25">
      <c r="A158" s="323"/>
      <c r="B158" s="317" t="s">
        <v>86</v>
      </c>
      <c r="C158" s="318">
        <v>22038.7</v>
      </c>
      <c r="D158" s="319">
        <v>0</v>
      </c>
      <c r="E158" s="319">
        <v>0</v>
      </c>
      <c r="F158" s="318">
        <v>2386001283707</v>
      </c>
      <c r="G158" s="320">
        <v>2381559057577</v>
      </c>
      <c r="H158" s="320">
        <v>4442226130</v>
      </c>
      <c r="I158" s="332">
        <v>218</v>
      </c>
      <c r="J158" s="312">
        <v>904225</v>
      </c>
      <c r="K158" s="333">
        <v>108</v>
      </c>
      <c r="L158" s="333">
        <v>13</v>
      </c>
      <c r="M158" s="333">
        <v>8</v>
      </c>
      <c r="N158" s="319">
        <v>0</v>
      </c>
      <c r="O158" s="321">
        <v>3</v>
      </c>
      <c r="P158" s="312">
        <v>2</v>
      </c>
      <c r="Q158" s="333">
        <v>285518</v>
      </c>
      <c r="R158" s="323"/>
      <c r="S158" s="317" t="s">
        <v>86</v>
      </c>
      <c r="T158" s="320">
        <v>19745180738.739998</v>
      </c>
      <c r="U158" s="320">
        <f t="shared" si="5"/>
        <v>18114542240</v>
      </c>
      <c r="V158" s="320">
        <v>195900000</v>
      </c>
      <c r="W158" s="320">
        <v>14929255280</v>
      </c>
      <c r="X158" s="319">
        <v>0</v>
      </c>
      <c r="Y158" s="319">
        <v>0</v>
      </c>
      <c r="Z158" s="320">
        <f t="shared" si="2"/>
        <v>31647054040</v>
      </c>
      <c r="AA158" s="331">
        <f t="shared" si="6"/>
        <v>16521898760</v>
      </c>
      <c r="AB158" s="331">
        <v>195900000</v>
      </c>
      <c r="AC158" s="331">
        <v>14929255280</v>
      </c>
      <c r="AD158" s="319">
        <v>0</v>
      </c>
      <c r="AE158" s="319">
        <v>0</v>
      </c>
      <c r="AF158" s="331">
        <v>1592643480</v>
      </c>
      <c r="AG158" s="331">
        <v>1592643480</v>
      </c>
      <c r="AH158" s="319">
        <v>0</v>
      </c>
      <c r="AI158" s="319">
        <v>0</v>
      </c>
      <c r="AJ158" s="319">
        <v>0</v>
      </c>
      <c r="AK158" s="319">
        <v>0</v>
      </c>
      <c r="AL158" s="326">
        <v>13</v>
      </c>
      <c r="AM158" s="319">
        <v>3173485600000</v>
      </c>
      <c r="AN158" s="327">
        <v>46341034</v>
      </c>
      <c r="AO158" s="328">
        <v>62717</v>
      </c>
      <c r="AP158" s="17"/>
      <c r="AQ158" s="17"/>
      <c r="AR158" s="17"/>
      <c r="AS158" s="17"/>
      <c r="AT158" s="17"/>
      <c r="AU158" s="17"/>
    </row>
    <row r="159" spans="1:47" ht="15.75" customHeight="1" x14ac:dyDescent="0.25">
      <c r="A159" s="324"/>
      <c r="B159" s="317" t="s">
        <v>87</v>
      </c>
      <c r="C159" s="318">
        <v>22108.6</v>
      </c>
      <c r="D159" s="319">
        <v>0</v>
      </c>
      <c r="E159" s="319">
        <v>0</v>
      </c>
      <c r="F159" s="318">
        <v>2440227989512</v>
      </c>
      <c r="G159" s="320">
        <v>2436324451612</v>
      </c>
      <c r="H159" s="320">
        <v>3903537900</v>
      </c>
      <c r="I159" s="332">
        <v>218</v>
      </c>
      <c r="J159" s="312">
        <v>906116</v>
      </c>
      <c r="K159" s="333">
        <v>95</v>
      </c>
      <c r="L159" s="333">
        <v>15</v>
      </c>
      <c r="M159" s="333">
        <v>9</v>
      </c>
      <c r="N159" s="319">
        <v>0</v>
      </c>
      <c r="O159" s="321">
        <v>3</v>
      </c>
      <c r="P159" s="312">
        <v>2</v>
      </c>
      <c r="Q159" s="333">
        <v>291567</v>
      </c>
      <c r="R159" s="324"/>
      <c r="S159" s="317" t="s">
        <v>87</v>
      </c>
      <c r="T159" s="320">
        <v>65851464821.170006</v>
      </c>
      <c r="U159" s="320">
        <f t="shared" si="5"/>
        <v>15848039420</v>
      </c>
      <c r="V159" s="320">
        <v>252595000</v>
      </c>
      <c r="W159" s="320">
        <v>13170443420</v>
      </c>
      <c r="X159" s="319">
        <v>0</v>
      </c>
      <c r="Y159" s="319">
        <v>0</v>
      </c>
      <c r="Z159" s="320">
        <f t="shared" si="2"/>
        <v>27932279840</v>
      </c>
      <c r="AA159" s="331">
        <f t="shared" si="6"/>
        <v>14509241420</v>
      </c>
      <c r="AB159" s="331">
        <v>252595000</v>
      </c>
      <c r="AC159" s="331">
        <v>13170443420</v>
      </c>
      <c r="AD159" s="319">
        <v>0</v>
      </c>
      <c r="AE159" s="319">
        <v>0</v>
      </c>
      <c r="AF159" s="331">
        <v>1338798000</v>
      </c>
      <c r="AG159" s="331">
        <v>1338798000</v>
      </c>
      <c r="AH159" s="319">
        <v>0</v>
      </c>
      <c r="AI159" s="319">
        <v>0</v>
      </c>
      <c r="AJ159" s="319">
        <v>0</v>
      </c>
      <c r="AK159" s="319">
        <v>0</v>
      </c>
      <c r="AL159" s="326">
        <v>14</v>
      </c>
      <c r="AM159" s="319">
        <v>3318827000000</v>
      </c>
      <c r="AN159" s="327">
        <v>47794448</v>
      </c>
      <c r="AO159" s="328">
        <v>65057</v>
      </c>
      <c r="AP159" s="18"/>
      <c r="AQ159" s="18"/>
      <c r="AR159" s="17"/>
      <c r="AS159" s="17"/>
      <c r="AT159" s="17"/>
      <c r="AU159" s="17"/>
    </row>
    <row r="160" spans="1:47" ht="15.75" customHeight="1" x14ac:dyDescent="0.25">
      <c r="A160" s="329" t="s">
        <v>102</v>
      </c>
      <c r="B160" s="317" t="s">
        <v>76</v>
      </c>
      <c r="C160" s="318">
        <v>21147.16</v>
      </c>
      <c r="D160" s="319">
        <v>0</v>
      </c>
      <c r="E160" s="319">
        <v>0</v>
      </c>
      <c r="F160" s="318">
        <v>2515939394249</v>
      </c>
      <c r="G160" s="318">
        <v>2512426210139</v>
      </c>
      <c r="H160" s="318">
        <v>3513184110</v>
      </c>
      <c r="I160" s="332">
        <v>219</v>
      </c>
      <c r="J160" s="312">
        <v>910123</v>
      </c>
      <c r="K160" s="333">
        <v>54</v>
      </c>
      <c r="L160" s="333">
        <v>15</v>
      </c>
      <c r="M160" s="333">
        <v>9</v>
      </c>
      <c r="N160" s="319">
        <v>0</v>
      </c>
      <c r="O160" s="321">
        <v>3</v>
      </c>
      <c r="P160" s="312">
        <v>2</v>
      </c>
      <c r="Q160" s="333">
        <v>296380</v>
      </c>
      <c r="R160" s="329" t="s">
        <v>102</v>
      </c>
      <c r="S160" s="317" t="s">
        <v>76</v>
      </c>
      <c r="T160" s="320">
        <v>22801325192</v>
      </c>
      <c r="U160" s="320">
        <f t="shared" si="5"/>
        <v>20124921830</v>
      </c>
      <c r="V160" s="320">
        <v>7200000</v>
      </c>
      <c r="W160" s="320">
        <v>20124921830</v>
      </c>
      <c r="X160" s="319">
        <v>0</v>
      </c>
      <c r="Y160" s="319">
        <v>0</v>
      </c>
      <c r="Z160" s="320">
        <f t="shared" si="2"/>
        <v>40257043660</v>
      </c>
      <c r="AA160" s="331">
        <v>20124921830</v>
      </c>
      <c r="AB160" s="331">
        <v>7200000</v>
      </c>
      <c r="AC160" s="331">
        <v>20124921830</v>
      </c>
      <c r="AD160" s="319">
        <v>0</v>
      </c>
      <c r="AE160" s="319">
        <v>0</v>
      </c>
      <c r="AF160" s="319">
        <v>0</v>
      </c>
      <c r="AG160" s="319">
        <v>0</v>
      </c>
      <c r="AH160" s="319">
        <v>0</v>
      </c>
      <c r="AI160" s="319">
        <v>0</v>
      </c>
      <c r="AJ160" s="319">
        <v>0</v>
      </c>
      <c r="AK160" s="319">
        <v>0</v>
      </c>
      <c r="AL160" s="326">
        <v>14</v>
      </c>
      <c r="AM160" s="319">
        <v>3318827000000</v>
      </c>
      <c r="AN160" s="327">
        <v>47794448</v>
      </c>
      <c r="AO160" s="328">
        <v>65057</v>
      </c>
      <c r="AP160" s="17"/>
      <c r="AQ160" s="17"/>
      <c r="AR160" s="17"/>
      <c r="AS160" s="17"/>
      <c r="AT160" s="17"/>
      <c r="AU160" s="17"/>
    </row>
    <row r="161" spans="1:47" ht="15.75" customHeight="1" x14ac:dyDescent="0.25">
      <c r="A161" s="323"/>
      <c r="B161" s="317" t="s">
        <v>77</v>
      </c>
      <c r="C161" s="318">
        <v>21115.99</v>
      </c>
      <c r="D161" s="318">
        <v>10061.25</v>
      </c>
      <c r="E161" s="318">
        <v>10031.58</v>
      </c>
      <c r="F161" s="318">
        <v>2478692429780</v>
      </c>
      <c r="G161" s="318">
        <v>2475257316428</v>
      </c>
      <c r="H161" s="318">
        <v>3435113352</v>
      </c>
      <c r="I161" s="332">
        <v>219</v>
      </c>
      <c r="J161" s="312">
        <v>920159</v>
      </c>
      <c r="K161" s="333">
        <v>53</v>
      </c>
      <c r="L161" s="333">
        <v>15</v>
      </c>
      <c r="M161" s="333">
        <v>10</v>
      </c>
      <c r="N161" s="319">
        <v>0</v>
      </c>
      <c r="O161" s="321">
        <v>3</v>
      </c>
      <c r="P161" s="312">
        <v>2</v>
      </c>
      <c r="Q161" s="333">
        <v>299998</v>
      </c>
      <c r="R161" s="323"/>
      <c r="S161" s="317" t="s">
        <v>77</v>
      </c>
      <c r="T161" s="320">
        <v>2740700666</v>
      </c>
      <c r="U161" s="320">
        <f t="shared" si="5"/>
        <v>994887050</v>
      </c>
      <c r="V161" s="320">
        <v>19300000</v>
      </c>
      <c r="W161" s="320">
        <v>994887050</v>
      </c>
      <c r="X161" s="319">
        <v>0</v>
      </c>
      <c r="Y161" s="319">
        <v>0</v>
      </c>
      <c r="Z161" s="320">
        <f t="shared" si="2"/>
        <v>2009074100</v>
      </c>
      <c r="AA161" s="331">
        <v>994887050</v>
      </c>
      <c r="AB161" s="331">
        <v>19300000</v>
      </c>
      <c r="AC161" s="331">
        <v>994887050</v>
      </c>
      <c r="AD161" s="319">
        <v>0</v>
      </c>
      <c r="AE161" s="319">
        <v>0</v>
      </c>
      <c r="AF161" s="319">
        <v>0</v>
      </c>
      <c r="AG161" s="319">
        <v>0</v>
      </c>
      <c r="AH161" s="319">
        <v>0</v>
      </c>
      <c r="AI161" s="319">
        <v>0</v>
      </c>
      <c r="AJ161" s="319">
        <v>0</v>
      </c>
      <c r="AK161" s="319">
        <v>0</v>
      </c>
      <c r="AL161" s="326">
        <v>14</v>
      </c>
      <c r="AM161" s="319">
        <v>3318827000000</v>
      </c>
      <c r="AN161" s="327">
        <v>47794448</v>
      </c>
      <c r="AO161" s="328">
        <v>65057</v>
      </c>
      <c r="AP161" s="17"/>
      <c r="AQ161" s="17"/>
      <c r="AR161" s="17"/>
      <c r="AS161" s="17"/>
      <c r="AT161" s="17"/>
      <c r="AU161" s="17"/>
    </row>
    <row r="162" spans="1:47" ht="15.75" customHeight="1" x14ac:dyDescent="0.25">
      <c r="A162" s="323"/>
      <c r="B162" s="317" t="s">
        <v>78</v>
      </c>
      <c r="C162" s="318">
        <v>20910.03</v>
      </c>
      <c r="D162" s="318">
        <v>10452.17</v>
      </c>
      <c r="E162" s="318">
        <v>10115.290000000001</v>
      </c>
      <c r="F162" s="318">
        <v>2590730427494</v>
      </c>
      <c r="G162" s="318">
        <v>2587373384900</v>
      </c>
      <c r="H162" s="318">
        <v>3357042594</v>
      </c>
      <c r="I162" s="332">
        <v>219</v>
      </c>
      <c r="J162" s="312">
        <v>925885</v>
      </c>
      <c r="K162" s="333">
        <v>53</v>
      </c>
      <c r="L162" s="333">
        <v>15</v>
      </c>
      <c r="M162" s="333">
        <v>10</v>
      </c>
      <c r="N162" s="319">
        <v>0</v>
      </c>
      <c r="O162" s="321">
        <v>3</v>
      </c>
      <c r="P162" s="312">
        <v>2</v>
      </c>
      <c r="Q162" s="333">
        <v>313176</v>
      </c>
      <c r="R162" s="323"/>
      <c r="S162" s="317" t="s">
        <v>78</v>
      </c>
      <c r="T162" s="320">
        <v>16515453978</v>
      </c>
      <c r="U162" s="320">
        <f t="shared" si="5"/>
        <v>13223117470</v>
      </c>
      <c r="V162" s="319">
        <v>0</v>
      </c>
      <c r="W162" s="320">
        <v>3223117470</v>
      </c>
      <c r="X162" s="319">
        <v>0</v>
      </c>
      <c r="Y162" s="319">
        <v>0</v>
      </c>
      <c r="Z162" s="320">
        <f t="shared" si="2"/>
        <v>11446234940</v>
      </c>
      <c r="AA162" s="331">
        <v>8223117470</v>
      </c>
      <c r="AB162" s="319">
        <v>0</v>
      </c>
      <c r="AC162" s="331">
        <v>3223117470</v>
      </c>
      <c r="AD162" s="319">
        <v>0</v>
      </c>
      <c r="AE162" s="319">
        <v>0</v>
      </c>
      <c r="AF162" s="331">
        <v>5000000000</v>
      </c>
      <c r="AG162" s="331">
        <v>5000000000</v>
      </c>
      <c r="AH162" s="319">
        <v>0</v>
      </c>
      <c r="AI162" s="319">
        <v>0</v>
      </c>
      <c r="AJ162" s="319">
        <v>0</v>
      </c>
      <c r="AK162" s="319">
        <v>0</v>
      </c>
      <c r="AL162" s="326">
        <v>14</v>
      </c>
      <c r="AM162" s="319">
        <v>3318827000000</v>
      </c>
      <c r="AN162" s="327">
        <v>47794448</v>
      </c>
      <c r="AO162" s="328">
        <v>65057</v>
      </c>
      <c r="AP162" s="17"/>
      <c r="AQ162" s="17"/>
      <c r="AR162" s="17"/>
      <c r="AS162" s="17"/>
      <c r="AT162" s="17"/>
      <c r="AU162" s="17"/>
    </row>
    <row r="163" spans="1:47" ht="15.75" customHeight="1" x14ac:dyDescent="0.25">
      <c r="A163" s="323"/>
      <c r="B163" s="317" t="s">
        <v>79</v>
      </c>
      <c r="C163" s="318">
        <v>19949.16</v>
      </c>
      <c r="D163" s="318">
        <v>9749.66</v>
      </c>
      <c r="E163" s="318">
        <v>9956.89</v>
      </c>
      <c r="F163" s="318">
        <v>2474986541556</v>
      </c>
      <c r="G163" s="318">
        <v>2471395286688</v>
      </c>
      <c r="H163" s="318">
        <v>3591254868</v>
      </c>
      <c r="I163" s="332">
        <v>219</v>
      </c>
      <c r="J163" s="312">
        <v>927585</v>
      </c>
      <c r="K163" s="333">
        <v>53</v>
      </c>
      <c r="L163" s="333">
        <v>15</v>
      </c>
      <c r="M163" s="333">
        <v>10</v>
      </c>
      <c r="N163" s="319">
        <v>0</v>
      </c>
      <c r="O163" s="321">
        <v>3</v>
      </c>
      <c r="P163" s="312">
        <v>2</v>
      </c>
      <c r="Q163" s="333">
        <v>318726</v>
      </c>
      <c r="R163" s="323"/>
      <c r="S163" s="317" t="s">
        <v>79</v>
      </c>
      <c r="T163" s="320">
        <v>10669161367</v>
      </c>
      <c r="U163" s="320">
        <f t="shared" si="5"/>
        <v>592722700</v>
      </c>
      <c r="V163" s="320">
        <v>100000000</v>
      </c>
      <c r="W163" s="320">
        <v>592722700</v>
      </c>
      <c r="X163" s="319">
        <v>0</v>
      </c>
      <c r="Y163" s="319">
        <v>0</v>
      </c>
      <c r="Z163" s="320">
        <f t="shared" si="2"/>
        <v>1285445400</v>
      </c>
      <c r="AA163" s="331">
        <v>592722700</v>
      </c>
      <c r="AB163" s="331">
        <v>100000000</v>
      </c>
      <c r="AC163" s="331">
        <v>592722700</v>
      </c>
      <c r="AD163" s="319">
        <v>0</v>
      </c>
      <c r="AE163" s="319">
        <v>0</v>
      </c>
      <c r="AF163" s="319">
        <v>0</v>
      </c>
      <c r="AG163" s="319">
        <v>0</v>
      </c>
      <c r="AH163" s="319">
        <v>0</v>
      </c>
      <c r="AI163" s="319">
        <v>0</v>
      </c>
      <c r="AJ163" s="319">
        <v>0</v>
      </c>
      <c r="AK163" s="319">
        <v>0</v>
      </c>
      <c r="AL163" s="326">
        <v>14</v>
      </c>
      <c r="AM163" s="319">
        <v>3318827000000</v>
      </c>
      <c r="AN163" s="327">
        <v>47794448</v>
      </c>
      <c r="AO163" s="328">
        <v>65057</v>
      </c>
      <c r="AP163" s="18"/>
      <c r="AQ163" s="18"/>
      <c r="AR163" s="17"/>
      <c r="AS163" s="17"/>
      <c r="AT163" s="17"/>
      <c r="AU163" s="17"/>
    </row>
    <row r="164" spans="1:47" ht="15.75" customHeight="1" x14ac:dyDescent="0.25">
      <c r="A164" s="323"/>
      <c r="B164" s="317" t="s">
        <v>80</v>
      </c>
      <c r="C164" s="318">
        <v>19553.509999999998</v>
      </c>
      <c r="D164" s="318">
        <v>9677.27</v>
      </c>
      <c r="E164" s="318">
        <v>10064.56</v>
      </c>
      <c r="F164" s="318">
        <v>2491344049968</v>
      </c>
      <c r="G164" s="318">
        <v>2487830865858</v>
      </c>
      <c r="H164" s="318">
        <v>3513184110</v>
      </c>
      <c r="I164" s="332">
        <v>221</v>
      </c>
      <c r="J164" s="312">
        <v>931980</v>
      </c>
      <c r="K164" s="333">
        <v>54</v>
      </c>
      <c r="L164" s="333">
        <v>15</v>
      </c>
      <c r="M164" s="333">
        <v>12</v>
      </c>
      <c r="N164" s="319">
        <v>0</v>
      </c>
      <c r="O164" s="321">
        <v>3</v>
      </c>
      <c r="P164" s="312">
        <v>2</v>
      </c>
      <c r="Q164" s="333">
        <v>327410</v>
      </c>
      <c r="R164" s="323"/>
      <c r="S164" s="317" t="s">
        <v>80</v>
      </c>
      <c r="T164" s="320">
        <v>11961495597</v>
      </c>
      <c r="U164" s="320">
        <f t="shared" si="5"/>
        <v>13467247340</v>
      </c>
      <c r="V164" s="320">
        <v>496500000</v>
      </c>
      <c r="W164" s="320">
        <v>604171340</v>
      </c>
      <c r="X164" s="319">
        <v>0</v>
      </c>
      <c r="Y164" s="319">
        <v>0</v>
      </c>
      <c r="Z164" s="320">
        <f t="shared" si="2"/>
        <v>8136380680</v>
      </c>
      <c r="AA164" s="331">
        <v>7035709340</v>
      </c>
      <c r="AB164" s="331">
        <v>496500000</v>
      </c>
      <c r="AC164" s="331">
        <v>604171340</v>
      </c>
      <c r="AD164" s="319">
        <v>0</v>
      </c>
      <c r="AE164" s="319">
        <v>0</v>
      </c>
      <c r="AF164" s="331">
        <v>6431538000</v>
      </c>
      <c r="AG164" s="331">
        <v>6431538000</v>
      </c>
      <c r="AH164" s="319">
        <v>0</v>
      </c>
      <c r="AI164" s="319">
        <v>0</v>
      </c>
      <c r="AJ164" s="319">
        <v>0</v>
      </c>
      <c r="AK164" s="319">
        <v>0</v>
      </c>
      <c r="AL164" s="326">
        <v>15</v>
      </c>
      <c r="AM164" s="319">
        <v>3455316600000</v>
      </c>
      <c r="AN164" s="327">
        <v>49159344</v>
      </c>
      <c r="AO164" s="328">
        <v>67326</v>
      </c>
      <c r="AP164" s="18"/>
      <c r="AQ164" s="18"/>
      <c r="AR164" s="18"/>
      <c r="AS164" s="18"/>
      <c r="AT164" s="18"/>
      <c r="AU164" s="18"/>
    </row>
    <row r="165" spans="1:47" ht="15.75" customHeight="1" x14ac:dyDescent="0.25">
      <c r="A165" s="323"/>
      <c r="B165" s="317" t="s">
        <v>81</v>
      </c>
      <c r="C165" s="318">
        <v>19737.490000000002</v>
      </c>
      <c r="D165" s="318">
        <v>9823.9</v>
      </c>
      <c r="E165" s="318">
        <v>9633.86</v>
      </c>
      <c r="F165" s="318">
        <v>2484924200709</v>
      </c>
      <c r="G165" s="318">
        <v>2481879441147</v>
      </c>
      <c r="H165" s="318">
        <v>3044759562</v>
      </c>
      <c r="I165" s="332">
        <v>221</v>
      </c>
      <c r="J165" s="312">
        <v>934572</v>
      </c>
      <c r="K165" s="333">
        <v>54</v>
      </c>
      <c r="L165" s="333">
        <v>16</v>
      </c>
      <c r="M165" s="333">
        <v>12</v>
      </c>
      <c r="N165" s="319">
        <v>0</v>
      </c>
      <c r="O165" s="321">
        <v>3</v>
      </c>
      <c r="P165" s="312">
        <v>2</v>
      </c>
      <c r="Q165" s="333">
        <v>333553</v>
      </c>
      <c r="R165" s="323"/>
      <c r="S165" s="317" t="s">
        <v>81</v>
      </c>
      <c r="T165" s="320">
        <v>13254004260</v>
      </c>
      <c r="U165" s="320">
        <f t="shared" si="5"/>
        <v>7003035560</v>
      </c>
      <c r="V165" s="320">
        <v>8600000</v>
      </c>
      <c r="W165" s="320">
        <v>2012443560</v>
      </c>
      <c r="X165" s="319">
        <v>0</v>
      </c>
      <c r="Y165" s="319">
        <v>0</v>
      </c>
      <c r="Z165" s="320">
        <f t="shared" si="2"/>
        <v>6528783120</v>
      </c>
      <c r="AA165" s="331">
        <v>4507739560</v>
      </c>
      <c r="AB165" s="331">
        <v>8600000</v>
      </c>
      <c r="AC165" s="331">
        <v>2012443560</v>
      </c>
      <c r="AD165" s="319">
        <v>0</v>
      </c>
      <c r="AE165" s="319">
        <v>0</v>
      </c>
      <c r="AF165" s="331">
        <v>2495296000</v>
      </c>
      <c r="AG165" s="331">
        <v>2495296000</v>
      </c>
      <c r="AH165" s="319">
        <v>0</v>
      </c>
      <c r="AI165" s="319">
        <v>0</v>
      </c>
      <c r="AJ165" s="319">
        <v>0</v>
      </c>
      <c r="AK165" s="319">
        <v>0</v>
      </c>
      <c r="AL165" s="326">
        <v>16</v>
      </c>
      <c r="AM165" s="319">
        <v>3572383900000</v>
      </c>
      <c r="AN165" s="327">
        <v>50330017</v>
      </c>
      <c r="AO165" s="328">
        <v>69305</v>
      </c>
      <c r="AP165" s="17"/>
      <c r="AQ165" s="17"/>
      <c r="AR165" s="17"/>
      <c r="AS165" s="17"/>
      <c r="AT165" s="17"/>
      <c r="AU165" s="17"/>
    </row>
    <row r="166" spans="1:47" ht="15.75" customHeight="1" x14ac:dyDescent="0.25">
      <c r="A166" s="323"/>
      <c r="B166" s="317" t="s">
        <v>82</v>
      </c>
      <c r="C166" s="318">
        <v>19537.009999999998</v>
      </c>
      <c r="D166" s="318">
        <v>9499.86</v>
      </c>
      <c r="E166" s="318">
        <v>9421.1200000000008</v>
      </c>
      <c r="F166" s="318">
        <v>2388797806975</v>
      </c>
      <c r="G166" s="318">
        <v>2385440764381</v>
      </c>
      <c r="H166" s="318">
        <v>3357042594</v>
      </c>
      <c r="I166" s="332">
        <v>221</v>
      </c>
      <c r="J166" s="312">
        <v>942989</v>
      </c>
      <c r="K166" s="312">
        <v>54</v>
      </c>
      <c r="L166" s="333">
        <v>16</v>
      </c>
      <c r="M166" s="312">
        <v>12</v>
      </c>
      <c r="N166" s="319">
        <v>0</v>
      </c>
      <c r="O166" s="321">
        <v>3</v>
      </c>
      <c r="P166" s="312">
        <v>2</v>
      </c>
      <c r="Q166" s="333">
        <v>336320</v>
      </c>
      <c r="R166" s="323"/>
      <c r="S166" s="317" t="s">
        <v>82</v>
      </c>
      <c r="T166" s="320">
        <v>4325495865</v>
      </c>
      <c r="U166" s="320">
        <f t="shared" si="5"/>
        <v>1179877250</v>
      </c>
      <c r="V166" s="319">
        <v>0</v>
      </c>
      <c r="W166" s="320">
        <v>1179877250</v>
      </c>
      <c r="X166" s="319">
        <v>0</v>
      </c>
      <c r="Y166" s="319">
        <v>0</v>
      </c>
      <c r="Z166" s="320">
        <f t="shared" si="2"/>
        <v>2359754500</v>
      </c>
      <c r="AA166" s="331">
        <v>1179877250</v>
      </c>
      <c r="AB166" s="319">
        <v>0</v>
      </c>
      <c r="AC166" s="331">
        <v>1179877250</v>
      </c>
      <c r="AD166" s="319">
        <v>0</v>
      </c>
      <c r="AE166" s="319">
        <v>0</v>
      </c>
      <c r="AF166" s="319">
        <v>0</v>
      </c>
      <c r="AG166" s="319">
        <v>0</v>
      </c>
      <c r="AH166" s="319">
        <v>0</v>
      </c>
      <c r="AI166" s="319">
        <v>0</v>
      </c>
      <c r="AJ166" s="319">
        <v>0</v>
      </c>
      <c r="AK166" s="319">
        <v>0</v>
      </c>
      <c r="AL166" s="326">
        <v>16</v>
      </c>
      <c r="AM166" s="319">
        <v>3572383900000</v>
      </c>
      <c r="AN166" s="327">
        <v>50330017</v>
      </c>
      <c r="AO166" s="328">
        <v>69305</v>
      </c>
      <c r="AP166" s="17"/>
      <c r="AQ166" s="17"/>
      <c r="AR166" s="17"/>
      <c r="AS166" s="17"/>
      <c r="AT166" s="17"/>
      <c r="AU166" s="17"/>
    </row>
    <row r="167" spans="1:47" ht="15.75" customHeight="1" x14ac:dyDescent="0.25">
      <c r="A167" s="323"/>
      <c r="B167" s="317" t="s">
        <v>83</v>
      </c>
      <c r="C167" s="318">
        <v>19365</v>
      </c>
      <c r="D167" s="318">
        <v>9260.6299999999992</v>
      </c>
      <c r="E167" s="318">
        <v>9224.7000000000007</v>
      </c>
      <c r="F167" s="318">
        <v>2305278899659</v>
      </c>
      <c r="G167" s="318">
        <v>2302390281613</v>
      </c>
      <c r="H167" s="318">
        <v>2888618046</v>
      </c>
      <c r="I167" s="332">
        <v>223</v>
      </c>
      <c r="J167" s="312">
        <v>966105</v>
      </c>
      <c r="K167" s="312">
        <v>54</v>
      </c>
      <c r="L167" s="333">
        <v>16</v>
      </c>
      <c r="M167" s="312">
        <v>12</v>
      </c>
      <c r="N167" s="319">
        <v>0</v>
      </c>
      <c r="O167" s="321">
        <v>3</v>
      </c>
      <c r="P167" s="312">
        <v>2</v>
      </c>
      <c r="Q167" s="333">
        <v>339897</v>
      </c>
      <c r="R167" s="323"/>
      <c r="S167" s="317" t="s">
        <v>83</v>
      </c>
      <c r="T167" s="320">
        <v>3293433756</v>
      </c>
      <c r="U167" s="320">
        <f t="shared" si="5"/>
        <v>1225691860</v>
      </c>
      <c r="V167" s="319">
        <v>0</v>
      </c>
      <c r="W167" s="320">
        <v>1225691860</v>
      </c>
      <c r="X167" s="319">
        <v>0</v>
      </c>
      <c r="Y167" s="319">
        <v>0</v>
      </c>
      <c r="Z167" s="320">
        <f t="shared" si="2"/>
        <v>2451383720</v>
      </c>
      <c r="AA167" s="331">
        <v>1225691860</v>
      </c>
      <c r="AB167" s="319">
        <v>0</v>
      </c>
      <c r="AC167" s="331">
        <v>1225691860</v>
      </c>
      <c r="AD167" s="319">
        <v>0</v>
      </c>
      <c r="AE167" s="319">
        <v>0</v>
      </c>
      <c r="AF167" s="319">
        <v>0</v>
      </c>
      <c r="AG167" s="319">
        <v>0</v>
      </c>
      <c r="AH167" s="319">
        <v>0</v>
      </c>
      <c r="AI167" s="319">
        <v>0</v>
      </c>
      <c r="AJ167" s="319">
        <v>0</v>
      </c>
      <c r="AK167" s="319">
        <v>0</v>
      </c>
      <c r="AL167" s="326">
        <v>16</v>
      </c>
      <c r="AM167" s="319">
        <v>3572383900000</v>
      </c>
      <c r="AN167" s="327">
        <v>50330017</v>
      </c>
      <c r="AO167" s="328">
        <v>69305</v>
      </c>
      <c r="AP167" s="17"/>
      <c r="AQ167" s="17"/>
      <c r="AR167" s="17"/>
      <c r="AS167" s="17"/>
      <c r="AT167" s="17"/>
      <c r="AU167" s="17"/>
    </row>
    <row r="168" spans="1:47" ht="15.75" customHeight="1" x14ac:dyDescent="0.25">
      <c r="A168" s="323"/>
      <c r="B168" s="317" t="s">
        <v>84</v>
      </c>
      <c r="C168" s="318">
        <v>20034.66</v>
      </c>
      <c r="D168" s="318">
        <v>9582.43</v>
      </c>
      <c r="E168" s="318">
        <v>8884</v>
      </c>
      <c r="F168" s="318">
        <v>2350525729739</v>
      </c>
      <c r="G168" s="318">
        <v>2347480970177</v>
      </c>
      <c r="H168" s="318">
        <v>3044759562</v>
      </c>
      <c r="I168" s="332">
        <v>223</v>
      </c>
      <c r="J168" s="312">
        <v>1065011</v>
      </c>
      <c r="K168" s="312">
        <v>54</v>
      </c>
      <c r="L168" s="333">
        <v>16</v>
      </c>
      <c r="M168" s="312">
        <v>12</v>
      </c>
      <c r="N168" s="319">
        <v>0</v>
      </c>
      <c r="O168" s="321">
        <v>3</v>
      </c>
      <c r="P168" s="312">
        <v>2</v>
      </c>
      <c r="Q168" s="333">
        <v>346060</v>
      </c>
      <c r="R168" s="323"/>
      <c r="S168" s="317" t="s">
        <v>84</v>
      </c>
      <c r="T168" s="320">
        <v>20686641016</v>
      </c>
      <c r="U168" s="320">
        <f t="shared" si="5"/>
        <v>33277064920</v>
      </c>
      <c r="V168" s="319">
        <v>0</v>
      </c>
      <c r="W168" s="320">
        <v>304306520</v>
      </c>
      <c r="X168" s="319">
        <v>0</v>
      </c>
      <c r="Y168" s="319">
        <v>0</v>
      </c>
      <c r="Z168" s="320">
        <f t="shared" si="2"/>
        <v>17094992240</v>
      </c>
      <c r="AA168" s="331">
        <v>16790685720</v>
      </c>
      <c r="AB168" s="319">
        <v>0</v>
      </c>
      <c r="AC168" s="331">
        <v>304306520</v>
      </c>
      <c r="AD168" s="319">
        <v>0</v>
      </c>
      <c r="AE168" s="319">
        <v>0</v>
      </c>
      <c r="AF168" s="331">
        <v>16486379200</v>
      </c>
      <c r="AG168" s="331">
        <v>16486379200</v>
      </c>
      <c r="AH168" s="319">
        <v>0</v>
      </c>
      <c r="AI168" s="319">
        <v>0</v>
      </c>
      <c r="AJ168" s="319">
        <v>0</v>
      </c>
      <c r="AK168" s="319">
        <v>0</v>
      </c>
      <c r="AL168" s="326">
        <v>16</v>
      </c>
      <c r="AM168" s="319">
        <v>3572383900000</v>
      </c>
      <c r="AN168" s="327">
        <v>50330017</v>
      </c>
      <c r="AO168" s="328">
        <v>69305</v>
      </c>
      <c r="AP168" s="17"/>
      <c r="AQ168" s="17"/>
      <c r="AR168" s="17"/>
      <c r="AS168" s="17"/>
      <c r="AT168" s="17"/>
      <c r="AU168" s="17"/>
    </row>
    <row r="169" spans="1:47" ht="15.75" customHeight="1" x14ac:dyDescent="0.25">
      <c r="A169" s="323"/>
      <c r="B169" s="317" t="s">
        <v>85</v>
      </c>
      <c r="C169" s="318">
        <v>20463.61</v>
      </c>
      <c r="D169" s="318">
        <v>9792.82</v>
      </c>
      <c r="E169" s="318">
        <v>8501.67</v>
      </c>
      <c r="F169" s="318">
        <v>2431342532830</v>
      </c>
      <c r="G169" s="318">
        <v>2428236097369</v>
      </c>
      <c r="H169" s="318">
        <v>3106435461</v>
      </c>
      <c r="I169" s="332">
        <v>223</v>
      </c>
      <c r="J169" s="312">
        <v>1131300</v>
      </c>
      <c r="K169" s="312">
        <v>54</v>
      </c>
      <c r="L169" s="333">
        <v>16</v>
      </c>
      <c r="M169" s="312">
        <v>12</v>
      </c>
      <c r="N169" s="319">
        <v>0</v>
      </c>
      <c r="O169" s="321">
        <v>3</v>
      </c>
      <c r="P169" s="312">
        <v>2</v>
      </c>
      <c r="Q169" s="333">
        <v>351510</v>
      </c>
      <c r="R169" s="323"/>
      <c r="S169" s="317" t="s">
        <v>85</v>
      </c>
      <c r="T169" s="320">
        <v>9125526826</v>
      </c>
      <c r="U169" s="320">
        <f t="shared" si="5"/>
        <v>1468023490</v>
      </c>
      <c r="V169" s="319">
        <v>0</v>
      </c>
      <c r="W169" s="320">
        <v>1468023490</v>
      </c>
      <c r="X169" s="319">
        <v>0</v>
      </c>
      <c r="Y169" s="319">
        <v>0</v>
      </c>
      <c r="Z169" s="320">
        <f t="shared" si="2"/>
        <v>2936046980</v>
      </c>
      <c r="AA169" s="331">
        <v>1468023490</v>
      </c>
      <c r="AB169" s="319">
        <v>0</v>
      </c>
      <c r="AC169" s="331">
        <v>1468023490</v>
      </c>
      <c r="AD169" s="319">
        <v>0</v>
      </c>
      <c r="AE169" s="319">
        <v>0</v>
      </c>
      <c r="AF169" s="319">
        <v>0</v>
      </c>
      <c r="AG169" s="319">
        <v>0</v>
      </c>
      <c r="AH169" s="319">
        <v>0</v>
      </c>
      <c r="AI169" s="319">
        <v>0</v>
      </c>
      <c r="AJ169" s="319">
        <v>0</v>
      </c>
      <c r="AK169" s="319">
        <v>0</v>
      </c>
      <c r="AL169" s="326">
        <v>17</v>
      </c>
      <c r="AM169" s="319">
        <v>3684290200000</v>
      </c>
      <c r="AN169" s="327">
        <v>51449080</v>
      </c>
      <c r="AO169" s="328">
        <v>70988</v>
      </c>
      <c r="AP169" s="18"/>
      <c r="AQ169" s="18"/>
      <c r="AR169" s="17"/>
      <c r="AS169" s="17"/>
      <c r="AT169" s="17"/>
      <c r="AU169" s="17"/>
    </row>
    <row r="170" spans="1:47" ht="15.75" customHeight="1" x14ac:dyDescent="0.25">
      <c r="A170" s="323"/>
      <c r="B170" s="317" t="s">
        <v>86</v>
      </c>
      <c r="C170" s="318">
        <v>20051.89</v>
      </c>
      <c r="D170" s="318">
        <v>9742.67</v>
      </c>
      <c r="E170" s="318">
        <v>8470.94</v>
      </c>
      <c r="F170" s="318">
        <v>2306519269511</v>
      </c>
      <c r="G170" s="318">
        <v>2302979541343</v>
      </c>
      <c r="H170" s="318">
        <v>3539728168</v>
      </c>
      <c r="I170" s="332">
        <v>222</v>
      </c>
      <c r="J170" s="312">
        <v>1302589</v>
      </c>
      <c r="K170" s="312">
        <v>54</v>
      </c>
      <c r="L170" s="333">
        <v>16</v>
      </c>
      <c r="M170" s="312">
        <v>12</v>
      </c>
      <c r="N170" s="319">
        <v>0</v>
      </c>
      <c r="O170" s="321">
        <v>3</v>
      </c>
      <c r="P170" s="312">
        <v>2</v>
      </c>
      <c r="Q170" s="333">
        <v>354416</v>
      </c>
      <c r="R170" s="323"/>
      <c r="S170" s="317" t="s">
        <v>86</v>
      </c>
      <c r="T170" s="320">
        <v>5422533886</v>
      </c>
      <c r="U170" s="320">
        <f t="shared" si="5"/>
        <v>2920598520</v>
      </c>
      <c r="V170" s="319">
        <v>0</v>
      </c>
      <c r="W170" s="320">
        <v>880598520</v>
      </c>
      <c r="X170" s="319">
        <v>0</v>
      </c>
      <c r="Y170" s="319">
        <v>0</v>
      </c>
      <c r="Z170" s="320">
        <f t="shared" si="2"/>
        <v>2781197040</v>
      </c>
      <c r="AA170" s="331">
        <v>1900598520</v>
      </c>
      <c r="AB170" s="319">
        <v>0</v>
      </c>
      <c r="AC170" s="331">
        <v>880598520</v>
      </c>
      <c r="AD170" s="319">
        <v>0</v>
      </c>
      <c r="AE170" s="319">
        <v>0</v>
      </c>
      <c r="AF170" s="331">
        <v>1020000000</v>
      </c>
      <c r="AG170" s="331">
        <v>1020000000</v>
      </c>
      <c r="AH170" s="319">
        <v>0</v>
      </c>
      <c r="AI170" s="319">
        <v>0</v>
      </c>
      <c r="AJ170" s="319">
        <v>0</v>
      </c>
      <c r="AK170" s="319">
        <v>0</v>
      </c>
      <c r="AL170" s="326">
        <v>17</v>
      </c>
      <c r="AM170" s="319">
        <v>3684290200000</v>
      </c>
      <c r="AN170" s="327">
        <v>51449080</v>
      </c>
      <c r="AO170" s="328">
        <v>70988</v>
      </c>
      <c r="AP170" s="18"/>
      <c r="AQ170" s="18"/>
      <c r="AR170" s="17"/>
      <c r="AS170" s="17"/>
      <c r="AT170" s="17"/>
      <c r="AU170" s="17"/>
    </row>
    <row r="171" spans="1:47" ht="15.75" customHeight="1" x14ac:dyDescent="0.25">
      <c r="A171" s="324"/>
      <c r="B171" s="317" t="s">
        <v>87</v>
      </c>
      <c r="C171" s="318">
        <v>20076.54</v>
      </c>
      <c r="D171" s="318">
        <v>9458.48</v>
      </c>
      <c r="E171" s="318">
        <v>8322.0300000000007</v>
      </c>
      <c r="F171" s="318">
        <v>2511752418802.3198</v>
      </c>
      <c r="G171" s="318">
        <v>2508040934967</v>
      </c>
      <c r="H171" s="318">
        <v>3711483835.3200002</v>
      </c>
      <c r="I171" s="332">
        <v>217</v>
      </c>
      <c r="J171" s="312">
        <v>1304371</v>
      </c>
      <c r="K171" s="312">
        <v>54</v>
      </c>
      <c r="L171" s="333">
        <v>16</v>
      </c>
      <c r="M171" s="312">
        <v>12</v>
      </c>
      <c r="N171" s="319">
        <v>0</v>
      </c>
      <c r="O171" s="321">
        <v>3</v>
      </c>
      <c r="P171" s="312">
        <v>2</v>
      </c>
      <c r="Q171" s="333">
        <v>358481</v>
      </c>
      <c r="R171" s="324"/>
      <c r="S171" s="317" t="s">
        <v>87</v>
      </c>
      <c r="T171" s="320">
        <v>124698395574</v>
      </c>
      <c r="U171" s="320">
        <f t="shared" si="5"/>
        <v>891429140</v>
      </c>
      <c r="V171" s="320">
        <v>1066000000</v>
      </c>
      <c r="W171" s="320">
        <v>891429140</v>
      </c>
      <c r="X171" s="319">
        <v>0</v>
      </c>
      <c r="Y171" s="319">
        <v>0</v>
      </c>
      <c r="Z171" s="320">
        <f t="shared" si="2"/>
        <v>1848858280</v>
      </c>
      <c r="AA171" s="331">
        <v>891429140</v>
      </c>
      <c r="AB171" s="331">
        <v>66000000</v>
      </c>
      <c r="AC171" s="331">
        <v>891429140</v>
      </c>
      <c r="AD171" s="319">
        <v>0</v>
      </c>
      <c r="AE171" s="319">
        <v>0</v>
      </c>
      <c r="AF171" s="331">
        <v>1000000000</v>
      </c>
      <c r="AG171" s="319">
        <v>0</v>
      </c>
      <c r="AH171" s="331">
        <v>1000000000</v>
      </c>
      <c r="AI171" s="319">
        <v>0</v>
      </c>
      <c r="AJ171" s="319">
        <v>0</v>
      </c>
      <c r="AK171" s="319">
        <v>0</v>
      </c>
      <c r="AL171" s="326">
        <v>18</v>
      </c>
      <c r="AM171" s="319">
        <v>3779297000000</v>
      </c>
      <c r="AN171" s="327">
        <v>52399148</v>
      </c>
      <c r="AO171" s="328">
        <v>72444</v>
      </c>
      <c r="AP171" s="17"/>
      <c r="AQ171" s="17"/>
      <c r="AR171" s="17"/>
      <c r="AS171" s="17"/>
      <c r="AT171" s="17"/>
      <c r="AU171" s="17"/>
    </row>
    <row r="172" spans="1:47" ht="15.75" customHeight="1" x14ac:dyDescent="0.25">
      <c r="A172" s="334" t="s">
        <v>103</v>
      </c>
      <c r="B172" s="317" t="s">
        <v>76</v>
      </c>
      <c r="C172" s="318">
        <v>21584.41</v>
      </c>
      <c r="D172" s="318">
        <v>9792.82</v>
      </c>
      <c r="E172" s="318">
        <v>8501.67</v>
      </c>
      <c r="F172" s="318">
        <v>2447934618986.46</v>
      </c>
      <c r="G172" s="318">
        <v>2444431584075</v>
      </c>
      <c r="H172" s="318">
        <v>3503034911.46</v>
      </c>
      <c r="I172" s="332">
        <v>217</v>
      </c>
      <c r="J172" s="312">
        <v>1366170</v>
      </c>
      <c r="K172" s="312">
        <v>54</v>
      </c>
      <c r="L172" s="333">
        <v>16</v>
      </c>
      <c r="M172" s="312">
        <v>12</v>
      </c>
      <c r="N172" s="319">
        <v>0</v>
      </c>
      <c r="O172" s="321">
        <v>3</v>
      </c>
      <c r="P172" s="312">
        <v>2</v>
      </c>
      <c r="Q172" s="333">
        <v>362161</v>
      </c>
      <c r="R172" s="334" t="s">
        <v>103</v>
      </c>
      <c r="S172" s="317" t="s">
        <v>76</v>
      </c>
      <c r="T172" s="320">
        <v>4016292416</v>
      </c>
      <c r="U172" s="320">
        <f t="shared" si="5"/>
        <v>451295590</v>
      </c>
      <c r="V172" s="320">
        <v>50000000</v>
      </c>
      <c r="W172" s="320">
        <v>451295590</v>
      </c>
      <c r="X172" s="319">
        <v>0</v>
      </c>
      <c r="Y172" s="319">
        <v>0</v>
      </c>
      <c r="Z172" s="320">
        <f t="shared" si="2"/>
        <v>952591180</v>
      </c>
      <c r="AA172" s="331">
        <v>451295590</v>
      </c>
      <c r="AB172" s="331">
        <v>50000000</v>
      </c>
      <c r="AC172" s="331">
        <v>451295590</v>
      </c>
      <c r="AD172" s="319">
        <v>0</v>
      </c>
      <c r="AE172" s="319">
        <v>0</v>
      </c>
      <c r="AF172" s="319">
        <v>0</v>
      </c>
      <c r="AG172" s="319">
        <v>0</v>
      </c>
      <c r="AH172" s="319">
        <v>0</v>
      </c>
      <c r="AI172" s="319">
        <v>0</v>
      </c>
      <c r="AJ172" s="319">
        <v>0</v>
      </c>
      <c r="AK172" s="319">
        <v>0</v>
      </c>
      <c r="AL172" s="326">
        <v>18</v>
      </c>
      <c r="AM172" s="319">
        <v>3779297000000</v>
      </c>
      <c r="AN172" s="327">
        <v>52399148</v>
      </c>
      <c r="AO172" s="328">
        <v>72444</v>
      </c>
      <c r="AP172" s="17"/>
      <c r="AQ172" s="17"/>
      <c r="AR172" s="17"/>
      <c r="AS172" s="17"/>
      <c r="AT172" s="17"/>
      <c r="AU172" s="17"/>
    </row>
    <row r="173" spans="1:47" ht="15.75" customHeight="1" x14ac:dyDescent="0.25">
      <c r="A173" s="323"/>
      <c r="B173" s="317" t="s">
        <v>77</v>
      </c>
      <c r="C173" s="318">
        <v>21457.81</v>
      </c>
      <c r="D173" s="318">
        <v>9742.67</v>
      </c>
      <c r="E173" s="318">
        <v>8470.94</v>
      </c>
      <c r="F173" s="318">
        <v>2482465125676.7002</v>
      </c>
      <c r="G173" s="318">
        <v>2479252513985</v>
      </c>
      <c r="H173" s="318">
        <v>3212611691.6999998</v>
      </c>
      <c r="I173" s="332">
        <v>219</v>
      </c>
      <c r="J173" s="312">
        <v>1436912</v>
      </c>
      <c r="K173" s="312">
        <v>54</v>
      </c>
      <c r="L173" s="333">
        <v>16</v>
      </c>
      <c r="M173" s="312">
        <v>12</v>
      </c>
      <c r="N173" s="319">
        <v>0</v>
      </c>
      <c r="O173" s="321">
        <v>3</v>
      </c>
      <c r="P173" s="312">
        <v>2</v>
      </c>
      <c r="Q173" s="333">
        <v>368935</v>
      </c>
      <c r="R173" s="323"/>
      <c r="S173" s="317" t="s">
        <v>77</v>
      </c>
      <c r="T173" s="320">
        <v>13353451575</v>
      </c>
      <c r="U173" s="320">
        <f t="shared" si="5"/>
        <v>21155884950</v>
      </c>
      <c r="V173" s="319">
        <v>0</v>
      </c>
      <c r="W173" s="320">
        <v>1155884950</v>
      </c>
      <c r="X173" s="319">
        <v>0</v>
      </c>
      <c r="Y173" s="319">
        <v>0</v>
      </c>
      <c r="Z173" s="320">
        <f t="shared" si="2"/>
        <v>12311769900</v>
      </c>
      <c r="AA173" s="331">
        <v>11155884950</v>
      </c>
      <c r="AB173" s="319">
        <v>0</v>
      </c>
      <c r="AC173" s="331">
        <v>1155884950</v>
      </c>
      <c r="AD173" s="319">
        <v>0</v>
      </c>
      <c r="AE173" s="319">
        <v>0</v>
      </c>
      <c r="AF173" s="331">
        <v>10000000000</v>
      </c>
      <c r="AG173" s="331">
        <v>10000000000</v>
      </c>
      <c r="AH173" s="319">
        <v>0</v>
      </c>
      <c r="AI173" s="319">
        <v>0</v>
      </c>
      <c r="AJ173" s="319">
        <v>0</v>
      </c>
      <c r="AK173" s="319">
        <v>0</v>
      </c>
      <c r="AL173" s="326">
        <v>18</v>
      </c>
      <c r="AM173" s="319">
        <v>3779297000000</v>
      </c>
      <c r="AN173" s="327">
        <v>52399148</v>
      </c>
      <c r="AO173" s="328">
        <v>72444</v>
      </c>
      <c r="AP173" s="17"/>
      <c r="AQ173" s="17"/>
      <c r="AR173" s="17"/>
      <c r="AS173" s="17"/>
      <c r="AT173" s="17"/>
      <c r="AU173" s="17"/>
    </row>
    <row r="174" spans="1:47" ht="15.75" customHeight="1" x14ac:dyDescent="0.25">
      <c r="A174" s="323"/>
      <c r="B174" s="317" t="s">
        <v>78</v>
      </c>
      <c r="C174" s="318">
        <v>20901.009999999998</v>
      </c>
      <c r="D174" s="318">
        <v>9458.48</v>
      </c>
      <c r="E174" s="318">
        <v>8322.0300000000007</v>
      </c>
      <c r="F174" s="318">
        <v>2456539678892</v>
      </c>
      <c r="G174" s="318">
        <v>2452754808544</v>
      </c>
      <c r="H174" s="318">
        <v>3784870348</v>
      </c>
      <c r="I174" s="332">
        <v>198</v>
      </c>
      <c r="J174" s="312">
        <v>1721494</v>
      </c>
      <c r="K174" s="312">
        <v>54</v>
      </c>
      <c r="L174" s="312">
        <v>18</v>
      </c>
      <c r="M174" s="312">
        <v>12</v>
      </c>
      <c r="N174" s="319">
        <v>0</v>
      </c>
      <c r="O174" s="321">
        <v>3</v>
      </c>
      <c r="P174" s="312">
        <v>2</v>
      </c>
      <c r="Q174" s="333">
        <v>375904</v>
      </c>
      <c r="R174" s="323"/>
      <c r="S174" s="317" t="s">
        <v>78</v>
      </c>
      <c r="T174" s="320">
        <v>32177129059</v>
      </c>
      <c r="U174" s="320">
        <f t="shared" si="5"/>
        <v>13817003630</v>
      </c>
      <c r="V174" s="319">
        <v>0</v>
      </c>
      <c r="W174" s="320">
        <v>3247003630</v>
      </c>
      <c r="X174" s="319">
        <v>0</v>
      </c>
      <c r="Y174" s="319">
        <v>0</v>
      </c>
      <c r="Z174" s="320">
        <f t="shared" si="2"/>
        <v>11779007260</v>
      </c>
      <c r="AA174" s="331">
        <v>8532003630</v>
      </c>
      <c r="AB174" s="319">
        <v>0</v>
      </c>
      <c r="AC174" s="331">
        <v>3247003630</v>
      </c>
      <c r="AD174" s="319">
        <v>0</v>
      </c>
      <c r="AE174" s="319">
        <v>0</v>
      </c>
      <c r="AF174" s="331">
        <v>5285000000</v>
      </c>
      <c r="AG174" s="331">
        <v>5285000000</v>
      </c>
      <c r="AH174" s="319">
        <v>0</v>
      </c>
      <c r="AI174" s="319">
        <v>0</v>
      </c>
      <c r="AJ174" s="319">
        <v>0</v>
      </c>
      <c r="AK174" s="319">
        <v>0</v>
      </c>
      <c r="AL174" s="326">
        <v>18</v>
      </c>
      <c r="AM174" s="319">
        <v>3779297000000</v>
      </c>
      <c r="AN174" s="327">
        <v>52399148</v>
      </c>
      <c r="AO174" s="328">
        <v>72444</v>
      </c>
      <c r="AP174" s="17"/>
      <c r="AQ174" s="17"/>
      <c r="AR174" s="17"/>
      <c r="AS174" s="17"/>
      <c r="AT174" s="17"/>
      <c r="AU174" s="17"/>
    </row>
    <row r="175" spans="1:47" ht="15.75" customHeight="1" x14ac:dyDescent="0.25">
      <c r="A175" s="323"/>
      <c r="B175" s="335" t="s">
        <v>79</v>
      </c>
      <c r="C175" s="318">
        <v>20118.48</v>
      </c>
      <c r="D175" s="318">
        <v>9546.27</v>
      </c>
      <c r="E175" s="318">
        <v>8059.18</v>
      </c>
      <c r="F175" s="318">
        <v>2414247256534.7002</v>
      </c>
      <c r="G175" s="318">
        <v>2410917538706</v>
      </c>
      <c r="H175" s="318">
        <v>3329717828.6999998</v>
      </c>
      <c r="I175" s="332">
        <v>200</v>
      </c>
      <c r="J175" s="312">
        <v>1737548</v>
      </c>
      <c r="K175" s="312">
        <v>54</v>
      </c>
      <c r="L175" s="312">
        <v>19</v>
      </c>
      <c r="M175" s="312">
        <v>13</v>
      </c>
      <c r="N175" s="319">
        <v>0</v>
      </c>
      <c r="O175" s="321">
        <v>3</v>
      </c>
      <c r="P175" s="312">
        <v>2</v>
      </c>
      <c r="Q175" s="333">
        <v>380412</v>
      </c>
      <c r="R175" s="323"/>
      <c r="S175" s="335" t="s">
        <v>79</v>
      </c>
      <c r="T175" s="320">
        <v>3000719749</v>
      </c>
      <c r="U175" s="320">
        <f t="shared" si="5"/>
        <v>994575680</v>
      </c>
      <c r="V175" s="319">
        <v>0</v>
      </c>
      <c r="W175" s="320">
        <v>994575680</v>
      </c>
      <c r="X175" s="319">
        <v>0</v>
      </c>
      <c r="Y175" s="319">
        <v>0</v>
      </c>
      <c r="Z175" s="320">
        <f t="shared" si="2"/>
        <v>1989151360</v>
      </c>
      <c r="AA175" s="331">
        <v>994575680</v>
      </c>
      <c r="AB175" s="319">
        <v>0</v>
      </c>
      <c r="AC175" s="331">
        <v>994575680</v>
      </c>
      <c r="AD175" s="319">
        <v>0</v>
      </c>
      <c r="AE175" s="319">
        <v>0</v>
      </c>
      <c r="AF175" s="319">
        <v>0</v>
      </c>
      <c r="AG175" s="319">
        <v>0</v>
      </c>
      <c r="AH175" s="319">
        <v>0</v>
      </c>
      <c r="AI175" s="319">
        <v>0</v>
      </c>
      <c r="AJ175" s="319">
        <v>0</v>
      </c>
      <c r="AK175" s="319">
        <v>0</v>
      </c>
      <c r="AL175" s="326">
        <v>18</v>
      </c>
      <c r="AM175" s="319">
        <v>3779297000000</v>
      </c>
      <c r="AN175" s="327">
        <v>52399148</v>
      </c>
      <c r="AO175" s="328">
        <v>72444</v>
      </c>
      <c r="AP175" s="18"/>
      <c r="AQ175" s="18"/>
      <c r="AR175" s="17"/>
      <c r="AS175" s="17"/>
      <c r="AT175" s="17"/>
      <c r="AU175" s="17"/>
    </row>
    <row r="176" spans="1:47" ht="15.75" customHeight="1" x14ac:dyDescent="0.25">
      <c r="A176" s="323"/>
      <c r="B176" s="317" t="s">
        <v>80</v>
      </c>
      <c r="C176" s="318">
        <v>20175.46</v>
      </c>
      <c r="D176" s="318">
        <v>9335.7199999999993</v>
      </c>
      <c r="E176" s="318">
        <v>7808.77</v>
      </c>
      <c r="F176" s="318">
        <v>2385767775179</v>
      </c>
      <c r="G176" s="318">
        <v>2382754243920</v>
      </c>
      <c r="H176" s="318">
        <v>3013531259</v>
      </c>
      <c r="I176" s="332">
        <v>200</v>
      </c>
      <c r="J176" s="312">
        <v>1739238</v>
      </c>
      <c r="K176" s="312">
        <v>54</v>
      </c>
      <c r="L176" s="312">
        <v>19</v>
      </c>
      <c r="M176" s="312">
        <v>13</v>
      </c>
      <c r="N176" s="319">
        <v>0</v>
      </c>
      <c r="O176" s="321">
        <v>3</v>
      </c>
      <c r="P176" s="336">
        <v>3</v>
      </c>
      <c r="Q176" s="333">
        <v>389043</v>
      </c>
      <c r="R176" s="323"/>
      <c r="S176" s="317" t="s">
        <v>80</v>
      </c>
      <c r="T176" s="320">
        <v>16053892161</v>
      </c>
      <c r="U176" s="320">
        <f t="shared" si="5"/>
        <v>19231048360</v>
      </c>
      <c r="V176" s="320">
        <v>40000000</v>
      </c>
      <c r="W176" s="320">
        <v>2059330440</v>
      </c>
      <c r="X176" s="319">
        <v>0</v>
      </c>
      <c r="Y176" s="319">
        <v>0</v>
      </c>
      <c r="Z176" s="320">
        <f t="shared" si="2"/>
        <v>12744519840</v>
      </c>
      <c r="AA176" s="331">
        <v>10645189400</v>
      </c>
      <c r="AB176" s="331">
        <v>40000000</v>
      </c>
      <c r="AC176" s="331">
        <v>2059330440</v>
      </c>
      <c r="AD176" s="319">
        <v>0</v>
      </c>
      <c r="AE176" s="319">
        <v>0</v>
      </c>
      <c r="AF176" s="331">
        <v>8585858960</v>
      </c>
      <c r="AG176" s="331">
        <v>8585858960</v>
      </c>
      <c r="AH176" s="319">
        <v>0</v>
      </c>
      <c r="AI176" s="319">
        <v>0</v>
      </c>
      <c r="AJ176" s="319">
        <v>0</v>
      </c>
      <c r="AK176" s="319">
        <v>0</v>
      </c>
      <c r="AL176" s="326">
        <v>19</v>
      </c>
      <c r="AM176" s="319">
        <v>3786297000000</v>
      </c>
      <c r="AN176" s="327">
        <v>52469148</v>
      </c>
      <c r="AO176" s="328">
        <v>72444</v>
      </c>
      <c r="AP176" s="18"/>
      <c r="AQ176" s="18"/>
      <c r="AR176" s="17"/>
      <c r="AS176" s="17"/>
      <c r="AT176" s="17"/>
      <c r="AU176" s="17"/>
    </row>
    <row r="177" spans="1:47" ht="15.75" customHeight="1" x14ac:dyDescent="0.25">
      <c r="A177" s="323"/>
      <c r="B177" s="317" t="s">
        <v>81</v>
      </c>
      <c r="C177" s="318">
        <v>19813.79</v>
      </c>
      <c r="D177" s="318">
        <v>9743.0300000000007</v>
      </c>
      <c r="E177" s="318">
        <v>8116.71</v>
      </c>
      <c r="F177" s="318">
        <v>2604784272205</v>
      </c>
      <c r="G177" s="318">
        <v>2601660661177</v>
      </c>
      <c r="H177" s="318">
        <v>3123611028</v>
      </c>
      <c r="I177" s="332">
        <v>200</v>
      </c>
      <c r="J177" s="312">
        <v>1757854</v>
      </c>
      <c r="K177" s="312">
        <v>54</v>
      </c>
      <c r="L177" s="312">
        <v>19</v>
      </c>
      <c r="M177" s="312">
        <v>14</v>
      </c>
      <c r="N177" s="319">
        <v>0</v>
      </c>
      <c r="O177" s="321">
        <v>3</v>
      </c>
      <c r="P177" s="336">
        <v>3</v>
      </c>
      <c r="Q177" s="333">
        <v>394212</v>
      </c>
      <c r="R177" s="323"/>
      <c r="S177" s="317" t="s">
        <v>81</v>
      </c>
      <c r="T177" s="320">
        <v>21944639461</v>
      </c>
      <c r="U177" s="320">
        <f t="shared" si="5"/>
        <v>37172994600</v>
      </c>
      <c r="V177" s="319">
        <v>0</v>
      </c>
      <c r="W177" s="319">
        <v>0</v>
      </c>
      <c r="X177" s="319">
        <v>0</v>
      </c>
      <c r="Y177" s="319">
        <v>0</v>
      </c>
      <c r="Z177" s="320">
        <f t="shared" si="2"/>
        <v>18586497300</v>
      </c>
      <c r="AA177" s="331">
        <v>18586497300</v>
      </c>
      <c r="AB177" s="319">
        <v>0</v>
      </c>
      <c r="AC177" s="319">
        <v>0</v>
      </c>
      <c r="AD177" s="319">
        <v>0</v>
      </c>
      <c r="AE177" s="319">
        <v>0</v>
      </c>
      <c r="AF177" s="331">
        <v>18586497300</v>
      </c>
      <c r="AG177" s="331">
        <v>18586497300</v>
      </c>
      <c r="AH177" s="319">
        <v>0</v>
      </c>
      <c r="AI177" s="319">
        <v>0</v>
      </c>
      <c r="AJ177" s="319">
        <v>0</v>
      </c>
      <c r="AK177" s="319">
        <v>0</v>
      </c>
      <c r="AL177" s="326">
        <v>20</v>
      </c>
      <c r="AM177" s="319">
        <v>3893282600000</v>
      </c>
      <c r="AN177" s="327">
        <v>53539004</v>
      </c>
      <c r="AO177" s="328">
        <v>74136</v>
      </c>
      <c r="AP177" s="18"/>
      <c r="AQ177" s="18"/>
      <c r="AR177" s="17"/>
      <c r="AS177" s="17"/>
      <c r="AT177" s="17"/>
      <c r="AU177" s="17"/>
    </row>
    <row r="178" spans="1:47" ht="15.75" customHeight="1" x14ac:dyDescent="0.25">
      <c r="A178" s="323"/>
      <c r="B178" s="317" t="s">
        <v>82</v>
      </c>
      <c r="C178" s="318">
        <v>9473.77</v>
      </c>
      <c r="D178" s="318">
        <v>9304.33</v>
      </c>
      <c r="E178" s="318">
        <v>8119.53</v>
      </c>
      <c r="F178" s="318">
        <v>2518046441458</v>
      </c>
      <c r="G178" s="318">
        <v>2515151577751</v>
      </c>
      <c r="H178" s="318">
        <v>2894863707</v>
      </c>
      <c r="I178" s="332">
        <v>200</v>
      </c>
      <c r="J178" s="312">
        <v>1762995</v>
      </c>
      <c r="K178" s="312">
        <v>53</v>
      </c>
      <c r="L178" s="312">
        <v>20</v>
      </c>
      <c r="M178" s="312">
        <v>15</v>
      </c>
      <c r="N178" s="319">
        <v>0</v>
      </c>
      <c r="O178" s="321">
        <v>3</v>
      </c>
      <c r="P178" s="336">
        <v>3</v>
      </c>
      <c r="Q178" s="333">
        <v>397314</v>
      </c>
      <c r="R178" s="323"/>
      <c r="S178" s="317" t="s">
        <v>82</v>
      </c>
      <c r="T178" s="320">
        <v>16249489324</v>
      </c>
      <c r="U178" s="320">
        <f t="shared" si="5"/>
        <v>10400000</v>
      </c>
      <c r="V178" s="319">
        <v>0</v>
      </c>
      <c r="W178" s="320">
        <v>10400000</v>
      </c>
      <c r="X178" s="319">
        <v>0</v>
      </c>
      <c r="Y178" s="319">
        <v>0</v>
      </c>
      <c r="Z178" s="320">
        <f t="shared" si="2"/>
        <v>20800000</v>
      </c>
      <c r="AA178" s="331">
        <v>10400000</v>
      </c>
      <c r="AB178" s="319">
        <v>0</v>
      </c>
      <c r="AC178" s="331">
        <v>10400000</v>
      </c>
      <c r="AD178" s="319">
        <v>0</v>
      </c>
      <c r="AE178" s="319">
        <v>0</v>
      </c>
      <c r="AF178" s="319">
        <v>0</v>
      </c>
      <c r="AG178" s="319">
        <v>0</v>
      </c>
      <c r="AH178" s="319">
        <v>0</v>
      </c>
      <c r="AI178" s="319">
        <v>0</v>
      </c>
      <c r="AJ178" s="319">
        <v>0</v>
      </c>
      <c r="AK178" s="319">
        <v>0</v>
      </c>
      <c r="AL178" s="326">
        <v>21</v>
      </c>
      <c r="AM178" s="319">
        <v>4021583400000</v>
      </c>
      <c r="AN178" s="327">
        <v>54822012</v>
      </c>
      <c r="AO178" s="328">
        <v>75980</v>
      </c>
      <c r="AP178" s="17"/>
      <c r="AQ178" s="17"/>
      <c r="AR178" s="17"/>
      <c r="AS178" s="17"/>
      <c r="AT178" s="17"/>
      <c r="AU178" s="17"/>
    </row>
    <row r="179" spans="1:47" ht="15.75" customHeight="1" x14ac:dyDescent="0.25">
      <c r="A179" s="323"/>
      <c r="B179" s="317" t="s">
        <v>83</v>
      </c>
      <c r="C179" s="318">
        <v>9194.34</v>
      </c>
      <c r="D179" s="318">
        <v>9044.4699999999993</v>
      </c>
      <c r="E179" s="318">
        <v>7783.5</v>
      </c>
      <c r="F179" s="318">
        <v>2496213457367</v>
      </c>
      <c r="G179" s="318">
        <v>2493472393054</v>
      </c>
      <c r="H179" s="318">
        <v>2741064313</v>
      </c>
      <c r="I179" s="332">
        <v>200</v>
      </c>
      <c r="J179" s="312">
        <v>1766518</v>
      </c>
      <c r="K179" s="312">
        <v>53</v>
      </c>
      <c r="L179" s="312">
        <v>20</v>
      </c>
      <c r="M179" s="312">
        <v>15</v>
      </c>
      <c r="N179" s="319">
        <v>0</v>
      </c>
      <c r="O179" s="321">
        <v>3</v>
      </c>
      <c r="P179" s="336">
        <v>3</v>
      </c>
      <c r="Q179" s="333">
        <v>401554</v>
      </c>
      <c r="R179" s="323"/>
      <c r="S179" s="317" t="s">
        <v>83</v>
      </c>
      <c r="T179" s="320">
        <v>1963902441</v>
      </c>
      <c r="U179" s="320">
        <f t="shared" si="5"/>
        <v>79006280</v>
      </c>
      <c r="V179" s="320">
        <v>110000000</v>
      </c>
      <c r="W179" s="320">
        <v>79006280</v>
      </c>
      <c r="X179" s="319">
        <v>0</v>
      </c>
      <c r="Y179" s="319">
        <v>0</v>
      </c>
      <c r="Z179" s="320">
        <f t="shared" si="2"/>
        <v>268012560</v>
      </c>
      <c r="AA179" s="331">
        <v>79006280</v>
      </c>
      <c r="AB179" s="331">
        <v>110000000</v>
      </c>
      <c r="AC179" s="331">
        <v>79006280</v>
      </c>
      <c r="AD179" s="319">
        <v>0</v>
      </c>
      <c r="AE179" s="319">
        <v>0</v>
      </c>
      <c r="AF179" s="319">
        <v>0</v>
      </c>
      <c r="AG179" s="319">
        <v>0</v>
      </c>
      <c r="AH179" s="319">
        <v>0</v>
      </c>
      <c r="AI179" s="319">
        <v>0</v>
      </c>
      <c r="AJ179" s="319">
        <v>0</v>
      </c>
      <c r="AK179" s="319">
        <v>0</v>
      </c>
      <c r="AL179" s="326">
        <v>21</v>
      </c>
      <c r="AM179" s="319">
        <v>4021583400000</v>
      </c>
      <c r="AN179" s="327">
        <v>54822012</v>
      </c>
      <c r="AO179" s="328">
        <v>75980</v>
      </c>
      <c r="AP179" s="17"/>
      <c r="AQ179" s="17"/>
      <c r="AR179" s="17"/>
      <c r="AS179" s="17"/>
      <c r="AT179" s="17"/>
      <c r="AU179" s="17"/>
    </row>
    <row r="180" spans="1:47" ht="15.75" customHeight="1" x14ac:dyDescent="0.25">
      <c r="A180" s="323"/>
      <c r="B180" s="317" t="s">
        <v>84</v>
      </c>
      <c r="C180" s="318">
        <v>8956.61</v>
      </c>
      <c r="D180" s="318">
        <v>9060.06</v>
      </c>
      <c r="E180" s="318">
        <v>7609.19</v>
      </c>
      <c r="F180" s="318">
        <v>2479920138696</v>
      </c>
      <c r="G180" s="318">
        <v>2477187662166</v>
      </c>
      <c r="H180" s="318">
        <v>2732476530</v>
      </c>
      <c r="I180" s="332">
        <v>200</v>
      </c>
      <c r="J180" s="312">
        <v>1771037</v>
      </c>
      <c r="K180" s="321">
        <v>53</v>
      </c>
      <c r="L180" s="321">
        <v>20</v>
      </c>
      <c r="M180" s="321">
        <v>15</v>
      </c>
      <c r="N180" s="319">
        <v>0</v>
      </c>
      <c r="O180" s="321">
        <v>3</v>
      </c>
      <c r="P180" s="336">
        <v>3</v>
      </c>
      <c r="Q180" s="333">
        <v>405362</v>
      </c>
      <c r="R180" s="323"/>
      <c r="S180" s="317" t="s">
        <v>84</v>
      </c>
      <c r="T180" s="320">
        <v>3193191746</v>
      </c>
      <c r="U180" s="320">
        <f t="shared" si="5"/>
        <v>595233950</v>
      </c>
      <c r="V180" s="319">
        <v>0</v>
      </c>
      <c r="W180" s="320">
        <v>595233950</v>
      </c>
      <c r="X180" s="319">
        <v>0</v>
      </c>
      <c r="Y180" s="319">
        <v>0</v>
      </c>
      <c r="Z180" s="320">
        <f t="shared" si="2"/>
        <v>1190467900</v>
      </c>
      <c r="AA180" s="331">
        <v>595233950</v>
      </c>
      <c r="AB180" s="319">
        <v>0</v>
      </c>
      <c r="AC180" s="331">
        <v>595233950</v>
      </c>
      <c r="AD180" s="319">
        <v>0</v>
      </c>
      <c r="AE180" s="319">
        <v>0</v>
      </c>
      <c r="AF180" s="319">
        <v>0</v>
      </c>
      <c r="AG180" s="319">
        <v>0</v>
      </c>
      <c r="AH180" s="319">
        <v>0</v>
      </c>
      <c r="AI180" s="319">
        <v>0</v>
      </c>
      <c r="AJ180" s="319">
        <v>0</v>
      </c>
      <c r="AK180" s="319">
        <v>0</v>
      </c>
      <c r="AL180" s="326">
        <v>21</v>
      </c>
      <c r="AM180" s="319">
        <v>4021583400000</v>
      </c>
      <c r="AN180" s="327">
        <v>54822012</v>
      </c>
      <c r="AO180" s="328">
        <v>75980</v>
      </c>
      <c r="AP180" s="17"/>
      <c r="AQ180" s="17"/>
      <c r="AR180" s="17"/>
      <c r="AS180" s="17"/>
      <c r="AT180" s="17"/>
      <c r="AU180" s="17"/>
    </row>
    <row r="181" spans="1:47" ht="15.75" customHeight="1" x14ac:dyDescent="0.25">
      <c r="A181" s="323"/>
      <c r="B181" s="317" t="s">
        <v>85</v>
      </c>
      <c r="C181" s="318">
        <v>18613.48</v>
      </c>
      <c r="D181" s="318">
        <v>8263.84</v>
      </c>
      <c r="E181" s="318">
        <v>7482.54</v>
      </c>
      <c r="F181" s="318">
        <v>2405258274649</v>
      </c>
      <c r="G181" s="318">
        <v>2402525798119</v>
      </c>
      <c r="H181" s="318">
        <v>2732476530</v>
      </c>
      <c r="I181" s="332">
        <v>200</v>
      </c>
      <c r="J181" s="312">
        <v>1787376</v>
      </c>
      <c r="K181" s="321">
        <v>54</v>
      </c>
      <c r="L181" s="321">
        <v>21</v>
      </c>
      <c r="M181" s="321">
        <v>15</v>
      </c>
      <c r="N181" s="319">
        <v>0</v>
      </c>
      <c r="O181" s="321">
        <v>3</v>
      </c>
      <c r="P181" s="336">
        <v>3</v>
      </c>
      <c r="Q181" s="333">
        <v>409671</v>
      </c>
      <c r="R181" s="323"/>
      <c r="S181" s="317" t="s">
        <v>85</v>
      </c>
      <c r="T181" s="320">
        <v>6975600254</v>
      </c>
      <c r="U181" s="320">
        <f t="shared" si="5"/>
        <v>548571240</v>
      </c>
      <c r="V181" s="319">
        <v>0</v>
      </c>
      <c r="W181" s="320">
        <v>548571240</v>
      </c>
      <c r="X181" s="319">
        <v>0</v>
      </c>
      <c r="Y181" s="319">
        <v>0</v>
      </c>
      <c r="Z181" s="320">
        <f t="shared" si="2"/>
        <v>1097142480</v>
      </c>
      <c r="AA181" s="331">
        <v>548571240</v>
      </c>
      <c r="AB181" s="319">
        <v>0</v>
      </c>
      <c r="AC181" s="331">
        <v>548571240</v>
      </c>
      <c r="AD181" s="319">
        <v>0</v>
      </c>
      <c r="AE181" s="319">
        <v>0</v>
      </c>
      <c r="AF181" s="319">
        <v>0</v>
      </c>
      <c r="AG181" s="319">
        <v>0</v>
      </c>
      <c r="AH181" s="319">
        <v>0</v>
      </c>
      <c r="AI181" s="319">
        <v>0</v>
      </c>
      <c r="AJ181" s="319">
        <v>0</v>
      </c>
      <c r="AK181" s="319">
        <v>0</v>
      </c>
      <c r="AL181" s="326">
        <v>21</v>
      </c>
      <c r="AM181" s="319">
        <v>4021583400000</v>
      </c>
      <c r="AN181" s="327">
        <v>54822012</v>
      </c>
      <c r="AO181" s="328">
        <v>75980</v>
      </c>
      <c r="AP181" s="17"/>
      <c r="AQ181" s="17"/>
      <c r="AR181" s="17"/>
      <c r="AS181" s="17"/>
      <c r="AT181" s="17"/>
      <c r="AU181" s="17"/>
    </row>
    <row r="182" spans="1:47" ht="15.75" customHeight="1" x14ac:dyDescent="0.25">
      <c r="A182" s="323"/>
      <c r="B182" s="317" t="s">
        <v>86</v>
      </c>
      <c r="C182" s="318">
        <v>18605.3</v>
      </c>
      <c r="D182" s="318">
        <v>8729.26</v>
      </c>
      <c r="E182" s="318">
        <v>7708.4</v>
      </c>
      <c r="F182" s="318">
        <v>2533168449910</v>
      </c>
      <c r="G182" s="318">
        <v>2530514044138</v>
      </c>
      <c r="H182" s="318">
        <v>2654405772</v>
      </c>
      <c r="I182" s="332">
        <v>199</v>
      </c>
      <c r="J182" s="312">
        <v>1799882</v>
      </c>
      <c r="K182" s="321">
        <v>54</v>
      </c>
      <c r="L182" s="321">
        <v>23</v>
      </c>
      <c r="M182" s="321">
        <v>16</v>
      </c>
      <c r="N182" s="319">
        <v>0</v>
      </c>
      <c r="O182" s="321">
        <v>3</v>
      </c>
      <c r="P182" s="336">
        <v>3</v>
      </c>
      <c r="Q182" s="333">
        <v>414057</v>
      </c>
      <c r="R182" s="323"/>
      <c r="S182" s="317" t="s">
        <v>86</v>
      </c>
      <c r="T182" s="320">
        <v>19974580275</v>
      </c>
      <c r="U182" s="320">
        <f t="shared" si="5"/>
        <v>82426460</v>
      </c>
      <c r="V182" s="319">
        <v>0</v>
      </c>
      <c r="W182" s="320">
        <v>82426460</v>
      </c>
      <c r="X182" s="319">
        <v>0</v>
      </c>
      <c r="Y182" s="319">
        <v>0</v>
      </c>
      <c r="Z182" s="320">
        <f t="shared" si="2"/>
        <v>164852920</v>
      </c>
      <c r="AA182" s="331">
        <v>82426460</v>
      </c>
      <c r="AB182" s="319">
        <v>0</v>
      </c>
      <c r="AC182" s="331">
        <v>82426460</v>
      </c>
      <c r="AD182" s="319">
        <v>0</v>
      </c>
      <c r="AE182" s="319">
        <v>0</v>
      </c>
      <c r="AF182" s="319">
        <v>0</v>
      </c>
      <c r="AG182" s="319">
        <v>0</v>
      </c>
      <c r="AH182" s="319">
        <v>0</v>
      </c>
      <c r="AI182" s="319">
        <v>0</v>
      </c>
      <c r="AJ182" s="319">
        <v>0</v>
      </c>
      <c r="AK182" s="319">
        <v>0</v>
      </c>
      <c r="AL182" s="326">
        <v>21</v>
      </c>
      <c r="AM182" s="319">
        <v>4021583400000</v>
      </c>
      <c r="AN182" s="327">
        <v>54822012</v>
      </c>
      <c r="AO182" s="328">
        <v>75980</v>
      </c>
      <c r="AP182" s="17"/>
      <c r="AQ182" s="17"/>
      <c r="AR182" s="17"/>
      <c r="AS182" s="17"/>
      <c r="AT182" s="17"/>
      <c r="AU182" s="17"/>
    </row>
    <row r="183" spans="1:47" ht="15.75" customHeight="1" x14ac:dyDescent="0.25">
      <c r="A183" s="324"/>
      <c r="B183" s="337" t="s">
        <v>87</v>
      </c>
      <c r="C183" s="338">
        <v>18954.91</v>
      </c>
      <c r="D183" s="338">
        <v>9531.66</v>
      </c>
      <c r="E183" s="338">
        <v>7950.71</v>
      </c>
      <c r="F183" s="338">
        <v>2693053027515</v>
      </c>
      <c r="G183" s="338">
        <v>2690320550985</v>
      </c>
      <c r="H183" s="338">
        <v>2732476530</v>
      </c>
      <c r="I183" s="332">
        <v>199</v>
      </c>
      <c r="J183" s="312">
        <v>1809943</v>
      </c>
      <c r="K183" s="339">
        <v>54</v>
      </c>
      <c r="L183" s="339">
        <v>24</v>
      </c>
      <c r="M183" s="339">
        <v>17</v>
      </c>
      <c r="N183" s="319">
        <v>0</v>
      </c>
      <c r="O183" s="321">
        <v>3</v>
      </c>
      <c r="P183" s="336">
        <v>3</v>
      </c>
      <c r="Q183" s="333">
        <v>419178</v>
      </c>
      <c r="R183" s="324"/>
      <c r="S183" s="337" t="s">
        <v>87</v>
      </c>
      <c r="T183" s="340">
        <v>4736695710</v>
      </c>
      <c r="U183" s="320">
        <f t="shared" si="5"/>
        <v>466049000</v>
      </c>
      <c r="V183" s="319">
        <v>0</v>
      </c>
      <c r="W183" s="340">
        <v>466049000</v>
      </c>
      <c r="X183" s="319">
        <v>0</v>
      </c>
      <c r="Y183" s="319">
        <v>0</v>
      </c>
      <c r="Z183" s="320">
        <f t="shared" si="2"/>
        <v>932098000</v>
      </c>
      <c r="AA183" s="331">
        <v>466049000</v>
      </c>
      <c r="AB183" s="319">
        <v>0</v>
      </c>
      <c r="AC183" s="331">
        <v>466049000</v>
      </c>
      <c r="AD183" s="319">
        <v>0</v>
      </c>
      <c r="AE183" s="319">
        <v>0</v>
      </c>
      <c r="AF183" s="319">
        <v>0</v>
      </c>
      <c r="AG183" s="319">
        <v>0</v>
      </c>
      <c r="AH183" s="319">
        <v>0</v>
      </c>
      <c r="AI183" s="319">
        <v>0</v>
      </c>
      <c r="AJ183" s="319">
        <v>0</v>
      </c>
      <c r="AK183" s="319">
        <v>0</v>
      </c>
      <c r="AL183" s="326">
        <v>22</v>
      </c>
      <c r="AM183" s="319">
        <v>4127285800000</v>
      </c>
      <c r="AN183" s="327">
        <v>55879036</v>
      </c>
      <c r="AO183" s="328">
        <v>77568</v>
      </c>
      <c r="AP183" s="18"/>
      <c r="AQ183" s="18"/>
      <c r="AR183" s="17"/>
      <c r="AS183" s="17"/>
      <c r="AT183" s="17"/>
      <c r="AU183" s="17"/>
    </row>
    <row r="184" spans="1:47" ht="15.75" customHeight="1" x14ac:dyDescent="0.25">
      <c r="A184" s="341" t="s">
        <v>104</v>
      </c>
      <c r="B184" s="342" t="s">
        <v>76</v>
      </c>
      <c r="C184" s="338">
        <v>18828.560000000001</v>
      </c>
      <c r="D184" s="338">
        <v>9332.39</v>
      </c>
      <c r="E184" s="338">
        <v>7768.11</v>
      </c>
      <c r="F184" s="338">
        <v>2667633441044</v>
      </c>
      <c r="G184" s="338">
        <v>2665213247546</v>
      </c>
      <c r="H184" s="338">
        <v>2420193498</v>
      </c>
      <c r="I184" s="332">
        <v>199</v>
      </c>
      <c r="J184" s="312">
        <v>1822880</v>
      </c>
      <c r="K184" s="244">
        <v>54</v>
      </c>
      <c r="L184" s="244">
        <v>25</v>
      </c>
      <c r="M184" s="312">
        <v>19</v>
      </c>
      <c r="N184" s="319">
        <v>0</v>
      </c>
      <c r="O184" s="321">
        <v>3</v>
      </c>
      <c r="P184" s="336">
        <v>3</v>
      </c>
      <c r="Q184" s="333">
        <v>423099</v>
      </c>
      <c r="R184" s="343" t="s">
        <v>104</v>
      </c>
      <c r="S184" s="342" t="s">
        <v>76</v>
      </c>
      <c r="T184" s="344">
        <v>4232937911</v>
      </c>
      <c r="U184" s="320">
        <f t="shared" si="5"/>
        <v>4232937911</v>
      </c>
      <c r="V184" s="319">
        <v>0</v>
      </c>
      <c r="W184" s="319">
        <v>0</v>
      </c>
      <c r="X184" s="319">
        <v>0</v>
      </c>
      <c r="Y184" s="319">
        <v>0</v>
      </c>
      <c r="Z184" s="320">
        <f t="shared" si="2"/>
        <v>4232937911</v>
      </c>
      <c r="AA184" s="331">
        <v>4232937911</v>
      </c>
      <c r="AB184" s="319">
        <v>0</v>
      </c>
      <c r="AC184" s="319">
        <v>0</v>
      </c>
      <c r="AD184" s="319">
        <v>0</v>
      </c>
      <c r="AE184" s="319">
        <v>0</v>
      </c>
      <c r="AF184" s="319">
        <v>0</v>
      </c>
      <c r="AG184" s="319">
        <v>0</v>
      </c>
      <c r="AH184" s="319">
        <v>0</v>
      </c>
      <c r="AI184" s="319">
        <v>0</v>
      </c>
      <c r="AJ184" s="319">
        <v>0</v>
      </c>
      <c r="AK184" s="319">
        <v>0</v>
      </c>
      <c r="AL184" s="326">
        <v>22</v>
      </c>
      <c r="AM184" s="319">
        <v>4127285800000</v>
      </c>
      <c r="AN184" s="327">
        <v>55879036</v>
      </c>
      <c r="AO184" s="328">
        <v>81777</v>
      </c>
      <c r="AP184" s="19"/>
      <c r="AQ184" s="19"/>
      <c r="AR184" s="20"/>
      <c r="AS184" s="20"/>
      <c r="AT184" s="20"/>
      <c r="AU184" s="20"/>
    </row>
    <row r="185" spans="1:47" ht="15.75" customHeight="1" x14ac:dyDescent="0.25">
      <c r="A185" s="345"/>
      <c r="B185" s="342" t="s">
        <v>77</v>
      </c>
      <c r="C185" s="338">
        <v>19026.150000000001</v>
      </c>
      <c r="D185" s="338">
        <v>9376.36</v>
      </c>
      <c r="E185" s="338">
        <v>7812.65</v>
      </c>
      <c r="F185" s="338">
        <v>2749405975561.8999</v>
      </c>
      <c r="G185" s="338">
        <v>2747141923579.8999</v>
      </c>
      <c r="H185" s="338">
        <v>2264051982</v>
      </c>
      <c r="I185" s="332">
        <v>199</v>
      </c>
      <c r="J185" s="312">
        <v>1854673</v>
      </c>
      <c r="K185" s="244">
        <v>54</v>
      </c>
      <c r="L185" s="244">
        <v>25</v>
      </c>
      <c r="M185" s="312">
        <v>20</v>
      </c>
      <c r="N185" s="319">
        <v>0</v>
      </c>
      <c r="O185" s="321">
        <v>3</v>
      </c>
      <c r="P185" s="336">
        <v>3</v>
      </c>
      <c r="Q185" s="333">
        <v>426790</v>
      </c>
      <c r="R185" s="346"/>
      <c r="S185" s="342" t="s">
        <v>77</v>
      </c>
      <c r="T185" s="344">
        <v>1943237628</v>
      </c>
      <c r="U185" s="320">
        <f t="shared" si="5"/>
        <v>1943237628</v>
      </c>
      <c r="V185" s="319">
        <v>0</v>
      </c>
      <c r="W185" s="319">
        <v>0</v>
      </c>
      <c r="X185" s="319">
        <v>0</v>
      </c>
      <c r="Y185" s="319">
        <v>0</v>
      </c>
      <c r="Z185" s="320">
        <f t="shared" si="2"/>
        <v>1943237628</v>
      </c>
      <c r="AA185" s="344">
        <v>1943237628</v>
      </c>
      <c r="AB185" s="319">
        <v>0</v>
      </c>
      <c r="AC185" s="319">
        <v>0</v>
      </c>
      <c r="AD185" s="319">
        <v>0</v>
      </c>
      <c r="AE185" s="319">
        <v>0</v>
      </c>
      <c r="AF185" s="319">
        <v>0</v>
      </c>
      <c r="AG185" s="319">
        <v>0</v>
      </c>
      <c r="AH185" s="319">
        <v>0</v>
      </c>
      <c r="AI185" s="319">
        <v>0</v>
      </c>
      <c r="AJ185" s="319">
        <v>0</v>
      </c>
      <c r="AK185" s="319">
        <v>0</v>
      </c>
      <c r="AL185" s="326">
        <v>24</v>
      </c>
      <c r="AM185" s="319">
        <v>4319667600000</v>
      </c>
      <c r="AN185" s="327">
        <v>57802854</v>
      </c>
      <c r="AO185" s="328">
        <v>81777</v>
      </c>
      <c r="AP185" s="20"/>
      <c r="AQ185" s="20"/>
      <c r="AR185" s="20"/>
      <c r="AS185" s="20"/>
      <c r="AT185" s="20"/>
      <c r="AU185" s="20"/>
    </row>
    <row r="186" spans="1:47" ht="15.75" customHeight="1" x14ac:dyDescent="0.25">
      <c r="A186" s="345"/>
      <c r="B186" s="342" t="s">
        <v>78</v>
      </c>
      <c r="C186" s="338">
        <v>16903.650000000001</v>
      </c>
      <c r="D186" s="338">
        <v>7914.07</v>
      </c>
      <c r="E186" s="338">
        <v>7660.19</v>
      </c>
      <c r="F186" s="338">
        <v>2488952224656</v>
      </c>
      <c r="G186" s="338">
        <v>2486922384948</v>
      </c>
      <c r="H186" s="338">
        <v>2029839708</v>
      </c>
      <c r="I186" s="332">
        <v>199</v>
      </c>
      <c r="J186" s="312">
        <v>1949760</v>
      </c>
      <c r="K186" s="244">
        <v>54</v>
      </c>
      <c r="L186" s="244">
        <v>25</v>
      </c>
      <c r="M186" s="312">
        <v>20</v>
      </c>
      <c r="N186" s="319">
        <v>0</v>
      </c>
      <c r="O186" s="321">
        <v>3</v>
      </c>
      <c r="P186" s="336">
        <v>3</v>
      </c>
      <c r="Q186" s="333">
        <v>432633</v>
      </c>
      <c r="R186" s="346"/>
      <c r="S186" s="342" t="s">
        <v>78</v>
      </c>
      <c r="T186" s="344">
        <v>3382317573</v>
      </c>
      <c r="U186" s="320">
        <f t="shared" si="5"/>
        <v>3382317573</v>
      </c>
      <c r="V186" s="319">
        <v>0</v>
      </c>
      <c r="W186" s="319">
        <v>0</v>
      </c>
      <c r="X186" s="319">
        <v>0</v>
      </c>
      <c r="Y186" s="319">
        <v>0</v>
      </c>
      <c r="Z186" s="320">
        <f t="shared" si="2"/>
        <v>3382317573</v>
      </c>
      <c r="AA186" s="344">
        <v>3382317573</v>
      </c>
      <c r="AB186" s="319">
        <v>0</v>
      </c>
      <c r="AC186" s="319">
        <v>0</v>
      </c>
      <c r="AD186" s="319">
        <v>0</v>
      </c>
      <c r="AE186" s="319">
        <v>0</v>
      </c>
      <c r="AF186" s="319">
        <v>0</v>
      </c>
      <c r="AG186" s="319">
        <v>0</v>
      </c>
      <c r="AH186" s="319">
        <v>0</v>
      </c>
      <c r="AI186" s="319">
        <v>0</v>
      </c>
      <c r="AJ186" s="319">
        <v>0</v>
      </c>
      <c r="AK186" s="319">
        <v>0</v>
      </c>
      <c r="AL186" s="326">
        <v>24</v>
      </c>
      <c r="AM186" s="319">
        <v>4319667600000</v>
      </c>
      <c r="AN186" s="327">
        <v>57802854</v>
      </c>
      <c r="AO186" s="328">
        <v>81777</v>
      </c>
      <c r="AP186" s="20"/>
      <c r="AQ186" s="20"/>
      <c r="AR186" s="20"/>
      <c r="AS186" s="20"/>
      <c r="AT186" s="20"/>
      <c r="AU186" s="20"/>
    </row>
    <row r="187" spans="1:47" ht="15.75" customHeight="1" x14ac:dyDescent="0.25">
      <c r="A187" s="345"/>
      <c r="B187" s="342" t="s">
        <v>79</v>
      </c>
      <c r="C187" s="338">
        <v>16401.439999999999</v>
      </c>
      <c r="D187" s="338">
        <v>7685.94</v>
      </c>
      <c r="E187" s="338">
        <v>7490.23</v>
      </c>
      <c r="F187" s="338">
        <v>2430816010223</v>
      </c>
      <c r="G187" s="338">
        <v>2427927392177</v>
      </c>
      <c r="H187" s="338">
        <v>2888618046</v>
      </c>
      <c r="I187" s="332">
        <v>199</v>
      </c>
      <c r="J187" s="312">
        <v>2285882</v>
      </c>
      <c r="K187" s="244">
        <v>53</v>
      </c>
      <c r="L187" s="244">
        <v>25</v>
      </c>
      <c r="M187" s="312">
        <v>20</v>
      </c>
      <c r="N187" s="319">
        <v>0</v>
      </c>
      <c r="O187" s="321">
        <v>3</v>
      </c>
      <c r="P187" s="347">
        <v>4</v>
      </c>
      <c r="Q187" s="333">
        <v>435929</v>
      </c>
      <c r="R187" s="346"/>
      <c r="S187" s="342" t="s">
        <v>79</v>
      </c>
      <c r="T187" s="344">
        <v>2283814171</v>
      </c>
      <c r="U187" s="320">
        <f t="shared" si="5"/>
        <v>2283814171</v>
      </c>
      <c r="V187" s="319">
        <v>0</v>
      </c>
      <c r="W187" s="319">
        <v>0</v>
      </c>
      <c r="X187" s="319">
        <v>0</v>
      </c>
      <c r="Y187" s="319">
        <v>0</v>
      </c>
      <c r="Z187" s="320">
        <f t="shared" si="2"/>
        <v>2283814171</v>
      </c>
      <c r="AA187" s="344">
        <v>2283814171</v>
      </c>
      <c r="AB187" s="319">
        <v>0</v>
      </c>
      <c r="AC187" s="319">
        <v>0</v>
      </c>
      <c r="AD187" s="319">
        <v>0</v>
      </c>
      <c r="AE187" s="319">
        <v>0</v>
      </c>
      <c r="AF187" s="319">
        <v>0</v>
      </c>
      <c r="AG187" s="319">
        <v>0</v>
      </c>
      <c r="AH187" s="319">
        <v>0</v>
      </c>
      <c r="AI187" s="319">
        <v>0</v>
      </c>
      <c r="AJ187" s="319">
        <v>0</v>
      </c>
      <c r="AK187" s="319">
        <v>0</v>
      </c>
      <c r="AL187" s="326">
        <v>24</v>
      </c>
      <c r="AM187" s="319">
        <v>4319667600000</v>
      </c>
      <c r="AN187" s="327">
        <v>57802854</v>
      </c>
      <c r="AO187" s="328">
        <v>83674</v>
      </c>
      <c r="AP187" s="20"/>
      <c r="AQ187" s="20"/>
      <c r="AR187" s="20"/>
      <c r="AS187" s="20"/>
      <c r="AT187" s="20"/>
      <c r="AU187" s="20"/>
    </row>
    <row r="188" spans="1:47" ht="15.75" customHeight="1" x14ac:dyDescent="0.25">
      <c r="A188" s="345"/>
      <c r="B188" s="342" t="s">
        <v>80</v>
      </c>
      <c r="C188" s="338">
        <v>15981.56</v>
      </c>
      <c r="D188" s="338">
        <v>7721.35</v>
      </c>
      <c r="E188" s="338">
        <v>7319.77</v>
      </c>
      <c r="F188" s="338">
        <v>2418341226721</v>
      </c>
      <c r="G188" s="338">
        <v>2415764891707</v>
      </c>
      <c r="H188" s="338">
        <v>2576335014</v>
      </c>
      <c r="I188" s="332">
        <v>199</v>
      </c>
      <c r="J188" s="312">
        <v>2268619</v>
      </c>
      <c r="K188" s="244">
        <v>53</v>
      </c>
      <c r="L188" s="244">
        <v>25</v>
      </c>
      <c r="M188" s="312">
        <v>20</v>
      </c>
      <c r="N188" s="319">
        <v>0</v>
      </c>
      <c r="O188" s="321">
        <v>3</v>
      </c>
      <c r="P188" s="347">
        <v>4</v>
      </c>
      <c r="Q188" s="333">
        <v>438207</v>
      </c>
      <c r="R188" s="346"/>
      <c r="S188" s="342" t="s">
        <v>80</v>
      </c>
      <c r="T188" s="344">
        <v>4500454853</v>
      </c>
      <c r="U188" s="320">
        <f t="shared" si="5"/>
        <v>4500454853</v>
      </c>
      <c r="V188" s="319">
        <v>0</v>
      </c>
      <c r="W188" s="319">
        <v>0</v>
      </c>
      <c r="X188" s="319">
        <v>0</v>
      </c>
      <c r="Y188" s="319">
        <v>0</v>
      </c>
      <c r="Z188" s="320">
        <f t="shared" si="2"/>
        <v>4500454853</v>
      </c>
      <c r="AA188" s="344">
        <v>4500454853</v>
      </c>
      <c r="AB188" s="319">
        <v>0</v>
      </c>
      <c r="AC188" s="319">
        <v>0</v>
      </c>
      <c r="AD188" s="319">
        <v>0</v>
      </c>
      <c r="AE188" s="319">
        <v>0</v>
      </c>
      <c r="AF188" s="319">
        <v>0</v>
      </c>
      <c r="AG188" s="319">
        <v>0</v>
      </c>
      <c r="AH188" s="319">
        <v>0</v>
      </c>
      <c r="AI188" s="319">
        <v>0</v>
      </c>
      <c r="AJ188" s="319">
        <v>0</v>
      </c>
      <c r="AK188" s="319">
        <v>0</v>
      </c>
      <c r="AL188" s="326">
        <v>24</v>
      </c>
      <c r="AM188" s="319">
        <v>4319667600000</v>
      </c>
      <c r="AN188" s="327">
        <v>57802854</v>
      </c>
      <c r="AO188" s="328">
        <v>83674</v>
      </c>
      <c r="AP188" s="19"/>
      <c r="AQ188" s="19"/>
      <c r="AR188" s="20"/>
      <c r="AS188" s="20"/>
      <c r="AT188" s="20"/>
      <c r="AU188" s="20"/>
    </row>
    <row r="189" spans="1:47" ht="15.75" customHeight="1" x14ac:dyDescent="0.25">
      <c r="A189" s="345"/>
      <c r="B189" s="342" t="s">
        <v>81</v>
      </c>
      <c r="C189" s="338">
        <v>16208.94</v>
      </c>
      <c r="D189" s="338">
        <v>8062.47</v>
      </c>
      <c r="E189" s="338">
        <v>7480.85</v>
      </c>
      <c r="F189" s="338">
        <v>2503697615049</v>
      </c>
      <c r="G189" s="338">
        <v>2500574784729</v>
      </c>
      <c r="H189" s="338">
        <v>3122830320</v>
      </c>
      <c r="I189" s="332">
        <v>200</v>
      </c>
      <c r="J189" s="312">
        <v>2296933</v>
      </c>
      <c r="K189" s="244">
        <v>53</v>
      </c>
      <c r="L189" s="312">
        <v>23</v>
      </c>
      <c r="M189" s="312">
        <v>20</v>
      </c>
      <c r="N189" s="319">
        <v>0</v>
      </c>
      <c r="O189" s="321">
        <v>3</v>
      </c>
      <c r="P189" s="347">
        <v>5</v>
      </c>
      <c r="Q189" s="333">
        <v>442897</v>
      </c>
      <c r="R189" s="346"/>
      <c r="S189" s="342" t="s">
        <v>81</v>
      </c>
      <c r="T189" s="344">
        <v>12794617686</v>
      </c>
      <c r="U189" s="320">
        <f t="shared" si="5"/>
        <v>7206667196</v>
      </c>
      <c r="V189" s="344">
        <v>5001087880</v>
      </c>
      <c r="W189" s="344">
        <v>586862610</v>
      </c>
      <c r="X189" s="319">
        <v>0</v>
      </c>
      <c r="Y189" s="319">
        <v>0</v>
      </c>
      <c r="Z189" s="320">
        <f t="shared" si="2"/>
        <v>2476392014</v>
      </c>
      <c r="AA189" s="344">
        <v>1888441524</v>
      </c>
      <c r="AB189" s="344">
        <v>1087880</v>
      </c>
      <c r="AC189" s="344">
        <v>586862610</v>
      </c>
      <c r="AD189" s="319">
        <v>0</v>
      </c>
      <c r="AE189" s="319">
        <v>0</v>
      </c>
      <c r="AF189" s="344">
        <v>10318225672</v>
      </c>
      <c r="AG189" s="344">
        <v>5318225672</v>
      </c>
      <c r="AH189" s="344">
        <v>5000000000</v>
      </c>
      <c r="AI189" s="319">
        <v>0</v>
      </c>
      <c r="AJ189" s="319">
        <v>0</v>
      </c>
      <c r="AK189" s="319">
        <v>0</v>
      </c>
      <c r="AL189" s="326">
        <v>25</v>
      </c>
      <c r="AM189" s="319">
        <v>4434194400000</v>
      </c>
      <c r="AN189" s="327">
        <v>58948122</v>
      </c>
      <c r="AO189" s="328">
        <v>83674</v>
      </c>
      <c r="AP189" s="20"/>
      <c r="AQ189" s="20"/>
      <c r="AR189" s="20"/>
      <c r="AS189" s="20"/>
      <c r="AT189" s="20"/>
      <c r="AU189" s="20"/>
    </row>
    <row r="190" spans="1:47" ht="15.75" customHeight="1" x14ac:dyDescent="0.25">
      <c r="A190" s="345"/>
      <c r="B190" s="342" t="s">
        <v>82</v>
      </c>
      <c r="C190" s="338">
        <v>16450.52</v>
      </c>
      <c r="D190" s="338">
        <v>8049.18</v>
      </c>
      <c r="E190" s="338">
        <v>7395.87</v>
      </c>
      <c r="F190" s="338">
        <v>2542078341507</v>
      </c>
      <c r="G190" s="338">
        <v>2538955511187</v>
      </c>
      <c r="H190" s="338">
        <v>3122830320</v>
      </c>
      <c r="I190" s="332">
        <v>200</v>
      </c>
      <c r="J190" s="312">
        <v>2298856</v>
      </c>
      <c r="K190" s="244">
        <v>53</v>
      </c>
      <c r="L190" s="312">
        <v>23</v>
      </c>
      <c r="M190" s="312">
        <v>20</v>
      </c>
      <c r="N190" s="319">
        <v>0</v>
      </c>
      <c r="O190" s="321">
        <v>3</v>
      </c>
      <c r="P190" s="347">
        <v>5</v>
      </c>
      <c r="Q190" s="333">
        <v>445888</v>
      </c>
      <c r="R190" s="346"/>
      <c r="S190" s="342" t="s">
        <v>82</v>
      </c>
      <c r="T190" s="344">
        <v>4730134021</v>
      </c>
      <c r="U190" s="320">
        <f t="shared" si="5"/>
        <v>4440605681</v>
      </c>
      <c r="V190" s="344">
        <v>289528340</v>
      </c>
      <c r="W190" s="319">
        <v>0</v>
      </c>
      <c r="X190" s="319">
        <v>0</v>
      </c>
      <c r="Y190" s="319">
        <v>0</v>
      </c>
      <c r="Z190" s="320">
        <f t="shared" si="2"/>
        <v>4730134021</v>
      </c>
      <c r="AA190" s="344">
        <v>4440605681</v>
      </c>
      <c r="AB190" s="344">
        <v>289528340</v>
      </c>
      <c r="AC190" s="319">
        <v>0</v>
      </c>
      <c r="AD190" s="319">
        <v>0</v>
      </c>
      <c r="AE190" s="319">
        <v>0</v>
      </c>
      <c r="AF190" s="319">
        <v>0</v>
      </c>
      <c r="AG190" s="319">
        <v>0</v>
      </c>
      <c r="AH190" s="319">
        <v>0</v>
      </c>
      <c r="AI190" s="319">
        <v>0</v>
      </c>
      <c r="AJ190" s="319">
        <v>0</v>
      </c>
      <c r="AK190" s="319">
        <v>0</v>
      </c>
      <c r="AL190" s="326">
        <v>25</v>
      </c>
      <c r="AM190" s="319">
        <v>4434194400000</v>
      </c>
      <c r="AN190" s="327">
        <v>58948122</v>
      </c>
      <c r="AO190" s="328">
        <v>83674</v>
      </c>
      <c r="AP190" s="17"/>
      <c r="AQ190" s="17"/>
      <c r="AR190" s="17"/>
      <c r="AS190" s="17"/>
      <c r="AT190" s="17"/>
      <c r="AU190" s="17"/>
    </row>
    <row r="191" spans="1:47" ht="15.75" customHeight="1" x14ac:dyDescent="0.25">
      <c r="A191" s="345"/>
      <c r="B191" s="342" t="s">
        <v>83</v>
      </c>
      <c r="C191" s="338">
        <v>16718.77</v>
      </c>
      <c r="D191" s="338">
        <v>8257.51</v>
      </c>
      <c r="E191" s="338">
        <v>7395.65</v>
      </c>
      <c r="F191" s="338">
        <v>2590483771201.3901</v>
      </c>
      <c r="G191" s="338">
        <v>2587360940881.3901</v>
      </c>
      <c r="H191" s="338">
        <v>3122830320</v>
      </c>
      <c r="I191" s="332">
        <v>200</v>
      </c>
      <c r="J191" s="312">
        <v>2300838</v>
      </c>
      <c r="K191" s="244">
        <v>53</v>
      </c>
      <c r="L191" s="312">
        <v>23</v>
      </c>
      <c r="M191" s="312">
        <v>21</v>
      </c>
      <c r="N191" s="319">
        <v>0</v>
      </c>
      <c r="O191" s="321">
        <v>3</v>
      </c>
      <c r="P191" s="347">
        <v>6</v>
      </c>
      <c r="Q191" s="333">
        <v>450543</v>
      </c>
      <c r="R191" s="346"/>
      <c r="S191" s="342" t="s">
        <v>83</v>
      </c>
      <c r="T191" s="344">
        <v>5135127956</v>
      </c>
      <c r="U191" s="320">
        <f t="shared" si="5"/>
        <v>5090536576</v>
      </c>
      <c r="V191" s="344">
        <v>44591380</v>
      </c>
      <c r="W191" s="319">
        <v>0</v>
      </c>
      <c r="X191" s="319">
        <v>0</v>
      </c>
      <c r="Y191" s="319">
        <v>0</v>
      </c>
      <c r="Z191" s="320">
        <f t="shared" si="2"/>
        <v>5135127956</v>
      </c>
      <c r="AA191" s="344">
        <v>5090536576</v>
      </c>
      <c r="AB191" s="344">
        <v>44591380</v>
      </c>
      <c r="AC191" s="319">
        <v>0</v>
      </c>
      <c r="AD191" s="319">
        <v>0</v>
      </c>
      <c r="AE191" s="319">
        <v>0</v>
      </c>
      <c r="AF191" s="319">
        <v>0</v>
      </c>
      <c r="AG191" s="319">
        <v>0</v>
      </c>
      <c r="AH191" s="319">
        <v>0</v>
      </c>
      <c r="AI191" s="319">
        <v>0</v>
      </c>
      <c r="AJ191" s="319">
        <v>0</v>
      </c>
      <c r="AK191" s="319">
        <v>0</v>
      </c>
      <c r="AL191" s="326">
        <v>25</v>
      </c>
      <c r="AM191" s="319">
        <v>4434194400000</v>
      </c>
      <c r="AN191" s="327">
        <v>58948122</v>
      </c>
      <c r="AO191" s="328">
        <v>83674</v>
      </c>
      <c r="AP191" s="17"/>
      <c r="AQ191" s="17"/>
      <c r="AR191" s="17"/>
      <c r="AS191" s="17"/>
      <c r="AT191" s="17"/>
      <c r="AU191" s="17"/>
    </row>
    <row r="192" spans="1:47" ht="15.75" customHeight="1" x14ac:dyDescent="0.25">
      <c r="A192" s="348"/>
      <c r="B192" s="342" t="s">
        <v>84</v>
      </c>
      <c r="C192" s="338">
        <v>17176.18</v>
      </c>
      <c r="D192" s="338">
        <v>8218.8799999999992</v>
      </c>
      <c r="E192" s="338">
        <v>7558.49</v>
      </c>
      <c r="F192" s="338">
        <v>2601162241503</v>
      </c>
      <c r="G192" s="338">
        <v>2598039411183</v>
      </c>
      <c r="H192" s="338">
        <v>3122830320</v>
      </c>
      <c r="I192" s="332">
        <v>195</v>
      </c>
      <c r="J192" s="312">
        <v>2369439</v>
      </c>
      <c r="K192" s="244">
        <v>53</v>
      </c>
      <c r="L192" s="312">
        <v>23</v>
      </c>
      <c r="M192" s="312">
        <v>22</v>
      </c>
      <c r="N192" s="319">
        <v>0</v>
      </c>
      <c r="O192" s="321">
        <v>3</v>
      </c>
      <c r="P192" s="347">
        <v>7</v>
      </c>
      <c r="Q192" s="333">
        <v>456441</v>
      </c>
      <c r="R192" s="349"/>
      <c r="S192" s="342" t="s">
        <v>84</v>
      </c>
      <c r="T192" s="344">
        <v>1838602480</v>
      </c>
      <c r="U192" s="320">
        <f t="shared" si="5"/>
        <v>1806220850</v>
      </c>
      <c r="V192" s="344">
        <v>32381630</v>
      </c>
      <c r="W192" s="319">
        <v>0</v>
      </c>
      <c r="X192" s="319">
        <v>0</v>
      </c>
      <c r="Y192" s="319">
        <v>0</v>
      </c>
      <c r="Z192" s="320">
        <f t="shared" si="2"/>
        <v>1838602480</v>
      </c>
      <c r="AA192" s="344">
        <v>1806220850</v>
      </c>
      <c r="AB192" s="344">
        <v>32381630</v>
      </c>
      <c r="AC192" s="319">
        <v>0</v>
      </c>
      <c r="AD192" s="319">
        <v>0</v>
      </c>
      <c r="AE192" s="319">
        <v>0</v>
      </c>
      <c r="AF192" s="319">
        <v>0</v>
      </c>
      <c r="AG192" s="319">
        <v>0</v>
      </c>
      <c r="AH192" s="319">
        <v>0</v>
      </c>
      <c r="AI192" s="319">
        <v>0</v>
      </c>
      <c r="AJ192" s="319">
        <v>0</v>
      </c>
      <c r="AK192" s="319">
        <v>0</v>
      </c>
      <c r="AL192" s="326">
        <v>25</v>
      </c>
      <c r="AM192" s="319">
        <v>4434194400000</v>
      </c>
      <c r="AN192" s="327">
        <v>58948122</v>
      </c>
      <c r="AO192" s="328">
        <v>83674</v>
      </c>
      <c r="AP192" s="17"/>
      <c r="AQ192" s="17"/>
      <c r="AR192" s="17"/>
      <c r="AS192" s="17"/>
      <c r="AT192" s="17"/>
      <c r="AU192" s="17"/>
    </row>
    <row r="193" spans="1:47" ht="15.75" customHeight="1" x14ac:dyDescent="0.25">
      <c r="A193" s="350"/>
      <c r="B193" s="342" t="s">
        <v>85</v>
      </c>
      <c r="C193" s="338">
        <v>17458.060000000001</v>
      </c>
      <c r="D193" s="338">
        <v>7973.53</v>
      </c>
      <c r="E193" s="338">
        <v>7263.94</v>
      </c>
      <c r="F193" s="338">
        <v>2567267612965</v>
      </c>
      <c r="G193" s="338">
        <v>2564144782645</v>
      </c>
      <c r="H193" s="338">
        <v>3122830320</v>
      </c>
      <c r="I193" s="332">
        <v>195</v>
      </c>
      <c r="J193" s="321">
        <v>2380164</v>
      </c>
      <c r="K193" s="244">
        <v>53</v>
      </c>
      <c r="L193" s="312">
        <v>23</v>
      </c>
      <c r="M193" s="312">
        <v>22</v>
      </c>
      <c r="N193" s="321">
        <v>1</v>
      </c>
      <c r="O193" s="321">
        <v>3</v>
      </c>
      <c r="P193" s="347">
        <v>7</v>
      </c>
      <c r="Q193" s="333">
        <v>462968</v>
      </c>
      <c r="R193" s="350"/>
      <c r="S193" s="342" t="s">
        <v>85</v>
      </c>
      <c r="T193" s="344">
        <v>7923884882</v>
      </c>
      <c r="U193" s="320">
        <v>2892978652</v>
      </c>
      <c r="V193" s="344">
        <v>65800530</v>
      </c>
      <c r="W193" s="319">
        <v>0</v>
      </c>
      <c r="X193" s="319">
        <f t="shared" ref="X193:X195" si="7">SUM(AD193,AJ193)</f>
        <v>4965105700</v>
      </c>
      <c r="Y193" s="319">
        <v>0</v>
      </c>
      <c r="Z193" s="320">
        <v>3173884882</v>
      </c>
      <c r="AA193" s="344">
        <v>2892978652</v>
      </c>
      <c r="AB193" s="344">
        <v>65800530</v>
      </c>
      <c r="AC193" s="319">
        <v>0</v>
      </c>
      <c r="AD193" s="344">
        <v>215105700</v>
      </c>
      <c r="AE193" s="319">
        <v>0</v>
      </c>
      <c r="AF193" s="319">
        <v>4750000000</v>
      </c>
      <c r="AG193" s="319">
        <v>0</v>
      </c>
      <c r="AH193" s="319">
        <v>0</v>
      </c>
      <c r="AI193" s="319">
        <v>0</v>
      </c>
      <c r="AJ193" s="344">
        <v>4750000000</v>
      </c>
      <c r="AK193" s="319">
        <v>0</v>
      </c>
      <c r="AL193" s="326">
        <v>27</v>
      </c>
      <c r="AM193" s="319">
        <v>4472552400000</v>
      </c>
      <c r="AN193" s="327">
        <v>59301702</v>
      </c>
      <c r="AO193" s="328">
        <v>84094</v>
      </c>
      <c r="AP193" s="17"/>
      <c r="AQ193" s="22"/>
      <c r="AR193" s="17"/>
      <c r="AS193" s="17"/>
      <c r="AT193" s="17"/>
      <c r="AU193" s="17"/>
    </row>
    <row r="194" spans="1:47" ht="15.75" customHeight="1" x14ac:dyDescent="0.25">
      <c r="A194" s="350"/>
      <c r="B194" s="342" t="s">
        <v>86</v>
      </c>
      <c r="C194" s="338">
        <v>17541.28</v>
      </c>
      <c r="D194" s="338">
        <v>8099.74</v>
      </c>
      <c r="E194" s="338">
        <v>7312.18</v>
      </c>
      <c r="F194" s="338">
        <v>2600028883873.0601</v>
      </c>
      <c r="G194" s="338">
        <v>2596906053553.0601</v>
      </c>
      <c r="H194" s="338">
        <v>3122830320</v>
      </c>
      <c r="I194" s="332">
        <v>195</v>
      </c>
      <c r="J194" s="321">
        <v>2383238</v>
      </c>
      <c r="K194" s="244">
        <v>53</v>
      </c>
      <c r="L194" s="312">
        <v>23</v>
      </c>
      <c r="M194" s="312">
        <v>22</v>
      </c>
      <c r="N194" s="321">
        <v>1</v>
      </c>
      <c r="O194" s="321">
        <v>3</v>
      </c>
      <c r="P194" s="347">
        <v>7</v>
      </c>
      <c r="Q194" s="333">
        <v>467121</v>
      </c>
      <c r="R194" s="350"/>
      <c r="S194" s="342" t="s">
        <v>86</v>
      </c>
      <c r="T194" s="344">
        <v>1939212968</v>
      </c>
      <c r="U194" s="320">
        <v>1853046446</v>
      </c>
      <c r="V194" s="344">
        <v>28900000</v>
      </c>
      <c r="W194" s="319">
        <v>0</v>
      </c>
      <c r="X194" s="319">
        <f t="shared" si="7"/>
        <v>57266522</v>
      </c>
      <c r="Y194" s="319">
        <v>0</v>
      </c>
      <c r="Z194" s="320">
        <v>1939212968</v>
      </c>
      <c r="AA194" s="344">
        <v>1853046446</v>
      </c>
      <c r="AB194" s="344">
        <v>28900000</v>
      </c>
      <c r="AC194" s="319">
        <v>0</v>
      </c>
      <c r="AD194" s="344">
        <v>57266522</v>
      </c>
      <c r="AE194" s="319">
        <v>0</v>
      </c>
      <c r="AF194" s="319">
        <v>0</v>
      </c>
      <c r="AG194" s="319">
        <v>0</v>
      </c>
      <c r="AH194" s="319">
        <v>0</v>
      </c>
      <c r="AI194" s="319">
        <v>0</v>
      </c>
      <c r="AJ194" s="351">
        <v>0</v>
      </c>
      <c r="AK194" s="319">
        <v>0</v>
      </c>
      <c r="AL194" s="326">
        <v>27</v>
      </c>
      <c r="AM194" s="319">
        <v>4472552400000</v>
      </c>
      <c r="AN194" s="327">
        <v>59301702</v>
      </c>
      <c r="AO194" s="328">
        <v>84094</v>
      </c>
      <c r="AP194" s="23"/>
      <c r="AQ194" s="22"/>
      <c r="AR194" s="17"/>
      <c r="AS194" s="17"/>
      <c r="AT194" s="17"/>
      <c r="AU194" s="17"/>
    </row>
    <row r="195" spans="1:47" ht="15.75" customHeight="1" x14ac:dyDescent="0.25">
      <c r="A195" s="350"/>
      <c r="B195" s="342" t="s">
        <v>87</v>
      </c>
      <c r="C195" s="338">
        <v>18126.12</v>
      </c>
      <c r="D195" s="338">
        <v>9122.01</v>
      </c>
      <c r="E195" s="338">
        <v>7581.13</v>
      </c>
      <c r="F195" s="338">
        <v>3029712186401</v>
      </c>
      <c r="G195" s="338">
        <v>3026589356081</v>
      </c>
      <c r="H195" s="338">
        <v>3122830320</v>
      </c>
      <c r="I195" s="332">
        <v>193</v>
      </c>
      <c r="J195" s="321">
        <v>2385822</v>
      </c>
      <c r="K195" s="244">
        <v>53</v>
      </c>
      <c r="L195" s="312">
        <v>23</v>
      </c>
      <c r="M195" s="312">
        <v>22</v>
      </c>
      <c r="N195" s="321">
        <v>1</v>
      </c>
      <c r="O195" s="321">
        <v>3</v>
      </c>
      <c r="P195" s="347">
        <v>7</v>
      </c>
      <c r="Q195" s="333">
        <v>473638</v>
      </c>
      <c r="R195" s="350"/>
      <c r="S195" s="342" t="s">
        <v>87</v>
      </c>
      <c r="T195" s="344">
        <v>14673215399</v>
      </c>
      <c r="U195" s="320">
        <v>14293165021</v>
      </c>
      <c r="V195" s="344">
        <v>331268030</v>
      </c>
      <c r="W195" s="319">
        <v>0</v>
      </c>
      <c r="X195" s="319">
        <f t="shared" si="7"/>
        <v>48782348</v>
      </c>
      <c r="Y195" s="319">
        <v>0</v>
      </c>
      <c r="Z195" s="320">
        <v>14673215399</v>
      </c>
      <c r="AA195" s="344">
        <v>14293165021</v>
      </c>
      <c r="AB195" s="344">
        <v>331268030</v>
      </c>
      <c r="AC195" s="319">
        <v>0</v>
      </c>
      <c r="AD195" s="344">
        <v>48782348</v>
      </c>
      <c r="AE195" s="319">
        <v>0</v>
      </c>
      <c r="AF195" s="319">
        <v>0</v>
      </c>
      <c r="AG195" s="319">
        <v>0</v>
      </c>
      <c r="AH195" s="319">
        <v>0</v>
      </c>
      <c r="AI195" s="319">
        <v>0</v>
      </c>
      <c r="AJ195" s="351">
        <v>0</v>
      </c>
      <c r="AK195" s="319">
        <v>0</v>
      </c>
      <c r="AL195" s="326">
        <v>27</v>
      </c>
      <c r="AM195" s="319">
        <v>4472552400000</v>
      </c>
      <c r="AN195" s="327">
        <v>59301702</v>
      </c>
      <c r="AO195" s="328">
        <v>84094</v>
      </c>
      <c r="AP195" s="23"/>
      <c r="AQ195" s="22"/>
      <c r="AR195" s="17"/>
      <c r="AS195" s="17"/>
      <c r="AT195" s="17"/>
      <c r="AU195" s="17"/>
    </row>
    <row r="196" spans="1:47" ht="15.75" customHeight="1" x14ac:dyDescent="0.25">
      <c r="A196" s="352" t="s">
        <v>105</v>
      </c>
      <c r="B196" s="353"/>
      <c r="C196" s="354">
        <v>18126.12</v>
      </c>
      <c r="D196" s="354">
        <v>9122.01</v>
      </c>
      <c r="E196" s="354">
        <v>7581.13</v>
      </c>
      <c r="F196" s="181">
        <v>3029712186401</v>
      </c>
      <c r="G196" s="354">
        <v>3026589356081</v>
      </c>
      <c r="H196" s="355">
        <v>3122830320</v>
      </c>
      <c r="I196" s="356">
        <v>193</v>
      </c>
      <c r="J196" s="357">
        <v>2385822</v>
      </c>
      <c r="K196" s="358">
        <v>53</v>
      </c>
      <c r="L196" s="358">
        <v>23</v>
      </c>
      <c r="M196" s="359">
        <v>22</v>
      </c>
      <c r="N196" s="357">
        <v>1</v>
      </c>
      <c r="O196" s="357">
        <v>3</v>
      </c>
      <c r="P196" s="358">
        <v>7</v>
      </c>
      <c r="Q196" s="360">
        <v>473638</v>
      </c>
      <c r="R196" s="354"/>
      <c r="S196" s="354"/>
      <c r="T196" s="354"/>
      <c r="U196" s="354"/>
      <c r="V196" s="354"/>
      <c r="W196" s="354"/>
      <c r="X196" s="354"/>
      <c r="Y196" s="354"/>
      <c r="Z196" s="354"/>
      <c r="AA196" s="354"/>
      <c r="AB196" s="354"/>
      <c r="AC196" s="354"/>
      <c r="AD196" s="354"/>
      <c r="AE196" s="354"/>
      <c r="AF196" s="354"/>
      <c r="AG196" s="354"/>
      <c r="AH196" s="354"/>
      <c r="AI196" s="354"/>
      <c r="AJ196" s="354"/>
      <c r="AK196" s="354"/>
      <c r="AL196" s="358"/>
      <c r="AM196" s="319"/>
      <c r="AN196" s="319"/>
      <c r="AO196" s="328"/>
      <c r="AP196" s="22"/>
      <c r="AQ196" s="22"/>
      <c r="AR196" s="24"/>
      <c r="AS196" s="24"/>
      <c r="AT196" s="24"/>
      <c r="AU196" s="24"/>
    </row>
    <row r="197" spans="1:47" ht="15.75" customHeight="1" x14ac:dyDescent="0.25">
      <c r="A197" s="361" t="s">
        <v>106</v>
      </c>
      <c r="B197" s="362" t="s">
        <v>76</v>
      </c>
      <c r="C197" s="338">
        <v>20030.05</v>
      </c>
      <c r="D197" s="338">
        <v>8766.5400000000009</v>
      </c>
      <c r="E197" s="338">
        <v>7705.75</v>
      </c>
      <c r="F197" s="338">
        <v>3007487653074</v>
      </c>
      <c r="G197" s="338">
        <v>3004364822754</v>
      </c>
      <c r="H197" s="338">
        <v>3122830320</v>
      </c>
      <c r="I197" s="332">
        <v>193</v>
      </c>
      <c r="J197" s="321">
        <v>2389081</v>
      </c>
      <c r="K197" s="244">
        <v>53</v>
      </c>
      <c r="L197" s="244">
        <v>23</v>
      </c>
      <c r="M197" s="312">
        <v>22</v>
      </c>
      <c r="N197" s="321">
        <v>1</v>
      </c>
      <c r="O197" s="321">
        <v>3</v>
      </c>
      <c r="P197" s="347">
        <v>7</v>
      </c>
      <c r="Q197" s="333">
        <v>486246</v>
      </c>
      <c r="R197" s="363" t="s">
        <v>106</v>
      </c>
      <c r="S197" s="342" t="s">
        <v>76</v>
      </c>
      <c r="T197" s="344">
        <v>14909253953.309999</v>
      </c>
      <c r="U197" s="320">
        <v>10641587524</v>
      </c>
      <c r="V197" s="319">
        <v>38984280</v>
      </c>
      <c r="W197" s="319">
        <v>0</v>
      </c>
      <c r="X197" s="351">
        <v>108079149.30999999</v>
      </c>
      <c r="Y197" s="351">
        <v>4120603000</v>
      </c>
      <c r="Z197" s="320">
        <v>10909253953.309999</v>
      </c>
      <c r="AA197" s="331">
        <v>10641587524</v>
      </c>
      <c r="AB197" s="319">
        <v>38984280</v>
      </c>
      <c r="AC197" s="319">
        <v>0</v>
      </c>
      <c r="AD197" s="351">
        <v>108079149.30999999</v>
      </c>
      <c r="AE197" s="351">
        <v>120603000</v>
      </c>
      <c r="AF197" s="319">
        <v>0</v>
      </c>
      <c r="AG197" s="319">
        <v>0</v>
      </c>
      <c r="AH197" s="319">
        <v>0</v>
      </c>
      <c r="AI197" s="319">
        <v>0</v>
      </c>
      <c r="AJ197" s="319">
        <v>0</v>
      </c>
      <c r="AK197" s="319">
        <v>4000000000</v>
      </c>
      <c r="AL197" s="326">
        <v>30</v>
      </c>
      <c r="AM197" s="319">
        <v>4623338100000</v>
      </c>
      <c r="AN197" s="327">
        <v>60809559</v>
      </c>
      <c r="AO197" s="328">
        <v>84094</v>
      </c>
      <c r="AP197" s="19"/>
      <c r="AQ197" s="19"/>
      <c r="AR197" s="19"/>
      <c r="AS197" s="20"/>
      <c r="AT197" s="20"/>
      <c r="AU197" s="20"/>
    </row>
    <row r="198" spans="1:47" ht="15.75" customHeight="1" x14ac:dyDescent="0.25">
      <c r="A198" s="364"/>
      <c r="B198" s="362" t="s">
        <v>77</v>
      </c>
      <c r="C198" s="338">
        <v>25876.89</v>
      </c>
      <c r="D198" s="338">
        <v>9888.08</v>
      </c>
      <c r="E198" s="338">
        <v>10779.13</v>
      </c>
      <c r="F198" s="338">
        <v>3553205875723</v>
      </c>
      <c r="G198" s="338">
        <v>3550083045403</v>
      </c>
      <c r="H198" s="338">
        <v>3122830320</v>
      </c>
      <c r="I198" s="332">
        <v>193</v>
      </c>
      <c r="J198" s="321">
        <v>2394302</v>
      </c>
      <c r="K198" s="244">
        <v>53</v>
      </c>
      <c r="L198" s="244">
        <v>24</v>
      </c>
      <c r="M198" s="312">
        <v>22</v>
      </c>
      <c r="N198" s="321">
        <v>1</v>
      </c>
      <c r="O198" s="321">
        <v>3</v>
      </c>
      <c r="P198" s="347">
        <v>7</v>
      </c>
      <c r="Q198" s="333">
        <v>520077</v>
      </c>
      <c r="R198" s="365"/>
      <c r="S198" s="342" t="s">
        <v>77</v>
      </c>
      <c r="T198" s="344">
        <v>32019162684</v>
      </c>
      <c r="U198" s="320">
        <v>31257978749</v>
      </c>
      <c r="V198" s="319">
        <v>381639240</v>
      </c>
      <c r="W198" s="319">
        <v>0</v>
      </c>
      <c r="X198" s="351">
        <v>363103285</v>
      </c>
      <c r="Y198" s="351">
        <v>16441410</v>
      </c>
      <c r="Z198" s="320">
        <v>32019162684</v>
      </c>
      <c r="AA198" s="344">
        <v>31257978749</v>
      </c>
      <c r="AB198" s="319">
        <v>381639240</v>
      </c>
      <c r="AC198" s="319">
        <v>0</v>
      </c>
      <c r="AD198" s="351">
        <v>363103285</v>
      </c>
      <c r="AE198" s="351">
        <v>16441410</v>
      </c>
      <c r="AF198" s="319">
        <v>0</v>
      </c>
      <c r="AG198" s="319">
        <v>0</v>
      </c>
      <c r="AH198" s="319">
        <v>0</v>
      </c>
      <c r="AI198" s="319">
        <v>0</v>
      </c>
      <c r="AJ198" s="319">
        <v>0</v>
      </c>
      <c r="AK198" s="319"/>
      <c r="AL198" s="326">
        <v>30</v>
      </c>
      <c r="AM198" s="319">
        <v>4623338100000</v>
      </c>
      <c r="AN198" s="327">
        <v>60809559</v>
      </c>
      <c r="AO198" s="328">
        <v>84094</v>
      </c>
      <c r="AP198" s="20"/>
      <c r="AQ198" s="20"/>
      <c r="AR198" s="20"/>
      <c r="AS198" s="20"/>
      <c r="AT198" s="20"/>
      <c r="AU198" s="20"/>
    </row>
    <row r="199" spans="1:47" ht="15.75" customHeight="1" x14ac:dyDescent="0.25">
      <c r="A199" s="364"/>
      <c r="B199" s="362" t="s">
        <v>78</v>
      </c>
      <c r="C199" s="338">
        <v>33952.239999999998</v>
      </c>
      <c r="D199" s="338">
        <v>10149.32</v>
      </c>
      <c r="E199" s="338">
        <v>11610.58</v>
      </c>
      <c r="F199" s="338">
        <v>3695059666884</v>
      </c>
      <c r="G199" s="338">
        <v>3691936836564</v>
      </c>
      <c r="H199" s="338">
        <v>3122830320</v>
      </c>
      <c r="I199" s="332">
        <v>187</v>
      </c>
      <c r="J199" s="312">
        <v>2397644</v>
      </c>
      <c r="K199" s="244">
        <v>53</v>
      </c>
      <c r="L199" s="244">
        <v>25</v>
      </c>
      <c r="M199" s="312">
        <v>22</v>
      </c>
      <c r="N199" s="321">
        <v>1</v>
      </c>
      <c r="O199" s="321">
        <v>3</v>
      </c>
      <c r="P199" s="347">
        <v>7</v>
      </c>
      <c r="Q199" s="333">
        <v>564105</v>
      </c>
      <c r="R199" s="365"/>
      <c r="S199" s="342" t="s">
        <v>78</v>
      </c>
      <c r="T199" s="344">
        <v>24910131654</v>
      </c>
      <c r="U199" s="320">
        <v>24027746157</v>
      </c>
      <c r="V199" s="319">
        <v>44510000</v>
      </c>
      <c r="W199" s="319">
        <v>0</v>
      </c>
      <c r="X199" s="351">
        <v>833875497</v>
      </c>
      <c r="Y199" s="351">
        <v>4000000</v>
      </c>
      <c r="Z199" s="320">
        <v>24910131654</v>
      </c>
      <c r="AA199" s="344">
        <v>24027746157</v>
      </c>
      <c r="AB199" s="319">
        <v>44510000</v>
      </c>
      <c r="AC199" s="319">
        <v>0</v>
      </c>
      <c r="AD199" s="351">
        <v>833875497</v>
      </c>
      <c r="AE199" s="351">
        <v>4000000</v>
      </c>
      <c r="AF199" s="319">
        <v>0</v>
      </c>
      <c r="AG199" s="319">
        <v>0</v>
      </c>
      <c r="AH199" s="319">
        <v>0</v>
      </c>
      <c r="AI199" s="319">
        <v>0</v>
      </c>
      <c r="AJ199" s="319">
        <v>0</v>
      </c>
      <c r="AK199" s="319"/>
      <c r="AL199" s="326">
        <v>30</v>
      </c>
      <c r="AM199" s="319">
        <v>4623338100000</v>
      </c>
      <c r="AN199" s="327">
        <v>60809559</v>
      </c>
      <c r="AO199" s="328">
        <v>84094</v>
      </c>
      <c r="AP199" s="20"/>
      <c r="AQ199" s="20"/>
      <c r="AR199" s="20"/>
      <c r="AS199" s="20"/>
      <c r="AT199" s="20"/>
      <c r="AU199" s="20"/>
    </row>
    <row r="200" spans="1:47" ht="15.75" customHeight="1" x14ac:dyDescent="0.25">
      <c r="A200" s="364"/>
      <c r="B200" s="362" t="s">
        <v>79</v>
      </c>
      <c r="C200" s="338">
        <v>35351.47</v>
      </c>
      <c r="D200" s="338">
        <v>9968.34</v>
      </c>
      <c r="E200" s="338">
        <v>12533.09</v>
      </c>
      <c r="F200" s="338">
        <v>3722190717765</v>
      </c>
      <c r="G200" s="338">
        <v>3719067887445</v>
      </c>
      <c r="H200" s="338">
        <v>3122830320</v>
      </c>
      <c r="I200" s="332">
        <v>186</v>
      </c>
      <c r="J200" s="321">
        <v>2407624</v>
      </c>
      <c r="K200" s="244">
        <v>53</v>
      </c>
      <c r="L200" s="244">
        <v>25</v>
      </c>
      <c r="M200" s="312">
        <v>22</v>
      </c>
      <c r="N200" s="321">
        <v>1</v>
      </c>
      <c r="O200" s="321">
        <v>3</v>
      </c>
      <c r="P200" s="347">
        <v>7</v>
      </c>
      <c r="Q200" s="333">
        <v>598978</v>
      </c>
      <c r="R200" s="365"/>
      <c r="S200" s="342" t="s">
        <v>79</v>
      </c>
      <c r="T200" s="344">
        <v>533685141222</v>
      </c>
      <c r="U200" s="320">
        <v>34005744145</v>
      </c>
      <c r="V200" s="319">
        <v>497798001000</v>
      </c>
      <c r="W200" s="319">
        <v>0</v>
      </c>
      <c r="X200" s="351">
        <v>1881396077</v>
      </c>
      <c r="Y200" s="351">
        <v>0</v>
      </c>
      <c r="Z200" s="320">
        <v>185948671222</v>
      </c>
      <c r="AA200" s="344">
        <v>34005744145</v>
      </c>
      <c r="AB200" s="319">
        <v>150061531000</v>
      </c>
      <c r="AC200" s="319">
        <v>0</v>
      </c>
      <c r="AD200" s="351">
        <v>1881396077</v>
      </c>
      <c r="AE200" s="351">
        <v>0</v>
      </c>
      <c r="AF200" s="319">
        <v>347736470000</v>
      </c>
      <c r="AG200" s="319">
        <v>0</v>
      </c>
      <c r="AH200" s="319">
        <v>347736470000</v>
      </c>
      <c r="AI200" s="319">
        <v>0</v>
      </c>
      <c r="AJ200" s="319">
        <v>0</v>
      </c>
      <c r="AK200" s="319">
        <v>0</v>
      </c>
      <c r="AL200" s="326">
        <v>30</v>
      </c>
      <c r="AM200" s="319">
        <v>4512174000000</v>
      </c>
      <c r="AN200" s="327">
        <v>59697918</v>
      </c>
      <c r="AO200" s="328">
        <v>84094</v>
      </c>
      <c r="AP200" s="17"/>
      <c r="AQ200" s="17"/>
      <c r="AR200" s="17"/>
      <c r="AS200" s="17"/>
      <c r="AT200" s="17"/>
      <c r="AU200" s="17"/>
    </row>
    <row r="201" spans="1:47" ht="15.75" customHeight="1" x14ac:dyDescent="0.25">
      <c r="A201" s="364"/>
      <c r="B201" s="366" t="s">
        <v>80</v>
      </c>
      <c r="C201" s="338">
        <v>35762.502</v>
      </c>
      <c r="D201" s="338">
        <v>9875.5</v>
      </c>
      <c r="E201" s="338">
        <v>11861.52</v>
      </c>
      <c r="F201" s="338">
        <v>3689798642842.8301</v>
      </c>
      <c r="G201" s="338">
        <v>3686675812522.8301</v>
      </c>
      <c r="H201" s="338">
        <v>3122830320</v>
      </c>
      <c r="I201" s="321">
        <v>186</v>
      </c>
      <c r="J201" s="244">
        <v>2412358</v>
      </c>
      <c r="K201" s="244">
        <v>54</v>
      </c>
      <c r="L201" s="312">
        <v>26</v>
      </c>
      <c r="M201" s="321">
        <v>22</v>
      </c>
      <c r="N201" s="321">
        <v>2</v>
      </c>
      <c r="O201" s="347">
        <v>3</v>
      </c>
      <c r="P201" s="333">
        <v>7</v>
      </c>
      <c r="Q201" s="333">
        <v>628951</v>
      </c>
      <c r="R201" s="365"/>
      <c r="S201" s="344" t="s">
        <v>80</v>
      </c>
      <c r="T201" s="320">
        <v>14445186731.02</v>
      </c>
      <c r="U201" s="319">
        <v>12473410806</v>
      </c>
      <c r="V201" s="319">
        <v>7847367.8499999996</v>
      </c>
      <c r="W201" s="351">
        <v>0</v>
      </c>
      <c r="X201" s="351">
        <v>1963928557.1700001</v>
      </c>
      <c r="Y201" s="320">
        <v>0</v>
      </c>
      <c r="Z201" s="344">
        <v>14445186731.02</v>
      </c>
      <c r="AA201" s="319">
        <v>12473410806</v>
      </c>
      <c r="AB201" s="319">
        <v>7847367.8499999996</v>
      </c>
      <c r="AC201" s="351">
        <v>0</v>
      </c>
      <c r="AD201" s="351">
        <v>1963928557.1700001</v>
      </c>
      <c r="AE201" s="319">
        <v>0</v>
      </c>
      <c r="AF201" s="319">
        <v>0</v>
      </c>
      <c r="AG201" s="319">
        <v>0</v>
      </c>
      <c r="AH201" s="319">
        <v>0</v>
      </c>
      <c r="AI201" s="319">
        <v>0</v>
      </c>
      <c r="AJ201" s="319">
        <v>0</v>
      </c>
      <c r="AK201" s="326">
        <v>0</v>
      </c>
      <c r="AL201" s="326">
        <v>30</v>
      </c>
      <c r="AM201" s="319">
        <v>4512174000000</v>
      </c>
      <c r="AN201" s="328">
        <v>59697918</v>
      </c>
      <c r="AO201" s="328">
        <v>84094</v>
      </c>
      <c r="AP201" s="17"/>
      <c r="AQ201" s="17"/>
      <c r="AR201" s="17"/>
      <c r="AS201" s="17"/>
      <c r="AT201" s="17"/>
      <c r="AU201" s="17"/>
    </row>
    <row r="202" spans="1:47" ht="15.75" customHeight="1" x14ac:dyDescent="0.25">
      <c r="A202" s="364"/>
      <c r="B202" s="366" t="s">
        <v>81</v>
      </c>
      <c r="C202" s="338">
        <v>33021.78</v>
      </c>
      <c r="D202" s="338">
        <v>10524.55</v>
      </c>
      <c r="E202" s="338">
        <v>11429.93</v>
      </c>
      <c r="F202" s="338">
        <v>3807158623835.7202</v>
      </c>
      <c r="G202" s="338">
        <v>3804035793515.7202</v>
      </c>
      <c r="H202" s="338">
        <v>3122830320</v>
      </c>
      <c r="I202" s="321">
        <v>186</v>
      </c>
      <c r="J202" s="244">
        <v>2414684</v>
      </c>
      <c r="K202" s="244">
        <v>54</v>
      </c>
      <c r="L202" s="312">
        <v>26</v>
      </c>
      <c r="M202" s="321">
        <v>22</v>
      </c>
      <c r="N202" s="321">
        <v>2</v>
      </c>
      <c r="O202" s="347">
        <v>3</v>
      </c>
      <c r="P202" s="333">
        <v>7</v>
      </c>
      <c r="Q202" s="333">
        <v>643114</v>
      </c>
      <c r="R202" s="365"/>
      <c r="S202" s="344" t="s">
        <v>81</v>
      </c>
      <c r="T202" s="320">
        <v>26686194114.790001</v>
      </c>
      <c r="U202" s="319">
        <v>7144916968</v>
      </c>
      <c r="V202" s="319">
        <v>19196580563</v>
      </c>
      <c r="W202" s="351">
        <v>0</v>
      </c>
      <c r="X202" s="351">
        <v>344341583.79000002</v>
      </c>
      <c r="Y202" s="320">
        <v>355000</v>
      </c>
      <c r="Z202" s="344">
        <v>18686194114.790001</v>
      </c>
      <c r="AA202" s="319">
        <v>7144916968</v>
      </c>
      <c r="AB202" s="319">
        <v>11196580563</v>
      </c>
      <c r="AC202" s="351">
        <v>0</v>
      </c>
      <c r="AD202" s="351">
        <v>344341583.79000002</v>
      </c>
      <c r="AE202" s="319">
        <v>355000</v>
      </c>
      <c r="AF202" s="319">
        <v>8000000000</v>
      </c>
      <c r="AG202" s="319"/>
      <c r="AH202" s="319">
        <v>8000000000</v>
      </c>
      <c r="AI202" s="319"/>
      <c r="AJ202" s="319"/>
      <c r="AK202" s="326">
        <v>0</v>
      </c>
      <c r="AL202" s="326">
        <v>31</v>
      </c>
      <c r="AM202" s="319">
        <v>4526044800000</v>
      </c>
      <c r="AN202" s="328">
        <v>59836626</v>
      </c>
      <c r="AO202" s="328">
        <v>84094</v>
      </c>
      <c r="AP202" s="25"/>
      <c r="AQ202" s="25"/>
      <c r="AR202" s="25"/>
      <c r="AS202" s="25"/>
      <c r="AT202" s="25"/>
      <c r="AU202" s="25"/>
    </row>
    <row r="203" spans="1:47" ht="15.75" customHeight="1" x14ac:dyDescent="0.25">
      <c r="A203" s="364"/>
      <c r="B203" s="366" t="s">
        <v>82</v>
      </c>
      <c r="C203" s="338">
        <v>32644.080000000002</v>
      </c>
      <c r="D203" s="338">
        <v>10997.85</v>
      </c>
      <c r="E203" s="338">
        <v>10837.82</v>
      </c>
      <c r="F203" s="338">
        <v>3930481259128.0698</v>
      </c>
      <c r="G203" s="338">
        <v>3927358428808.0698</v>
      </c>
      <c r="H203" s="338">
        <v>3122830320</v>
      </c>
      <c r="I203" s="321">
        <v>186</v>
      </c>
      <c r="J203" s="244">
        <v>2415978</v>
      </c>
      <c r="K203" s="244">
        <v>53</v>
      </c>
      <c r="L203" s="312">
        <v>25</v>
      </c>
      <c r="M203" s="321">
        <v>22</v>
      </c>
      <c r="N203" s="321">
        <v>2</v>
      </c>
      <c r="O203" s="347">
        <v>3</v>
      </c>
      <c r="P203" s="333">
        <v>6</v>
      </c>
      <c r="Q203" s="333">
        <v>656139</v>
      </c>
      <c r="R203" s="365"/>
      <c r="S203" s="344" t="s">
        <v>82</v>
      </c>
      <c r="T203" s="320">
        <v>24090709152.91</v>
      </c>
      <c r="U203" s="319">
        <v>5460523671.4799995</v>
      </c>
      <c r="V203" s="319">
        <v>18506332726</v>
      </c>
      <c r="W203" s="351">
        <v>0</v>
      </c>
      <c r="X203" s="351">
        <v>123852755.43000001</v>
      </c>
      <c r="Y203" s="320" t="s">
        <v>107</v>
      </c>
      <c r="Z203" s="344">
        <v>19090709152.91</v>
      </c>
      <c r="AA203" s="319">
        <v>5460523671.4799995</v>
      </c>
      <c r="AB203" s="319">
        <v>13506332726</v>
      </c>
      <c r="AC203" s="351">
        <v>0</v>
      </c>
      <c r="AD203" s="351">
        <v>123852755.43000001</v>
      </c>
      <c r="AE203" s="319">
        <v>0</v>
      </c>
      <c r="AF203" s="319">
        <v>5000000000</v>
      </c>
      <c r="AG203" s="319">
        <v>0</v>
      </c>
      <c r="AH203" s="319">
        <v>5000000000</v>
      </c>
      <c r="AI203" s="319">
        <v>0</v>
      </c>
      <c r="AJ203" s="319">
        <v>0</v>
      </c>
      <c r="AK203" s="326">
        <v>0</v>
      </c>
      <c r="AL203" s="326">
        <v>32</v>
      </c>
      <c r="AM203" s="319">
        <v>4526044800000</v>
      </c>
      <c r="AN203" s="328">
        <v>59836626</v>
      </c>
      <c r="AO203" s="328">
        <v>84094</v>
      </c>
      <c r="AP203" s="26"/>
      <c r="AQ203" s="26"/>
      <c r="AR203" s="26"/>
      <c r="AS203" s="26"/>
      <c r="AT203" s="26"/>
      <c r="AU203" s="26"/>
    </row>
    <row r="204" spans="1:47" ht="15.75" customHeight="1" x14ac:dyDescent="0.25">
      <c r="A204" s="364"/>
      <c r="B204" s="366" t="s">
        <v>83</v>
      </c>
      <c r="C204" s="338">
        <v>35152.089999999997</v>
      </c>
      <c r="D204" s="338">
        <v>12509.97</v>
      </c>
      <c r="E204" s="338">
        <v>12127.88</v>
      </c>
      <c r="F204" s="338">
        <v>4688069724163.25</v>
      </c>
      <c r="G204" s="338">
        <v>4684946893843.25</v>
      </c>
      <c r="H204" s="338">
        <v>3122830320</v>
      </c>
      <c r="I204" s="321">
        <v>186</v>
      </c>
      <c r="J204" s="244">
        <v>2418512</v>
      </c>
      <c r="K204" s="244">
        <v>53</v>
      </c>
      <c r="L204" s="312">
        <v>25</v>
      </c>
      <c r="M204" s="321">
        <v>22</v>
      </c>
      <c r="N204" s="321">
        <v>2</v>
      </c>
      <c r="O204" s="347">
        <v>3</v>
      </c>
      <c r="P204" s="333">
        <v>6</v>
      </c>
      <c r="Q204" s="333">
        <v>685529</v>
      </c>
      <c r="R204" s="365"/>
      <c r="S204" s="344" t="s">
        <v>83</v>
      </c>
      <c r="T204" s="320">
        <v>422112310959.23999</v>
      </c>
      <c r="U204" s="319">
        <v>15025017873.030001</v>
      </c>
      <c r="V204" s="319">
        <v>358988109394</v>
      </c>
      <c r="W204" s="351">
        <v>0</v>
      </c>
      <c r="X204" s="351">
        <v>48009510602.209999</v>
      </c>
      <c r="Y204" s="320">
        <v>89673090</v>
      </c>
      <c r="Z204" s="344">
        <v>166198543416.23999</v>
      </c>
      <c r="AA204" s="319">
        <v>15025017873.030001</v>
      </c>
      <c r="AB204" s="319">
        <v>150574341851</v>
      </c>
      <c r="AC204" s="351">
        <v>0</v>
      </c>
      <c r="AD204" s="351">
        <v>509510602.20999998</v>
      </c>
      <c r="AE204" s="319">
        <v>89673090</v>
      </c>
      <c r="AF204" s="319">
        <v>255913767543</v>
      </c>
      <c r="AG204" s="319">
        <v>0</v>
      </c>
      <c r="AH204" s="319">
        <v>208413767543</v>
      </c>
      <c r="AI204" s="319">
        <v>0</v>
      </c>
      <c r="AJ204" s="319">
        <v>47500000000</v>
      </c>
      <c r="AK204" s="326">
        <v>0</v>
      </c>
      <c r="AL204" s="326">
        <v>32</v>
      </c>
      <c r="AM204" s="319">
        <v>4566591100000</v>
      </c>
      <c r="AN204" s="328">
        <v>60242089</v>
      </c>
      <c r="AO204" s="328">
        <v>84094</v>
      </c>
      <c r="AP204" s="26"/>
      <c r="AQ204" s="26"/>
      <c r="AR204" s="26"/>
      <c r="AS204" s="26"/>
      <c r="AT204" s="26"/>
      <c r="AU204" s="26"/>
    </row>
    <row r="205" spans="1:47" ht="15.75" customHeight="1" x14ac:dyDescent="0.25">
      <c r="A205" s="364"/>
      <c r="B205" s="366" t="s">
        <v>84</v>
      </c>
      <c r="C205" s="338">
        <v>44824.39</v>
      </c>
      <c r="D205" s="338">
        <v>13972.46</v>
      </c>
      <c r="E205" s="338">
        <v>12270.5</v>
      </c>
      <c r="F205" s="338">
        <v>4969946393739.7803</v>
      </c>
      <c r="G205" s="338">
        <v>4966042855839.7803</v>
      </c>
      <c r="H205" s="338">
        <v>3903537900</v>
      </c>
      <c r="I205" s="339">
        <v>186</v>
      </c>
      <c r="J205" s="244">
        <v>2420153</v>
      </c>
      <c r="K205" s="367">
        <v>53</v>
      </c>
      <c r="L205" s="368">
        <v>25</v>
      </c>
      <c r="M205" s="339">
        <v>25</v>
      </c>
      <c r="N205" s="339">
        <v>2</v>
      </c>
      <c r="O205" s="369">
        <v>3</v>
      </c>
      <c r="P205" s="370">
        <v>6</v>
      </c>
      <c r="Q205" s="370">
        <v>714837</v>
      </c>
      <c r="R205" s="365"/>
      <c r="S205" s="371" t="s">
        <v>84</v>
      </c>
      <c r="T205" s="340">
        <v>54428597567.730003</v>
      </c>
      <c r="U205" s="372">
        <v>46093558503</v>
      </c>
      <c r="V205" s="372">
        <v>7526466638.3999996</v>
      </c>
      <c r="W205" s="373">
        <v>0</v>
      </c>
      <c r="X205" s="373">
        <v>808572426.34000003</v>
      </c>
      <c r="Y205" s="340" t="s">
        <v>107</v>
      </c>
      <c r="Z205" s="371">
        <v>48428597567.730003</v>
      </c>
      <c r="AA205" s="372">
        <v>46093558502.989998</v>
      </c>
      <c r="AB205" s="372">
        <v>1526466638.4000001</v>
      </c>
      <c r="AC205" s="373">
        <v>0</v>
      </c>
      <c r="AD205" s="373">
        <v>808572426.34000003</v>
      </c>
      <c r="AE205" s="372">
        <v>0</v>
      </c>
      <c r="AF205" s="372">
        <v>6000000000</v>
      </c>
      <c r="AG205" s="372">
        <v>0</v>
      </c>
      <c r="AH205" s="372">
        <v>6000000000</v>
      </c>
      <c r="AI205" s="372">
        <v>0</v>
      </c>
      <c r="AJ205" s="372">
        <v>0</v>
      </c>
      <c r="AK205" s="374">
        <v>0</v>
      </c>
      <c r="AL205" s="374">
        <v>32</v>
      </c>
      <c r="AM205" s="372">
        <v>4566591100000</v>
      </c>
      <c r="AN205" s="375">
        <v>60242089</v>
      </c>
      <c r="AO205" s="375">
        <v>84094</v>
      </c>
      <c r="AP205" s="26"/>
      <c r="AQ205" s="26"/>
      <c r="AR205" s="26"/>
      <c r="AS205" s="26"/>
      <c r="AT205" s="26"/>
      <c r="AU205" s="26"/>
    </row>
    <row r="206" spans="1:47" ht="15.75" customHeight="1" x14ac:dyDescent="0.25">
      <c r="A206" s="364"/>
      <c r="B206" s="376" t="s">
        <v>85</v>
      </c>
      <c r="C206" s="338">
        <v>40357.51</v>
      </c>
      <c r="D206" s="338">
        <v>13541.57</v>
      </c>
      <c r="E206" s="338">
        <v>11624.98</v>
      </c>
      <c r="F206" s="377">
        <v>4871151835172.8398</v>
      </c>
      <c r="G206" s="377">
        <v>4867248297272.8398</v>
      </c>
      <c r="H206" s="377">
        <v>3903537900</v>
      </c>
      <c r="I206" s="378">
        <v>186</v>
      </c>
      <c r="J206" s="244">
        <v>2422832</v>
      </c>
      <c r="K206" s="379">
        <v>53</v>
      </c>
      <c r="L206" s="379">
        <v>28</v>
      </c>
      <c r="M206" s="379">
        <v>25</v>
      </c>
      <c r="N206" s="379">
        <v>2</v>
      </c>
      <c r="O206" s="379">
        <v>3</v>
      </c>
      <c r="P206" s="379">
        <v>7</v>
      </c>
      <c r="Q206" s="333">
        <v>737852</v>
      </c>
      <c r="R206" s="365"/>
      <c r="S206" s="376" t="s">
        <v>85</v>
      </c>
      <c r="T206" s="377">
        <v>25919058601.469997</v>
      </c>
      <c r="U206" s="377">
        <v>24760062604.349998</v>
      </c>
      <c r="V206" s="377">
        <v>304790137.66000003</v>
      </c>
      <c r="W206" s="377">
        <v>0</v>
      </c>
      <c r="X206" s="377">
        <v>854205859.46000004</v>
      </c>
      <c r="Y206" s="377">
        <v>0</v>
      </c>
      <c r="Z206" s="377">
        <v>11669059071.470001</v>
      </c>
      <c r="AA206" s="377">
        <v>10510063074.35</v>
      </c>
      <c r="AB206" s="380">
        <v>304790137.66000003</v>
      </c>
      <c r="AC206" s="380">
        <v>0</v>
      </c>
      <c r="AD206" s="380">
        <v>854205859.46000004</v>
      </c>
      <c r="AE206" s="380">
        <v>0</v>
      </c>
      <c r="AF206" s="380">
        <v>14249999530</v>
      </c>
      <c r="AG206" s="380">
        <v>14249999530</v>
      </c>
      <c r="AH206" s="380">
        <v>0</v>
      </c>
      <c r="AI206" s="380">
        <v>0</v>
      </c>
      <c r="AJ206" s="380">
        <v>0</v>
      </c>
      <c r="AK206" s="380">
        <v>0</v>
      </c>
      <c r="AL206" s="381">
        <v>33</v>
      </c>
      <c r="AM206" s="382">
        <v>4788673600000</v>
      </c>
      <c r="AN206" s="383">
        <v>62462914</v>
      </c>
      <c r="AO206" s="375">
        <v>84094</v>
      </c>
      <c r="AP206" s="27"/>
      <c r="AQ206" s="27"/>
      <c r="AR206" s="27"/>
      <c r="AS206" s="27"/>
      <c r="AT206" s="27"/>
      <c r="AU206" s="27"/>
    </row>
    <row r="207" spans="1:47" ht="15.75" customHeight="1" x14ac:dyDescent="0.25">
      <c r="A207" s="364"/>
      <c r="B207" s="376" t="s">
        <v>86</v>
      </c>
      <c r="C207" s="338">
        <v>39379.4</v>
      </c>
      <c r="D207" s="338">
        <v>13879</v>
      </c>
      <c r="E207" s="338">
        <v>12080.01</v>
      </c>
      <c r="F207" s="377">
        <v>5247171706788.5498</v>
      </c>
      <c r="G207" s="377">
        <v>5241940966002.5498</v>
      </c>
      <c r="H207" s="377">
        <v>5230740786</v>
      </c>
      <c r="I207" s="378">
        <v>179</v>
      </c>
      <c r="J207" s="244">
        <v>2424914</v>
      </c>
      <c r="K207" s="379">
        <v>54</v>
      </c>
      <c r="L207" s="379">
        <v>30</v>
      </c>
      <c r="M207" s="379">
        <v>23</v>
      </c>
      <c r="N207" s="379">
        <v>2</v>
      </c>
      <c r="O207" s="379">
        <v>3</v>
      </c>
      <c r="P207" s="379">
        <v>7</v>
      </c>
      <c r="Q207" s="333">
        <v>767538</v>
      </c>
      <c r="R207" s="365"/>
      <c r="S207" s="376" t="s">
        <v>86</v>
      </c>
      <c r="T207" s="377">
        <v>182016669621.09</v>
      </c>
      <c r="U207" s="377">
        <v>38721704386.570007</v>
      </c>
      <c r="V207" s="377">
        <v>142593544911.56</v>
      </c>
      <c r="W207" s="377">
        <v>0</v>
      </c>
      <c r="X207" s="377">
        <v>701420322.96000004</v>
      </c>
      <c r="Y207" s="377">
        <v>0</v>
      </c>
      <c r="Z207" s="377">
        <v>10916188069.090004</v>
      </c>
      <c r="AA207" s="377">
        <v>10025822834.570005</v>
      </c>
      <c r="AB207" s="380">
        <v>188944911.56</v>
      </c>
      <c r="AC207" s="380">
        <v>0</v>
      </c>
      <c r="AD207" s="380">
        <v>701420322.96000004</v>
      </c>
      <c r="AE207" s="380">
        <v>0</v>
      </c>
      <c r="AF207" s="380">
        <v>171100481552</v>
      </c>
      <c r="AG207" s="380">
        <v>28695881552</v>
      </c>
      <c r="AH207" s="380">
        <v>142404600000</v>
      </c>
      <c r="AI207" s="380">
        <v>0</v>
      </c>
      <c r="AJ207" s="380">
        <v>0</v>
      </c>
      <c r="AK207" s="380">
        <v>0</v>
      </c>
      <c r="AL207" s="381">
        <v>35</v>
      </c>
      <c r="AM207" s="382">
        <v>4788673600000</v>
      </c>
      <c r="AN207" s="383">
        <v>62462914</v>
      </c>
      <c r="AO207" s="375">
        <v>84094</v>
      </c>
      <c r="AP207" s="27"/>
      <c r="AQ207" s="27"/>
      <c r="AR207" s="27"/>
      <c r="AS207" s="27"/>
      <c r="AT207" s="27"/>
      <c r="AU207" s="27"/>
    </row>
    <row r="208" spans="1:47" ht="15.75" customHeight="1" x14ac:dyDescent="0.25">
      <c r="A208" s="384"/>
      <c r="B208" s="376" t="s">
        <v>108</v>
      </c>
      <c r="C208" s="338">
        <v>41668.79</v>
      </c>
      <c r="D208" s="338">
        <v>15482.77</v>
      </c>
      <c r="E208" s="338">
        <v>12202.56</v>
      </c>
      <c r="F208" s="377">
        <v>5982893731844.0303</v>
      </c>
      <c r="G208" s="377">
        <v>5978990193944.0303</v>
      </c>
      <c r="H208" s="377">
        <v>3903537900</v>
      </c>
      <c r="I208" s="378">
        <v>179</v>
      </c>
      <c r="J208" s="244">
        <v>2428721</v>
      </c>
      <c r="K208" s="379">
        <v>55</v>
      </c>
      <c r="L208" s="379">
        <v>31</v>
      </c>
      <c r="M208" s="379">
        <v>23</v>
      </c>
      <c r="N208" s="379">
        <v>2</v>
      </c>
      <c r="O208" s="379">
        <v>3</v>
      </c>
      <c r="P208" s="379">
        <v>7</v>
      </c>
      <c r="Q208" s="333">
        <v>794165</v>
      </c>
      <c r="R208" s="385"/>
      <c r="S208" s="376" t="s">
        <v>87</v>
      </c>
      <c r="T208" s="377">
        <v>58972955006.259995</v>
      </c>
      <c r="U208" s="377">
        <v>55319062885.459999</v>
      </c>
      <c r="V208" s="377">
        <v>2814935624.1599998</v>
      </c>
      <c r="W208" s="377">
        <v>0</v>
      </c>
      <c r="X208" s="377">
        <v>838956496.63999999</v>
      </c>
      <c r="Y208" s="377">
        <v>0</v>
      </c>
      <c r="Z208" s="377">
        <v>24722955006.259998</v>
      </c>
      <c r="AA208" s="377">
        <v>23569062885.459999</v>
      </c>
      <c r="AB208" s="380">
        <v>314935624.16000003</v>
      </c>
      <c r="AC208" s="380">
        <v>0</v>
      </c>
      <c r="AD208" s="380">
        <v>838956496.63999999</v>
      </c>
      <c r="AE208" s="380">
        <v>0</v>
      </c>
      <c r="AF208" s="380">
        <v>34250000000</v>
      </c>
      <c r="AG208" s="380">
        <v>31750000000</v>
      </c>
      <c r="AH208" s="380">
        <v>2500000000</v>
      </c>
      <c r="AI208" s="380">
        <v>0</v>
      </c>
      <c r="AJ208" s="380">
        <v>0</v>
      </c>
      <c r="AK208" s="380">
        <v>0</v>
      </c>
      <c r="AL208" s="381">
        <v>38</v>
      </c>
      <c r="AM208" s="382">
        <v>5190248500000</v>
      </c>
      <c r="AN208" s="383">
        <v>66478663</v>
      </c>
      <c r="AO208" s="375">
        <v>84094</v>
      </c>
      <c r="AP208" s="27"/>
      <c r="AQ208" s="27"/>
      <c r="AR208" s="27"/>
      <c r="AS208" s="27"/>
      <c r="AT208" s="27"/>
      <c r="AU208" s="27"/>
    </row>
    <row r="209" spans="1:47" ht="15.75" customHeight="1" x14ac:dyDescent="0.25">
      <c r="A209" s="386" t="s">
        <v>105</v>
      </c>
      <c r="B209" s="300"/>
      <c r="C209" s="387">
        <v>41668.79</v>
      </c>
      <c r="D209" s="387">
        <v>15482.77</v>
      </c>
      <c r="E209" s="387">
        <v>12202.56</v>
      </c>
      <c r="F209" s="387">
        <v>5982893731844.0303</v>
      </c>
      <c r="G209" s="387">
        <v>5978990193944.0303</v>
      </c>
      <c r="H209" s="387">
        <v>3903537900</v>
      </c>
      <c r="I209" s="388">
        <v>179</v>
      </c>
      <c r="J209" s="244">
        <v>2428721</v>
      </c>
      <c r="K209" s="388">
        <v>55</v>
      </c>
      <c r="L209" s="388">
        <v>31</v>
      </c>
      <c r="M209" s="388">
        <v>23</v>
      </c>
      <c r="N209" s="388">
        <v>2</v>
      </c>
      <c r="O209" s="388">
        <v>3</v>
      </c>
      <c r="P209" s="388">
        <v>7</v>
      </c>
      <c r="Q209" s="389">
        <v>794165</v>
      </c>
      <c r="R209" s="376"/>
      <c r="S209" s="376"/>
      <c r="T209" s="377"/>
      <c r="U209" s="377"/>
      <c r="V209" s="377"/>
      <c r="W209" s="377"/>
      <c r="X209" s="377"/>
      <c r="Y209" s="377"/>
      <c r="Z209" s="377"/>
      <c r="AA209" s="377"/>
      <c r="AB209" s="380"/>
      <c r="AC209" s="380"/>
      <c r="AD209" s="380"/>
      <c r="AE209" s="380"/>
      <c r="AF209" s="380"/>
      <c r="AG209" s="380"/>
      <c r="AH209" s="380"/>
      <c r="AI209" s="380"/>
      <c r="AJ209" s="380"/>
      <c r="AK209" s="380"/>
      <c r="AL209" s="390"/>
      <c r="AM209" s="390"/>
      <c r="AN209" s="390"/>
      <c r="AO209" s="390"/>
      <c r="AP209" s="27"/>
      <c r="AQ209" s="27"/>
      <c r="AR209" s="27"/>
      <c r="AS209" s="27"/>
      <c r="AT209" s="27"/>
      <c r="AU209" s="27"/>
    </row>
    <row r="210" spans="1:47" ht="15.75" customHeight="1" x14ac:dyDescent="0.25">
      <c r="A210" s="391">
        <v>2022</v>
      </c>
      <c r="B210" s="380" t="s">
        <v>76</v>
      </c>
      <c r="C210" s="380">
        <v>42447.63</v>
      </c>
      <c r="D210" s="380">
        <v>15229.49</v>
      </c>
      <c r="E210" s="380">
        <v>12137.3</v>
      </c>
      <c r="F210" s="380">
        <v>5810890817179.7197</v>
      </c>
      <c r="G210" s="380">
        <v>5807455703827.7197</v>
      </c>
      <c r="H210" s="380">
        <v>3435113352</v>
      </c>
      <c r="I210" s="378">
        <v>179</v>
      </c>
      <c r="J210" s="244">
        <v>2429702</v>
      </c>
      <c r="K210" s="379">
        <v>55</v>
      </c>
      <c r="L210" s="368">
        <v>31</v>
      </c>
      <c r="M210" s="368">
        <v>23</v>
      </c>
      <c r="N210" s="368">
        <v>2</v>
      </c>
      <c r="O210" s="368">
        <v>3</v>
      </c>
      <c r="P210" s="368">
        <v>7</v>
      </c>
      <c r="Q210" s="333">
        <v>820216</v>
      </c>
      <c r="R210" s="392" t="s">
        <v>109</v>
      </c>
      <c r="S210" s="380" t="s">
        <v>76</v>
      </c>
      <c r="T210" s="380">
        <v>42156261978.5</v>
      </c>
      <c r="U210" s="380">
        <v>37686930253.760002</v>
      </c>
      <c r="V210" s="380">
        <v>3965930114.5</v>
      </c>
      <c r="W210" s="380">
        <v>0</v>
      </c>
      <c r="X210" s="380">
        <v>503401610.24000001</v>
      </c>
      <c r="Y210" s="380">
        <v>0</v>
      </c>
      <c r="Z210" s="380">
        <v>42156261978.5</v>
      </c>
      <c r="AA210" s="380">
        <v>37686930253.760002</v>
      </c>
      <c r="AB210" s="380">
        <v>3965930114.5</v>
      </c>
      <c r="AC210" s="380">
        <v>0</v>
      </c>
      <c r="AD210" s="380">
        <v>503401610.24000001</v>
      </c>
      <c r="AE210" s="380">
        <v>0</v>
      </c>
      <c r="AF210" s="380">
        <v>0</v>
      </c>
      <c r="AG210" s="380">
        <v>0</v>
      </c>
      <c r="AH210" s="380">
        <v>0</v>
      </c>
      <c r="AI210" s="380">
        <v>0</v>
      </c>
      <c r="AJ210" s="380">
        <v>0</v>
      </c>
      <c r="AK210" s="380">
        <v>0</v>
      </c>
      <c r="AL210" s="393">
        <v>37</v>
      </c>
      <c r="AM210" s="380">
        <f>AM208+5000000000</f>
        <v>5195248500000</v>
      </c>
      <c r="AN210" s="380">
        <v>66528663</v>
      </c>
      <c r="AO210" s="380">
        <v>84094</v>
      </c>
      <c r="AP210" s="17"/>
      <c r="AQ210" s="17"/>
      <c r="AR210" s="17"/>
      <c r="AS210" s="17"/>
      <c r="AT210" s="17"/>
      <c r="AU210" s="17"/>
    </row>
    <row r="211" spans="1:47" ht="15.75" customHeight="1" x14ac:dyDescent="0.25">
      <c r="A211" s="364"/>
      <c r="B211" s="380" t="s">
        <v>77</v>
      </c>
      <c r="C211" s="380">
        <v>40504.17</v>
      </c>
      <c r="D211" s="380">
        <v>14259.91</v>
      </c>
      <c r="E211" s="380">
        <v>12488.82</v>
      </c>
      <c r="F211" s="380">
        <v>5522576638820.9902</v>
      </c>
      <c r="G211" s="380">
        <v>5519688020774.9902</v>
      </c>
      <c r="H211" s="380">
        <v>2888618046</v>
      </c>
      <c r="I211" s="378">
        <v>179</v>
      </c>
      <c r="J211" s="244">
        <v>2430333</v>
      </c>
      <c r="K211" s="379">
        <v>55</v>
      </c>
      <c r="L211" s="368">
        <v>30</v>
      </c>
      <c r="M211" s="368">
        <v>23</v>
      </c>
      <c r="N211" s="368">
        <v>2</v>
      </c>
      <c r="O211" s="368">
        <v>3</v>
      </c>
      <c r="P211" s="368">
        <v>7</v>
      </c>
      <c r="Q211" s="333">
        <v>841224</v>
      </c>
      <c r="R211" s="345"/>
      <c r="S211" s="380" t="s">
        <v>77</v>
      </c>
      <c r="T211" s="380">
        <v>48179053768.909996</v>
      </c>
      <c r="U211" s="380">
        <v>43848049469.949997</v>
      </c>
      <c r="V211" s="380">
        <v>4019497932.8699999</v>
      </c>
      <c r="W211" s="380">
        <v>0</v>
      </c>
      <c r="X211" s="380">
        <v>311506366.08999997</v>
      </c>
      <c r="Y211" s="380">
        <v>0</v>
      </c>
      <c r="Z211" s="380">
        <v>48179053768.909996</v>
      </c>
      <c r="AA211" s="380">
        <v>43848049469.949997</v>
      </c>
      <c r="AB211" s="380">
        <v>4019497932.8699999</v>
      </c>
      <c r="AC211" s="380">
        <v>0</v>
      </c>
      <c r="AD211" s="380">
        <v>311506366.08999997</v>
      </c>
      <c r="AE211" s="380">
        <v>0</v>
      </c>
      <c r="AF211" s="380">
        <v>0</v>
      </c>
      <c r="AG211" s="380">
        <v>0</v>
      </c>
      <c r="AH211" s="380">
        <v>0</v>
      </c>
      <c r="AI211" s="380">
        <v>0</v>
      </c>
      <c r="AJ211" s="380">
        <v>0</v>
      </c>
      <c r="AK211" s="380">
        <v>0</v>
      </c>
      <c r="AL211" s="393">
        <v>36</v>
      </c>
      <c r="AM211" s="380">
        <v>5195248500000</v>
      </c>
      <c r="AN211" s="380">
        <v>66528663</v>
      </c>
      <c r="AO211" s="380">
        <v>84094</v>
      </c>
      <c r="AP211" s="17"/>
      <c r="AQ211" s="17"/>
      <c r="AR211" s="17"/>
      <c r="AS211" s="17"/>
      <c r="AT211" s="17"/>
      <c r="AU211" s="17"/>
    </row>
    <row r="212" spans="1:47" ht="15.75" customHeight="1" x14ac:dyDescent="0.25">
      <c r="A212" s="364"/>
      <c r="B212" s="380" t="s">
        <v>78</v>
      </c>
      <c r="C212" s="380">
        <v>38023.440000000002</v>
      </c>
      <c r="D212" s="380">
        <v>13902.71</v>
      </c>
      <c r="E212" s="380">
        <v>12229.99</v>
      </c>
      <c r="F212" s="380">
        <v>5378614028352.8799</v>
      </c>
      <c r="G212" s="380">
        <v>5375725410306.8799</v>
      </c>
      <c r="H212" s="380">
        <v>2888618046</v>
      </c>
      <c r="I212" s="378">
        <v>179</v>
      </c>
      <c r="J212" s="244">
        <v>2431336</v>
      </c>
      <c r="K212" s="379">
        <v>55</v>
      </c>
      <c r="L212" s="368">
        <v>34</v>
      </c>
      <c r="M212" s="368">
        <v>23</v>
      </c>
      <c r="N212" s="368">
        <v>2</v>
      </c>
      <c r="O212" s="368">
        <v>3</v>
      </c>
      <c r="P212" s="368">
        <v>7</v>
      </c>
      <c r="Q212" s="333">
        <v>861754</v>
      </c>
      <c r="R212" s="345"/>
      <c r="S212" s="380" t="s">
        <v>78</v>
      </c>
      <c r="T212" s="380">
        <v>29495235929.559998</v>
      </c>
      <c r="U212" s="380">
        <v>13868832662.559999</v>
      </c>
      <c r="V212" s="380">
        <v>9906500557.3600006</v>
      </c>
      <c r="W212" s="380">
        <v>0</v>
      </c>
      <c r="X212" s="380">
        <v>395602709.63999999</v>
      </c>
      <c r="Y212" s="380">
        <v>5324300000</v>
      </c>
      <c r="Z212" s="380">
        <v>24495235929.559998</v>
      </c>
      <c r="AA212" s="380">
        <v>13868832662.559999</v>
      </c>
      <c r="AB212" s="380">
        <v>9906500557.3600006</v>
      </c>
      <c r="AC212" s="380">
        <v>0</v>
      </c>
      <c r="AD212" s="380">
        <v>395602709.63999999</v>
      </c>
      <c r="AE212" s="380">
        <v>324300000</v>
      </c>
      <c r="AF212" s="380">
        <v>5000000000</v>
      </c>
      <c r="AG212" s="380">
        <v>0</v>
      </c>
      <c r="AH212" s="380">
        <v>0</v>
      </c>
      <c r="AI212" s="380">
        <v>0</v>
      </c>
      <c r="AJ212" s="380">
        <v>0</v>
      </c>
      <c r="AK212" s="380">
        <v>5000000000</v>
      </c>
      <c r="AL212" s="393">
        <v>37</v>
      </c>
      <c r="AM212" s="380">
        <v>5195248500000</v>
      </c>
      <c r="AN212" s="380">
        <v>66528663</v>
      </c>
      <c r="AO212" s="380">
        <v>84094</v>
      </c>
      <c r="AP212" s="17"/>
      <c r="AQ212" s="17"/>
      <c r="AR212" s="17"/>
      <c r="AS212" s="17"/>
      <c r="AT212" s="17"/>
      <c r="AU212" s="17"/>
    </row>
    <row r="213" spans="1:47" ht="15.75" customHeight="1" x14ac:dyDescent="0.25">
      <c r="A213" s="364"/>
      <c r="B213" s="380" t="s">
        <v>79</v>
      </c>
      <c r="C213" s="380">
        <v>37685.480000000003</v>
      </c>
      <c r="D213" s="380">
        <v>12975.22</v>
      </c>
      <c r="E213" s="380">
        <v>12199.45</v>
      </c>
      <c r="F213" s="380">
        <v>5168118987932.6201</v>
      </c>
      <c r="G213" s="380">
        <v>5165464582160.6201</v>
      </c>
      <c r="H213" s="380">
        <v>2654405772</v>
      </c>
      <c r="I213" s="378">
        <v>179</v>
      </c>
      <c r="J213" s="244">
        <v>2432621</v>
      </c>
      <c r="K213" s="379">
        <v>55</v>
      </c>
      <c r="L213" s="368">
        <v>35</v>
      </c>
      <c r="M213" s="368">
        <v>25</v>
      </c>
      <c r="N213" s="368">
        <v>2</v>
      </c>
      <c r="O213" s="368">
        <v>3</v>
      </c>
      <c r="P213" s="368">
        <v>7</v>
      </c>
      <c r="Q213" s="333">
        <v>878699</v>
      </c>
      <c r="R213" s="345"/>
      <c r="S213" s="380" t="s">
        <v>79</v>
      </c>
      <c r="T213" s="380">
        <v>12433033695.440001</v>
      </c>
      <c r="U213" s="380">
        <v>7530788177.5600004</v>
      </c>
      <c r="V213" s="380">
        <v>4496405468</v>
      </c>
      <c r="W213" s="380">
        <v>0</v>
      </c>
      <c r="X213" s="380">
        <v>366640049.88</v>
      </c>
      <c r="Y213" s="380">
        <v>39200000</v>
      </c>
      <c r="Z213" s="380">
        <v>9333033695.4400005</v>
      </c>
      <c r="AA213" s="380">
        <v>7530788177.5600004</v>
      </c>
      <c r="AB213" s="380">
        <v>1396405468</v>
      </c>
      <c r="AC213" s="380">
        <v>0</v>
      </c>
      <c r="AD213" s="380">
        <v>366640049.88</v>
      </c>
      <c r="AE213" s="380">
        <v>39200000</v>
      </c>
      <c r="AF213" s="380">
        <v>3100000000</v>
      </c>
      <c r="AG213" s="380">
        <v>0</v>
      </c>
      <c r="AH213" s="380">
        <v>3100000000</v>
      </c>
      <c r="AI213" s="380">
        <v>0</v>
      </c>
      <c r="AJ213" s="380">
        <v>0</v>
      </c>
      <c r="AK213" s="380"/>
      <c r="AL213" s="393">
        <v>37</v>
      </c>
      <c r="AM213" s="380">
        <v>5195248500000</v>
      </c>
      <c r="AN213" s="380">
        <v>66528663</v>
      </c>
      <c r="AO213" s="380">
        <v>84094</v>
      </c>
      <c r="AP213" s="17"/>
      <c r="AQ213" s="17"/>
      <c r="AR213" s="17"/>
      <c r="AS213" s="17"/>
      <c r="AT213" s="17"/>
      <c r="AU213" s="17"/>
    </row>
    <row r="214" spans="1:47" ht="15.75" customHeight="1" x14ac:dyDescent="0.25">
      <c r="A214" s="364"/>
      <c r="B214" s="380" t="s">
        <v>80</v>
      </c>
      <c r="C214" s="380">
        <v>33938.57</v>
      </c>
      <c r="D214" s="380">
        <v>12427.75</v>
      </c>
      <c r="E214" s="380">
        <v>11945.58</v>
      </c>
      <c r="F214" s="380">
        <v>4937662642864.0195</v>
      </c>
      <c r="G214" s="380">
        <v>4935008237092.0195</v>
      </c>
      <c r="H214" s="380">
        <v>2654405772</v>
      </c>
      <c r="I214" s="378">
        <v>179</v>
      </c>
      <c r="J214" s="244">
        <v>2434405</v>
      </c>
      <c r="K214" s="379">
        <v>56</v>
      </c>
      <c r="L214" s="368">
        <v>35</v>
      </c>
      <c r="M214" s="368">
        <v>27</v>
      </c>
      <c r="N214" s="368">
        <v>2</v>
      </c>
      <c r="O214" s="368">
        <v>3</v>
      </c>
      <c r="P214" s="368">
        <v>7</v>
      </c>
      <c r="Q214" s="333">
        <v>898049</v>
      </c>
      <c r="R214" s="345"/>
      <c r="S214" s="380" t="s">
        <v>80</v>
      </c>
      <c r="T214" s="380">
        <v>84475155461.589996</v>
      </c>
      <c r="U214" s="380">
        <v>6132912596.7600002</v>
      </c>
      <c r="V214" s="380">
        <v>77950566762.089996</v>
      </c>
      <c r="W214" s="380">
        <v>0</v>
      </c>
      <c r="X214" s="380">
        <v>391576102.74000001</v>
      </c>
      <c r="Y214" s="380">
        <v>100000</v>
      </c>
      <c r="Z214" s="380">
        <v>7856955461.5900002</v>
      </c>
      <c r="AA214" s="380">
        <v>6132912596.7600002</v>
      </c>
      <c r="AB214" s="380">
        <v>1332366762.0899999</v>
      </c>
      <c r="AC214" s="380">
        <v>0</v>
      </c>
      <c r="AD214" s="380">
        <v>391576102.74000001</v>
      </c>
      <c r="AE214" s="380">
        <v>100000</v>
      </c>
      <c r="AF214" s="380">
        <v>76618200000</v>
      </c>
      <c r="AG214" s="380">
        <v>0</v>
      </c>
      <c r="AH214" s="380">
        <v>76618200000</v>
      </c>
      <c r="AI214" s="380">
        <v>0</v>
      </c>
      <c r="AJ214" s="380">
        <v>0</v>
      </c>
      <c r="AK214" s="380"/>
      <c r="AL214" s="393">
        <v>38</v>
      </c>
      <c r="AM214" s="380">
        <f>AM213+50000000000</f>
        <v>5245248500000</v>
      </c>
      <c r="AN214" s="380">
        <f>AN213+500000</f>
        <v>67028663</v>
      </c>
      <c r="AO214" s="380">
        <v>84094</v>
      </c>
      <c r="AP214" s="17"/>
      <c r="AQ214" s="17"/>
      <c r="AR214" s="17"/>
      <c r="AS214" s="17"/>
      <c r="AT214" s="17"/>
      <c r="AU214" s="17"/>
    </row>
    <row r="215" spans="1:47" ht="15.75" customHeight="1" x14ac:dyDescent="0.25">
      <c r="A215" s="364"/>
      <c r="B215" s="380" t="s">
        <v>81</v>
      </c>
      <c r="C215" s="380">
        <v>32795.68</v>
      </c>
      <c r="D215" s="380">
        <v>12384.65</v>
      </c>
      <c r="E215" s="380">
        <v>11450.93</v>
      </c>
      <c r="F215" s="380">
        <v>4841026818335.0195</v>
      </c>
      <c r="G215" s="380">
        <v>4838762766353.0195</v>
      </c>
      <c r="H215" s="380">
        <v>2264051982</v>
      </c>
      <c r="I215" s="378">
        <v>178</v>
      </c>
      <c r="J215" s="244">
        <v>2435229</v>
      </c>
      <c r="K215" s="379">
        <v>56</v>
      </c>
      <c r="L215" s="368">
        <v>35</v>
      </c>
      <c r="M215" s="368">
        <v>29</v>
      </c>
      <c r="N215" s="368">
        <v>4</v>
      </c>
      <c r="O215" s="368">
        <v>3</v>
      </c>
      <c r="P215" s="368">
        <v>7</v>
      </c>
      <c r="Q215" s="333">
        <v>914106</v>
      </c>
      <c r="R215" s="345"/>
      <c r="S215" s="380" t="s">
        <v>81</v>
      </c>
      <c r="T215" s="380">
        <v>59202100688.580002</v>
      </c>
      <c r="U215" s="380">
        <v>4632722968.2699995</v>
      </c>
      <c r="V215" s="380">
        <v>1575041071.4200001</v>
      </c>
      <c r="W215" s="380">
        <v>0</v>
      </c>
      <c r="X215" s="380">
        <v>371556528.88999999</v>
      </c>
      <c r="Y215" s="380">
        <v>52622780120</v>
      </c>
      <c r="Z215" s="380">
        <v>9202100688.579998</v>
      </c>
      <c r="AA215" s="380">
        <v>4632722968.2699995</v>
      </c>
      <c r="AB215" s="380">
        <v>1575041071.4200001</v>
      </c>
      <c r="AC215" s="380">
        <v>0</v>
      </c>
      <c r="AD215" s="380">
        <v>371556528.88999999</v>
      </c>
      <c r="AE215" s="380">
        <v>2622780120</v>
      </c>
      <c r="AF215" s="380">
        <v>50000000000</v>
      </c>
      <c r="AG215" s="380">
        <v>0</v>
      </c>
      <c r="AH215" s="380">
        <v>0</v>
      </c>
      <c r="AI215" s="380">
        <v>0</v>
      </c>
      <c r="AJ215" s="380">
        <v>0</v>
      </c>
      <c r="AK215" s="380">
        <v>50000000000</v>
      </c>
      <c r="AL215" s="393">
        <v>40</v>
      </c>
      <c r="AM215" s="380">
        <f>AM214+217635000000</f>
        <v>5462883500000</v>
      </c>
      <c r="AN215" s="380">
        <f>AN214+2176350</f>
        <v>69205013</v>
      </c>
      <c r="AO215" s="380">
        <v>84094</v>
      </c>
      <c r="AP215" s="17"/>
      <c r="AQ215" s="17"/>
      <c r="AR215" s="17"/>
      <c r="AS215" s="17"/>
      <c r="AT215" s="17"/>
      <c r="AU215" s="17"/>
    </row>
    <row r="216" spans="1:47" ht="15.75" customHeight="1" x14ac:dyDescent="0.25">
      <c r="A216" s="364"/>
      <c r="B216" s="380" t="s">
        <v>82</v>
      </c>
      <c r="C216" s="380">
        <v>34722.800000000003</v>
      </c>
      <c r="D216" s="380">
        <v>13119.36</v>
      </c>
      <c r="E216" s="380">
        <v>12164.81</v>
      </c>
      <c r="F216" s="380">
        <v>5016626220566</v>
      </c>
      <c r="G216" s="380">
        <v>5014440239342</v>
      </c>
      <c r="H216" s="380">
        <v>2185981224</v>
      </c>
      <c r="I216" s="394">
        <v>178</v>
      </c>
      <c r="J216" s="393">
        <v>2435627</v>
      </c>
      <c r="K216" s="393">
        <v>56</v>
      </c>
      <c r="L216" s="394">
        <v>36</v>
      </c>
      <c r="M216" s="393">
        <v>29</v>
      </c>
      <c r="N216" s="393">
        <v>4</v>
      </c>
      <c r="O216" s="393">
        <v>3</v>
      </c>
      <c r="P216" s="393">
        <v>7</v>
      </c>
      <c r="Q216" s="393">
        <f>Q215+13526</f>
        <v>927632</v>
      </c>
      <c r="R216" s="345"/>
      <c r="S216" s="380" t="s">
        <v>82</v>
      </c>
      <c r="T216" s="380">
        <v>24747098877.150002</v>
      </c>
      <c r="U216" s="380">
        <v>22207499519.700001</v>
      </c>
      <c r="V216" s="380">
        <v>1156801197.0600002</v>
      </c>
      <c r="W216" s="380">
        <v>0</v>
      </c>
      <c r="X216" s="380">
        <v>232329040.38999999</v>
      </c>
      <c r="Y216" s="380">
        <v>1150469120</v>
      </c>
      <c r="Z216" s="380">
        <v>6146845980.1500006</v>
      </c>
      <c r="AA216" s="380">
        <v>3607246622.6999998</v>
      </c>
      <c r="AB216" s="380">
        <v>1156801197.0600002</v>
      </c>
      <c r="AC216" s="380">
        <v>0</v>
      </c>
      <c r="AD216" s="380">
        <v>232329040.38999999</v>
      </c>
      <c r="AE216" s="380">
        <v>1150469120</v>
      </c>
      <c r="AF216" s="380">
        <v>18600252897</v>
      </c>
      <c r="AG216" s="380">
        <v>18600252897</v>
      </c>
      <c r="AH216" s="380">
        <v>0</v>
      </c>
      <c r="AI216" s="380">
        <v>0</v>
      </c>
      <c r="AJ216" s="380">
        <v>0</v>
      </c>
      <c r="AK216" s="380"/>
      <c r="AL216" s="393">
        <v>41</v>
      </c>
      <c r="AM216" s="380">
        <f>AM215+532753800000</f>
        <v>5995637300000</v>
      </c>
      <c r="AN216" s="380">
        <f>AN215+5327538</f>
        <v>74532551</v>
      </c>
      <c r="AO216" s="380">
        <v>65410</v>
      </c>
      <c r="AP216" s="17"/>
      <c r="AQ216" s="17"/>
      <c r="AR216" s="17"/>
      <c r="AS216" s="17"/>
      <c r="AT216" s="17"/>
      <c r="AU216" s="17"/>
    </row>
    <row r="217" spans="1:47" ht="15.75" customHeight="1" x14ac:dyDescent="0.25">
      <c r="A217" s="364"/>
      <c r="B217" s="380" t="s">
        <v>83</v>
      </c>
      <c r="C217" s="380">
        <v>35007.96</v>
      </c>
      <c r="D217" s="380">
        <v>12768.46</v>
      </c>
      <c r="E217" s="380">
        <v>11722.91</v>
      </c>
      <c r="F217" s="380">
        <v>4955034039434.9502</v>
      </c>
      <c r="G217" s="380">
        <v>4953082270484.9502</v>
      </c>
      <c r="H217" s="380">
        <v>1951768950</v>
      </c>
      <c r="I217" s="394">
        <v>179</v>
      </c>
      <c r="J217" s="393">
        <v>2436381</v>
      </c>
      <c r="K217" s="393">
        <v>56</v>
      </c>
      <c r="L217" s="394">
        <v>36</v>
      </c>
      <c r="M217" s="393">
        <v>29</v>
      </c>
      <c r="N217" s="393">
        <v>4</v>
      </c>
      <c r="O217" s="393">
        <v>3</v>
      </c>
      <c r="P217" s="393">
        <v>7</v>
      </c>
      <c r="Q217" s="393">
        <f>Q216+18488</f>
        <v>946120</v>
      </c>
      <c r="R217" s="345"/>
      <c r="S217" s="380" t="s">
        <v>83</v>
      </c>
      <c r="T217" s="380">
        <v>9755483898.2200012</v>
      </c>
      <c r="U217" s="380">
        <v>8768797659.6200008</v>
      </c>
      <c r="V217" s="380">
        <v>689370646</v>
      </c>
      <c r="W217" s="380">
        <v>0</v>
      </c>
      <c r="X217" s="380">
        <v>286726592.60000002</v>
      </c>
      <c r="Y217" s="380">
        <v>10589000</v>
      </c>
      <c r="Z217" s="380">
        <v>6862627398.2200012</v>
      </c>
      <c r="AA217" s="380">
        <v>5875941159.6200008</v>
      </c>
      <c r="AB217" s="380">
        <v>689370646</v>
      </c>
      <c r="AC217" s="380">
        <v>0</v>
      </c>
      <c r="AD217" s="380">
        <v>286726592.60000002</v>
      </c>
      <c r="AE217" s="380">
        <v>10589000</v>
      </c>
      <c r="AF217" s="380">
        <v>2892856500</v>
      </c>
      <c r="AG217" s="380">
        <v>2892856500</v>
      </c>
      <c r="AH217" s="380">
        <v>0</v>
      </c>
      <c r="AI217" s="380">
        <v>0</v>
      </c>
      <c r="AJ217" s="380">
        <v>0</v>
      </c>
      <c r="AK217" s="380"/>
      <c r="AL217" s="393">
        <v>44</v>
      </c>
      <c r="AM217" s="380">
        <f>AM216+10000000000</f>
        <v>6005637300000</v>
      </c>
      <c r="AN217" s="380">
        <f>AN216+100000</f>
        <v>74632551</v>
      </c>
      <c r="AO217" s="380">
        <v>65410</v>
      </c>
      <c r="AP217" s="17"/>
      <c r="AQ217" s="17"/>
      <c r="AR217" s="17"/>
      <c r="AS217" s="17"/>
      <c r="AT217" s="17"/>
      <c r="AU217" s="17"/>
    </row>
    <row r="218" spans="1:47" ht="15.75" customHeight="1" x14ac:dyDescent="0.25">
      <c r="A218" s="364"/>
      <c r="B218" s="380" t="s">
        <v>84</v>
      </c>
      <c r="C218" s="380">
        <v>34024.26</v>
      </c>
      <c r="D218" s="380">
        <v>12098.54</v>
      </c>
      <c r="E218" s="380">
        <v>11972.15</v>
      </c>
      <c r="F218" s="380">
        <v>4788312015921.6797</v>
      </c>
      <c r="G218" s="380">
        <v>4786364150509.5801</v>
      </c>
      <c r="H218" s="380">
        <v>1947865412.0999999</v>
      </c>
      <c r="I218" s="394">
        <v>180</v>
      </c>
      <c r="J218" s="393">
        <v>2439127</v>
      </c>
      <c r="K218" s="393">
        <v>53</v>
      </c>
      <c r="L218" s="394">
        <v>36</v>
      </c>
      <c r="M218" s="393">
        <v>29</v>
      </c>
      <c r="N218" s="393">
        <v>4</v>
      </c>
      <c r="O218" s="393">
        <v>3</v>
      </c>
      <c r="P218" s="393">
        <v>7</v>
      </c>
      <c r="Q218" s="393">
        <f>Q217+17695</f>
        <v>963815</v>
      </c>
      <c r="R218" s="345"/>
      <c r="S218" s="380" t="s">
        <v>84</v>
      </c>
      <c r="T218" s="380">
        <v>17976612940.09</v>
      </c>
      <c r="U218" s="380">
        <v>5749570782.6499996</v>
      </c>
      <c r="V218" s="380">
        <v>1373284443</v>
      </c>
      <c r="W218" s="380">
        <v>0</v>
      </c>
      <c r="X218" s="380">
        <v>290083514.44</v>
      </c>
      <c r="Y218" s="380">
        <v>10563674200</v>
      </c>
      <c r="Z218" s="380">
        <v>7976612940.0899992</v>
      </c>
      <c r="AA218" s="380">
        <v>5749570782.6499996</v>
      </c>
      <c r="AB218" s="380">
        <v>1373284443</v>
      </c>
      <c r="AC218" s="380">
        <v>0</v>
      </c>
      <c r="AD218" s="380">
        <v>290083514.44</v>
      </c>
      <c r="AE218" s="380">
        <v>563674200</v>
      </c>
      <c r="AF218" s="380">
        <v>10000000000</v>
      </c>
      <c r="AG218" s="380">
        <v>0</v>
      </c>
      <c r="AH218" s="380">
        <v>0</v>
      </c>
      <c r="AI218" s="380">
        <v>0</v>
      </c>
      <c r="AJ218" s="380">
        <v>0</v>
      </c>
      <c r="AK218" s="380">
        <v>10000000000</v>
      </c>
      <c r="AL218" s="393">
        <v>46</v>
      </c>
      <c r="AM218" s="380">
        <v>6132297600000</v>
      </c>
      <c r="AN218" s="380">
        <v>75899154</v>
      </c>
      <c r="AO218" s="380">
        <v>65410</v>
      </c>
      <c r="AP218" s="17"/>
      <c r="AQ218" s="17"/>
      <c r="AR218" s="17"/>
      <c r="AS218" s="17"/>
      <c r="AT218" s="17"/>
      <c r="AU218" s="17"/>
    </row>
    <row r="219" spans="1:47" ht="15.75" customHeight="1" x14ac:dyDescent="0.25">
      <c r="A219" s="364"/>
      <c r="B219" s="380" t="s">
        <v>85</v>
      </c>
      <c r="C219" s="380">
        <v>35005.919999999998</v>
      </c>
      <c r="D219" s="380">
        <v>13074.45</v>
      </c>
      <c r="E219" s="380">
        <v>12411.54</v>
      </c>
      <c r="F219" s="380">
        <v>5457411038872.3701</v>
      </c>
      <c r="G219" s="380">
        <v>5455537340680.3701</v>
      </c>
      <c r="H219" s="380">
        <v>1873698192</v>
      </c>
      <c r="I219" s="380">
        <v>182</v>
      </c>
      <c r="J219" s="380">
        <v>2440275</v>
      </c>
      <c r="K219" s="380">
        <v>52</v>
      </c>
      <c r="L219" s="380">
        <v>37</v>
      </c>
      <c r="M219" s="380">
        <v>29</v>
      </c>
      <c r="N219" s="380">
        <v>4</v>
      </c>
      <c r="O219" s="380">
        <v>3</v>
      </c>
      <c r="P219" s="380">
        <v>7</v>
      </c>
      <c r="Q219" s="393">
        <f>Q218+29174</f>
        <v>992989</v>
      </c>
      <c r="R219" s="345"/>
      <c r="S219" s="380" t="s">
        <v>85</v>
      </c>
      <c r="T219" s="380">
        <v>68485227222.840004</v>
      </c>
      <c r="U219" s="380">
        <v>45826140199.160004</v>
      </c>
      <c r="V219" s="380">
        <v>7624024699</v>
      </c>
      <c r="W219" s="380">
        <v>0</v>
      </c>
      <c r="X219" s="380">
        <v>266220024.68000001</v>
      </c>
      <c r="Y219" s="380">
        <v>14768842300</v>
      </c>
      <c r="Z219" s="380">
        <v>23008439722.84</v>
      </c>
      <c r="AA219" s="380">
        <v>10349352699.16</v>
      </c>
      <c r="AB219" s="380">
        <v>7624024699</v>
      </c>
      <c r="AC219" s="380">
        <v>0</v>
      </c>
      <c r="AD219" s="380">
        <v>266220024.68000001</v>
      </c>
      <c r="AE219" s="380">
        <v>4768842300</v>
      </c>
      <c r="AF219" s="380">
        <v>45476787500</v>
      </c>
      <c r="AG219" s="380">
        <v>35476787500</v>
      </c>
      <c r="AH219" s="380"/>
      <c r="AI219" s="380"/>
      <c r="AJ219" s="380"/>
      <c r="AK219" s="380">
        <v>10000000000</v>
      </c>
      <c r="AL219" s="380">
        <v>48</v>
      </c>
      <c r="AM219" s="380">
        <v>6132297600000</v>
      </c>
      <c r="AN219" s="380">
        <v>75899154</v>
      </c>
      <c r="AO219" s="380"/>
      <c r="AP219" s="17"/>
      <c r="AQ219" s="17"/>
      <c r="AR219" s="17"/>
      <c r="AS219" s="17"/>
      <c r="AT219" s="17"/>
      <c r="AU219" s="17"/>
    </row>
    <row r="220" spans="1:47" ht="15.75" customHeight="1" x14ac:dyDescent="0.25">
      <c r="A220" s="364"/>
      <c r="B220" s="380" t="s">
        <v>86</v>
      </c>
      <c r="C220" s="380">
        <v>34150.28</v>
      </c>
      <c r="D220" s="380">
        <v>13776.31</v>
      </c>
      <c r="E220" s="380">
        <v>12150.23</v>
      </c>
      <c r="F220" s="380">
        <v>5477791247692.4805</v>
      </c>
      <c r="G220" s="380">
        <v>5475683337226.4805</v>
      </c>
      <c r="H220" s="380">
        <v>2107910466</v>
      </c>
      <c r="I220" s="380">
        <v>182</v>
      </c>
      <c r="J220" s="380">
        <v>2445172</v>
      </c>
      <c r="K220" s="380">
        <v>52</v>
      </c>
      <c r="L220" s="380">
        <v>38</v>
      </c>
      <c r="M220" s="380">
        <v>29</v>
      </c>
      <c r="N220" s="380">
        <v>4</v>
      </c>
      <c r="O220" s="380">
        <v>3</v>
      </c>
      <c r="P220" s="380">
        <v>8</v>
      </c>
      <c r="Q220" s="393">
        <f>Q219+17988</f>
        <v>1010977</v>
      </c>
      <c r="R220" s="345"/>
      <c r="S220" s="380" t="s">
        <v>86</v>
      </c>
      <c r="T220" s="380">
        <v>13201707909.270002</v>
      </c>
      <c r="U220" s="380">
        <v>11067588301.950003</v>
      </c>
      <c r="V220" s="380">
        <v>1200269768.8199999</v>
      </c>
      <c r="W220" s="380">
        <v>0</v>
      </c>
      <c r="X220" s="380">
        <v>273441078.5</v>
      </c>
      <c r="Y220" s="380">
        <v>660408760</v>
      </c>
      <c r="Z220" s="380">
        <v>13201707909.270002</v>
      </c>
      <c r="AA220" s="380">
        <v>11067588301.950003</v>
      </c>
      <c r="AB220" s="380">
        <v>1200269768.8199999</v>
      </c>
      <c r="AC220" s="380">
        <v>0</v>
      </c>
      <c r="AD220" s="380">
        <v>273441078.5</v>
      </c>
      <c r="AE220" s="380">
        <v>660408760</v>
      </c>
      <c r="AF220" s="380">
        <v>0</v>
      </c>
      <c r="AG220" s="380">
        <v>0</v>
      </c>
      <c r="AH220" s="380"/>
      <c r="AI220" s="380"/>
      <c r="AJ220" s="380"/>
      <c r="AK220" s="380"/>
      <c r="AL220" s="380">
        <v>48</v>
      </c>
      <c r="AM220" s="380">
        <v>6236650200000</v>
      </c>
      <c r="AN220" s="380">
        <v>76942680</v>
      </c>
      <c r="AO220" s="380"/>
      <c r="AP220" s="17"/>
      <c r="AQ220" s="17"/>
      <c r="AR220" s="17"/>
      <c r="AS220" s="17"/>
      <c r="AT220" s="17"/>
      <c r="AU220" s="17"/>
    </row>
    <row r="221" spans="1:47" ht="15.75" customHeight="1" x14ac:dyDescent="0.25">
      <c r="A221" s="384"/>
      <c r="B221" s="380" t="s">
        <v>87</v>
      </c>
      <c r="C221" s="380">
        <v>37565.550000000003</v>
      </c>
      <c r="D221" s="380">
        <v>14137.94</v>
      </c>
      <c r="E221" s="380">
        <v>12667.44</v>
      </c>
      <c r="F221" s="380">
        <v>6890358575461.8604</v>
      </c>
      <c r="G221" s="380">
        <v>6888250664995.8604</v>
      </c>
      <c r="H221" s="380">
        <v>2107910466</v>
      </c>
      <c r="I221" s="380">
        <v>183</v>
      </c>
      <c r="J221" s="380">
        <v>2446290</v>
      </c>
      <c r="K221" s="380">
        <v>52</v>
      </c>
      <c r="L221" s="380">
        <v>38</v>
      </c>
      <c r="M221" s="380">
        <v>29</v>
      </c>
      <c r="N221" s="380">
        <v>4</v>
      </c>
      <c r="O221" s="380">
        <v>3</v>
      </c>
      <c r="P221" s="380">
        <v>8</v>
      </c>
      <c r="Q221" s="393">
        <f>Q220+47105</f>
        <v>1058082</v>
      </c>
      <c r="R221" s="395"/>
      <c r="S221" s="380" t="s">
        <v>87</v>
      </c>
      <c r="T221" s="380">
        <v>170420847415.67999</v>
      </c>
      <c r="U221" s="380">
        <v>136049063928.75999</v>
      </c>
      <c r="V221" s="380">
        <v>20102591534.259998</v>
      </c>
      <c r="W221" s="380">
        <v>0</v>
      </c>
      <c r="X221" s="380">
        <v>476416072.65999997</v>
      </c>
      <c r="Y221" s="380">
        <v>13792775880</v>
      </c>
      <c r="Z221" s="380">
        <v>21605694525.679996</v>
      </c>
      <c r="AA221" s="380">
        <v>17233911038.759998</v>
      </c>
      <c r="AB221" s="380">
        <v>102591534.26000001</v>
      </c>
      <c r="AC221" s="380">
        <v>0</v>
      </c>
      <c r="AD221" s="380">
        <v>476416072.65999997</v>
      </c>
      <c r="AE221" s="380">
        <v>3792775880</v>
      </c>
      <c r="AF221" s="380">
        <v>148815152890</v>
      </c>
      <c r="AG221" s="380">
        <v>118815152890</v>
      </c>
      <c r="AH221" s="380">
        <v>20000000000</v>
      </c>
      <c r="AI221" s="380"/>
      <c r="AJ221" s="380"/>
      <c r="AK221" s="380">
        <v>10000000000</v>
      </c>
      <c r="AL221" s="380">
        <v>49</v>
      </c>
      <c r="AM221" s="380">
        <v>6933984400000</v>
      </c>
      <c r="AN221" s="380">
        <v>83916022</v>
      </c>
      <c r="AO221" s="380"/>
      <c r="AP221" s="28"/>
      <c r="AQ221" s="17"/>
      <c r="AR221" s="17"/>
      <c r="AS221" s="17"/>
      <c r="AT221" s="17"/>
      <c r="AU221" s="17"/>
    </row>
    <row r="222" spans="1:47" ht="15.75" customHeight="1" x14ac:dyDescent="0.25">
      <c r="A222" s="391">
        <v>2023</v>
      </c>
      <c r="B222" s="380" t="s">
        <v>76</v>
      </c>
      <c r="C222" s="380">
        <v>37973.15</v>
      </c>
      <c r="D222" s="380">
        <v>15587.25</v>
      </c>
      <c r="E222" s="380">
        <v>12603.43</v>
      </c>
      <c r="F222" s="380">
        <v>6916210229729.1201</v>
      </c>
      <c r="G222" s="380">
        <v>6914102319263.1201</v>
      </c>
      <c r="H222" s="380">
        <v>2107910466</v>
      </c>
      <c r="I222" s="378">
        <v>183</v>
      </c>
      <c r="J222" s="244">
        <v>2488673</v>
      </c>
      <c r="K222" s="379">
        <v>52</v>
      </c>
      <c r="L222" s="368">
        <v>38</v>
      </c>
      <c r="M222" s="368">
        <v>33</v>
      </c>
      <c r="N222" s="368">
        <v>5</v>
      </c>
      <c r="O222" s="368">
        <v>3</v>
      </c>
      <c r="P222" s="368">
        <v>8</v>
      </c>
      <c r="Q222" s="393">
        <v>1094421</v>
      </c>
      <c r="R222" s="392" t="s">
        <v>110</v>
      </c>
      <c r="S222" s="380" t="s">
        <v>76</v>
      </c>
      <c r="T222" s="380">
        <v>41308632580.849998</v>
      </c>
      <c r="U222" s="380">
        <v>26245951685.25</v>
      </c>
      <c r="V222" s="380">
        <v>9130205150</v>
      </c>
      <c r="W222" s="380" t="s">
        <v>111</v>
      </c>
      <c r="X222" s="380">
        <v>4491088835.6000004</v>
      </c>
      <c r="Y222" s="380">
        <v>1441386910</v>
      </c>
      <c r="Z222" s="380">
        <v>20892872280.849998</v>
      </c>
      <c r="AA222" s="380">
        <v>14330191385.25</v>
      </c>
      <c r="AB222" s="380">
        <v>630205150</v>
      </c>
      <c r="AC222" s="380" t="s">
        <v>111</v>
      </c>
      <c r="AD222" s="380">
        <v>4491088835.6000004</v>
      </c>
      <c r="AE222" s="380">
        <v>1441386910</v>
      </c>
      <c r="AF222" s="380">
        <v>20415760300</v>
      </c>
      <c r="AG222" s="380">
        <v>11915760300</v>
      </c>
      <c r="AH222" s="380">
        <v>8500000000</v>
      </c>
      <c r="AI222" s="380" t="s">
        <v>112</v>
      </c>
      <c r="AJ222" s="380"/>
      <c r="AK222" s="380"/>
      <c r="AL222" s="393">
        <v>51</v>
      </c>
      <c r="AM222" s="380"/>
      <c r="AN222" s="380"/>
      <c r="AO222" s="380"/>
      <c r="AP222" s="17"/>
      <c r="AQ222" s="17"/>
      <c r="AR222" s="17"/>
      <c r="AS222" s="17"/>
      <c r="AT222" s="17"/>
      <c r="AU222" s="17"/>
    </row>
    <row r="223" spans="1:47" ht="15.75" customHeight="1" x14ac:dyDescent="0.25">
      <c r="A223" s="364"/>
      <c r="B223" s="380" t="s">
        <v>77</v>
      </c>
      <c r="C223" s="380">
        <v>40386.51</v>
      </c>
      <c r="D223" s="380">
        <v>19652.349999999999</v>
      </c>
      <c r="E223" s="380">
        <v>12220.37</v>
      </c>
      <c r="F223" s="380">
        <v>6991980800053.6699</v>
      </c>
      <c r="G223" s="380">
        <v>6990029031103.6699</v>
      </c>
      <c r="H223" s="380">
        <v>1951768950</v>
      </c>
      <c r="I223" s="378">
        <v>183</v>
      </c>
      <c r="J223" s="244">
        <v>2523335</v>
      </c>
      <c r="K223" s="379">
        <v>52</v>
      </c>
      <c r="L223" s="368">
        <v>38</v>
      </c>
      <c r="M223" s="368">
        <v>33</v>
      </c>
      <c r="N223" s="368">
        <v>5</v>
      </c>
      <c r="O223" s="368">
        <v>3</v>
      </c>
      <c r="P223" s="368">
        <v>8</v>
      </c>
      <c r="Q223" s="393">
        <v>1117733</v>
      </c>
      <c r="R223" s="345"/>
      <c r="S223" s="380" t="s">
        <v>77</v>
      </c>
      <c r="T223" s="380">
        <v>19341551121.93</v>
      </c>
      <c r="U223" s="380">
        <v>14492543415.969999</v>
      </c>
      <c r="V223" s="380">
        <v>381003653.10000002</v>
      </c>
      <c r="W223" s="380" t="s">
        <v>111</v>
      </c>
      <c r="X223" s="380">
        <v>3179816242.8600001</v>
      </c>
      <c r="Y223" s="380">
        <v>1288187810</v>
      </c>
      <c r="Z223" s="380">
        <v>19341551121.93</v>
      </c>
      <c r="AA223" s="380">
        <v>14492543415.969999</v>
      </c>
      <c r="AB223" s="380">
        <v>381003653.10000002</v>
      </c>
      <c r="AC223" s="380" t="s">
        <v>111</v>
      </c>
      <c r="AD223" s="380">
        <v>3179816242.8600001</v>
      </c>
      <c r="AE223" s="380">
        <v>1288187810</v>
      </c>
      <c r="AF223" s="380" t="s">
        <v>113</v>
      </c>
      <c r="AG223" s="380" t="s">
        <v>114</v>
      </c>
      <c r="AH223" s="380" t="s">
        <v>114</v>
      </c>
      <c r="AI223" s="380" t="s">
        <v>112</v>
      </c>
      <c r="AJ223" s="380"/>
      <c r="AK223" s="380"/>
      <c r="AL223" s="393">
        <v>51</v>
      </c>
      <c r="AM223" s="380"/>
      <c r="AN223" s="380"/>
      <c r="AO223" s="380"/>
      <c r="AP223" s="17"/>
      <c r="AQ223" s="17"/>
      <c r="AR223" s="17"/>
      <c r="AS223" s="17"/>
      <c r="AT223" s="17"/>
      <c r="AU223" s="17"/>
    </row>
    <row r="224" spans="1:47" ht="15.75" customHeight="1" x14ac:dyDescent="0.25">
      <c r="A224" s="364"/>
      <c r="B224" s="380" t="s">
        <v>78</v>
      </c>
      <c r="C224" s="380">
        <v>36723.769999999997</v>
      </c>
      <c r="D224" s="380">
        <v>15170.17</v>
      </c>
      <c r="E224" s="380">
        <v>12478.32</v>
      </c>
      <c r="F224" s="380">
        <v>6530199458807.4297</v>
      </c>
      <c r="G224" s="380">
        <v>6528169619099.4297</v>
      </c>
      <c r="H224" s="380">
        <v>2029839708</v>
      </c>
      <c r="I224" s="378">
        <v>183</v>
      </c>
      <c r="J224" s="244">
        <v>2537216</v>
      </c>
      <c r="K224" s="379">
        <v>52</v>
      </c>
      <c r="L224" s="368">
        <v>38</v>
      </c>
      <c r="M224" s="368">
        <v>33</v>
      </c>
      <c r="N224" s="368">
        <v>5</v>
      </c>
      <c r="O224" s="368">
        <v>3</v>
      </c>
      <c r="P224" s="368">
        <v>8</v>
      </c>
      <c r="Q224" s="393">
        <v>1145593</v>
      </c>
      <c r="R224" s="345"/>
      <c r="S224" s="380" t="s">
        <v>78</v>
      </c>
      <c r="T224" s="380">
        <v>24853471178.98</v>
      </c>
      <c r="U224" s="380">
        <v>11803960120.969999</v>
      </c>
      <c r="V224" s="380">
        <v>2365699650</v>
      </c>
      <c r="W224" s="380" t="s">
        <v>111</v>
      </c>
      <c r="X224" s="380">
        <v>6148845428.0100002</v>
      </c>
      <c r="Y224" s="380">
        <v>4534965980</v>
      </c>
      <c r="Z224" s="380">
        <v>23841326778.98</v>
      </c>
      <c r="AA224" s="380">
        <v>11803960120.969999</v>
      </c>
      <c r="AB224" s="380">
        <v>2365699650</v>
      </c>
      <c r="AC224" s="380" t="s">
        <v>111</v>
      </c>
      <c r="AD224" s="380">
        <v>5136701028.0100002</v>
      </c>
      <c r="AE224" s="380">
        <v>4534965980</v>
      </c>
      <c r="AF224" s="380">
        <v>1012144400</v>
      </c>
      <c r="AG224" s="380" t="s">
        <v>114</v>
      </c>
      <c r="AH224" s="380" t="s">
        <v>114</v>
      </c>
      <c r="AI224" s="380" t="s">
        <v>112</v>
      </c>
      <c r="AJ224" s="380">
        <v>1012144400</v>
      </c>
      <c r="AK224" s="380"/>
      <c r="AL224" s="393">
        <v>51</v>
      </c>
      <c r="AM224" s="380"/>
      <c r="AN224" s="380"/>
      <c r="AO224" s="380"/>
      <c r="AP224" s="17"/>
      <c r="AQ224" s="17"/>
      <c r="AR224" s="17"/>
      <c r="AS224" s="17"/>
      <c r="AT224" s="17"/>
      <c r="AU224" s="17"/>
    </row>
    <row r="225" spans="1:47" ht="15.75" customHeight="1" x14ac:dyDescent="0.25">
      <c r="A225" s="364"/>
      <c r="B225" s="380" t="s">
        <v>79</v>
      </c>
      <c r="C225" s="380">
        <v>37775.279999999999</v>
      </c>
      <c r="D225" s="380">
        <v>16088.68</v>
      </c>
      <c r="E225" s="380">
        <v>12642.68</v>
      </c>
      <c r="F225" s="380">
        <v>6654972554315.4297</v>
      </c>
      <c r="G225" s="380">
        <v>6653020785365.4297</v>
      </c>
      <c r="H225" s="380">
        <v>1951768950</v>
      </c>
      <c r="I225" s="378">
        <v>183</v>
      </c>
      <c r="J225" s="244">
        <v>2547812</v>
      </c>
      <c r="K225" s="379">
        <v>52</v>
      </c>
      <c r="L225" s="368">
        <v>38</v>
      </c>
      <c r="M225" s="368">
        <v>33</v>
      </c>
      <c r="N225" s="368">
        <v>5</v>
      </c>
      <c r="O225" s="368">
        <v>3</v>
      </c>
      <c r="P225" s="368">
        <v>8</v>
      </c>
      <c r="Q225" s="333">
        <v>1171190</v>
      </c>
      <c r="R225" s="345"/>
      <c r="S225" s="380" t="s">
        <v>79</v>
      </c>
      <c r="T225" s="380">
        <v>52465999979.18</v>
      </c>
      <c r="U225" s="380">
        <v>21958175532.540001</v>
      </c>
      <c r="V225" s="380">
        <v>13767620700</v>
      </c>
      <c r="W225" s="380" t="s">
        <v>111</v>
      </c>
      <c r="X225" s="380">
        <v>6434236966.6400003</v>
      </c>
      <c r="Y225" s="380">
        <v>10305966780</v>
      </c>
      <c r="Z225" s="380">
        <v>22966000008.18</v>
      </c>
      <c r="AA225" s="380">
        <v>11458175561.540001</v>
      </c>
      <c r="AB225" s="380">
        <v>3767620700</v>
      </c>
      <c r="AC225" s="380" t="s">
        <v>111</v>
      </c>
      <c r="AD225" s="380">
        <v>6434236966.6400003</v>
      </c>
      <c r="AE225" s="380">
        <v>1305966780</v>
      </c>
      <c r="AF225" s="380">
        <v>29499999971</v>
      </c>
      <c r="AG225" s="380">
        <v>10499999971</v>
      </c>
      <c r="AH225" s="380">
        <v>10000000000</v>
      </c>
      <c r="AI225" s="380"/>
      <c r="AJ225" s="380"/>
      <c r="AK225" s="380">
        <v>9000000000</v>
      </c>
      <c r="AL225" s="393">
        <v>53</v>
      </c>
      <c r="AM225" s="380"/>
      <c r="AN225" s="380"/>
      <c r="AO225" s="380"/>
      <c r="AP225" s="17"/>
      <c r="AQ225" s="17"/>
      <c r="AR225" s="17"/>
      <c r="AS225" s="17"/>
      <c r="AT225" s="17"/>
      <c r="AU225" s="17"/>
    </row>
    <row r="226" spans="1:47" ht="15.75" customHeight="1" x14ac:dyDescent="0.25">
      <c r="A226" s="364"/>
      <c r="B226" s="380" t="s">
        <v>80</v>
      </c>
      <c r="C226" s="380">
        <v>35917.72</v>
      </c>
      <c r="D226" s="380">
        <v>15923</v>
      </c>
      <c r="E226" s="380">
        <v>12393.92</v>
      </c>
      <c r="F226" s="380">
        <v>10297343675982.5</v>
      </c>
      <c r="G226" s="380">
        <v>10295313836274.5</v>
      </c>
      <c r="H226" s="380">
        <v>2029839708</v>
      </c>
      <c r="I226" s="378">
        <v>185</v>
      </c>
      <c r="J226" s="244">
        <v>2550822</v>
      </c>
      <c r="K226" s="379">
        <v>52</v>
      </c>
      <c r="L226" s="368">
        <v>38</v>
      </c>
      <c r="M226" s="368">
        <v>33</v>
      </c>
      <c r="N226" s="368">
        <v>5</v>
      </c>
      <c r="O226" s="368">
        <v>3</v>
      </c>
      <c r="P226" s="368">
        <v>8</v>
      </c>
      <c r="Q226" s="333">
        <v>1238731</v>
      </c>
      <c r="R226" s="345"/>
      <c r="S226" s="380" t="s">
        <v>80</v>
      </c>
      <c r="T226" s="380">
        <v>301054847324.92999</v>
      </c>
      <c r="U226" s="380">
        <v>289419329237.25</v>
      </c>
      <c r="V226" s="380">
        <v>2896582840.6999998</v>
      </c>
      <c r="W226" s="380" t="s">
        <v>111</v>
      </c>
      <c r="X226" s="380">
        <v>4736934906.9799995</v>
      </c>
      <c r="Y226" s="380">
        <v>4002000340</v>
      </c>
      <c r="Z226" s="380">
        <v>34183508124.93</v>
      </c>
      <c r="AA226" s="380">
        <v>22547990037.25</v>
      </c>
      <c r="AB226" s="380">
        <v>2896582840.6999998</v>
      </c>
      <c r="AC226" s="380" t="s">
        <v>111</v>
      </c>
      <c r="AD226" s="380">
        <v>4736934906.9799995</v>
      </c>
      <c r="AE226" s="380">
        <v>4002000340</v>
      </c>
      <c r="AF226" s="380">
        <v>266871339200</v>
      </c>
      <c r="AG226" s="380">
        <v>266871339200</v>
      </c>
      <c r="AH226" s="380" t="s">
        <v>114</v>
      </c>
      <c r="AI226" s="380"/>
      <c r="AJ226" s="380"/>
      <c r="AK226" s="380"/>
      <c r="AL226" s="393">
        <v>53</v>
      </c>
      <c r="AM226" s="380"/>
      <c r="AN226" s="380"/>
      <c r="AO226" s="380"/>
      <c r="AP226" s="17"/>
      <c r="AQ226" s="17"/>
      <c r="AR226" s="17"/>
      <c r="AS226" s="17"/>
      <c r="AT226" s="17"/>
      <c r="AU226" s="17"/>
    </row>
    <row r="227" spans="1:47" ht="15.75" customHeight="1" x14ac:dyDescent="0.25">
      <c r="A227" s="364"/>
      <c r="B227" s="380" t="s">
        <v>81</v>
      </c>
      <c r="C227" s="380">
        <v>36899.160000000003</v>
      </c>
      <c r="D227" s="380">
        <v>16216.23</v>
      </c>
      <c r="E227" s="380">
        <v>12178.61</v>
      </c>
      <c r="F227" s="380">
        <v>10998613968727.5</v>
      </c>
      <c r="G227" s="380">
        <v>10996506058261.5</v>
      </c>
      <c r="H227" s="380">
        <v>2107910466</v>
      </c>
      <c r="I227" s="378">
        <v>186</v>
      </c>
      <c r="J227" s="244">
        <v>2552557</v>
      </c>
      <c r="K227" s="379">
        <v>52</v>
      </c>
      <c r="L227" s="368">
        <v>38</v>
      </c>
      <c r="M227" s="368">
        <v>35</v>
      </c>
      <c r="N227" s="368">
        <v>5</v>
      </c>
      <c r="O227" s="368">
        <v>3</v>
      </c>
      <c r="P227" s="368">
        <v>8</v>
      </c>
      <c r="Q227" s="333">
        <v>1272721</v>
      </c>
      <c r="R227" s="345"/>
      <c r="S227" s="380" t="s">
        <v>81</v>
      </c>
      <c r="T227" s="380">
        <v>100040903539.14999</v>
      </c>
      <c r="U227" s="380">
        <v>65885192254.07</v>
      </c>
      <c r="V227" s="380">
        <v>8909455000</v>
      </c>
      <c r="W227" s="380" t="s">
        <v>111</v>
      </c>
      <c r="X227" s="380">
        <v>4616421485.0799999</v>
      </c>
      <c r="Y227" s="380">
        <v>20629834800</v>
      </c>
      <c r="Z227" s="380">
        <v>36363003539.150002</v>
      </c>
      <c r="AA227" s="380">
        <v>30207292254.07</v>
      </c>
      <c r="AB227" s="380">
        <v>909455000</v>
      </c>
      <c r="AC227" s="380" t="s">
        <v>111</v>
      </c>
      <c r="AD227" s="380">
        <v>4616421485.0799999</v>
      </c>
      <c r="AE227" s="380">
        <v>629834800</v>
      </c>
      <c r="AF227" s="380">
        <v>63677900000</v>
      </c>
      <c r="AG227" s="380">
        <v>35677900000</v>
      </c>
      <c r="AH227" s="380">
        <v>8000000000</v>
      </c>
      <c r="AI227" s="380"/>
      <c r="AJ227" s="380"/>
      <c r="AK227" s="380">
        <v>20000000000</v>
      </c>
      <c r="AL227" s="393">
        <v>55</v>
      </c>
      <c r="AM227" s="380"/>
      <c r="AN227" s="380"/>
      <c r="AO227" s="380"/>
      <c r="AP227" s="17"/>
      <c r="AQ227" s="17"/>
      <c r="AR227" s="17"/>
      <c r="AS227" s="17"/>
      <c r="AT227" s="17"/>
      <c r="AU227" s="17"/>
    </row>
    <row r="228" spans="1:47" ht="15.75" customHeight="1" x14ac:dyDescent="0.25">
      <c r="A228" s="364"/>
      <c r="B228" s="380" t="s">
        <v>82</v>
      </c>
      <c r="C228" s="380">
        <v>36658.25</v>
      </c>
      <c r="D228" s="380">
        <v>15991.35</v>
      </c>
      <c r="E228" s="380">
        <v>12361.47</v>
      </c>
      <c r="F228" s="380">
        <v>10836250636100.301</v>
      </c>
      <c r="G228" s="380">
        <v>10834220796392.301</v>
      </c>
      <c r="H228" s="380">
        <v>2029839708</v>
      </c>
      <c r="I228" s="394">
        <v>187</v>
      </c>
      <c r="J228" s="394">
        <v>2552928</v>
      </c>
      <c r="K228" s="394">
        <v>52</v>
      </c>
      <c r="L228" s="394">
        <v>38</v>
      </c>
      <c r="M228" s="393">
        <v>35</v>
      </c>
      <c r="N228" s="368">
        <v>5</v>
      </c>
      <c r="O228" s="368">
        <v>3</v>
      </c>
      <c r="P228" s="368">
        <v>8</v>
      </c>
      <c r="Q228" s="393">
        <v>1287651</v>
      </c>
      <c r="R228" s="345"/>
      <c r="S228" s="380" t="s">
        <v>82</v>
      </c>
      <c r="T228" s="380">
        <v>44396190220.919998</v>
      </c>
      <c r="U228" s="380">
        <v>5967567071.21</v>
      </c>
      <c r="V228" s="380">
        <v>34129850000</v>
      </c>
      <c r="W228" s="380" t="s">
        <v>111</v>
      </c>
      <c r="X228" s="380">
        <v>4067041949.71</v>
      </c>
      <c r="Y228" s="380">
        <v>231731200</v>
      </c>
      <c r="Z228" s="380">
        <v>14396190220.92</v>
      </c>
      <c r="AA228" s="380">
        <v>5967567071.21</v>
      </c>
      <c r="AB228" s="380">
        <v>4129850000</v>
      </c>
      <c r="AC228" s="380" t="s">
        <v>111</v>
      </c>
      <c r="AD228" s="380">
        <v>4067041949.71</v>
      </c>
      <c r="AE228" s="380">
        <v>231731200</v>
      </c>
      <c r="AF228" s="380">
        <v>30000000000</v>
      </c>
      <c r="AG228" s="380" t="s">
        <v>114</v>
      </c>
      <c r="AH228" s="380">
        <v>30000000000</v>
      </c>
      <c r="AI228" s="380"/>
      <c r="AJ228" s="380"/>
      <c r="AK228" s="380"/>
      <c r="AL228" s="393">
        <v>56</v>
      </c>
      <c r="AM228" s="380"/>
      <c r="AN228" s="380"/>
      <c r="AO228" s="380"/>
      <c r="AP228" s="17"/>
      <c r="AQ228" s="17"/>
      <c r="AR228" s="17"/>
      <c r="AS228" s="17"/>
      <c r="AT228" s="17"/>
      <c r="AU228" s="17"/>
    </row>
    <row r="229" spans="1:47" ht="15.75" customHeight="1" x14ac:dyDescent="0.25">
      <c r="A229" s="364"/>
      <c r="B229" s="380" t="s">
        <v>83</v>
      </c>
      <c r="C229" s="380">
        <v>34231.870000000003</v>
      </c>
      <c r="D229" s="380">
        <v>15077.8</v>
      </c>
      <c r="E229" s="380">
        <v>12374.36</v>
      </c>
      <c r="F229" s="380">
        <v>10201560139919.6</v>
      </c>
      <c r="G229" s="380">
        <v>10199530300211.6</v>
      </c>
      <c r="H229" s="380">
        <v>2029839708</v>
      </c>
      <c r="I229" s="394">
        <v>187</v>
      </c>
      <c r="J229" s="394">
        <v>2553721</v>
      </c>
      <c r="K229" s="394">
        <v>52</v>
      </c>
      <c r="L229" s="394">
        <v>38</v>
      </c>
      <c r="M229" s="393">
        <v>36</v>
      </c>
      <c r="N229" s="368">
        <v>5</v>
      </c>
      <c r="O229" s="368">
        <v>3</v>
      </c>
      <c r="P229" s="368">
        <v>8</v>
      </c>
      <c r="Q229" s="393">
        <v>1309896</v>
      </c>
      <c r="R229" s="345"/>
      <c r="S229" s="380" t="s">
        <v>83</v>
      </c>
      <c r="T229" s="380">
        <v>25584204536.34</v>
      </c>
      <c r="U229" s="380">
        <v>9332373857.3400002</v>
      </c>
      <c r="V229" s="380">
        <v>10660462700</v>
      </c>
      <c r="W229" s="380" t="s">
        <v>111</v>
      </c>
      <c r="X229" s="380">
        <v>4948175979</v>
      </c>
      <c r="Y229" s="380">
        <v>643192000</v>
      </c>
      <c r="Z229" s="380">
        <v>15584204536.34</v>
      </c>
      <c r="AA229" s="380">
        <v>9332373857.3400002</v>
      </c>
      <c r="AB229" s="380">
        <v>660462700</v>
      </c>
      <c r="AC229" s="380" t="s">
        <v>111</v>
      </c>
      <c r="AD229" s="380">
        <v>4948175979</v>
      </c>
      <c r="AE229" s="380">
        <v>643192000</v>
      </c>
      <c r="AF229" s="380">
        <v>10000000000</v>
      </c>
      <c r="AG229" s="380" t="s">
        <v>114</v>
      </c>
      <c r="AH229" s="380">
        <v>10000000000</v>
      </c>
      <c r="AI229" s="380"/>
      <c r="AJ229" s="380"/>
      <c r="AK229" s="380"/>
      <c r="AL229" s="393">
        <v>56</v>
      </c>
      <c r="AM229" s="380"/>
      <c r="AN229" s="380"/>
      <c r="AO229" s="380"/>
      <c r="AP229" s="17"/>
      <c r="AQ229" s="17"/>
      <c r="AR229" s="17"/>
      <c r="AS229" s="17"/>
      <c r="AT229" s="17"/>
      <c r="AU229" s="17"/>
    </row>
    <row r="230" spans="1:47" ht="15.75" customHeight="1" x14ac:dyDescent="0.25">
      <c r="A230" s="364"/>
      <c r="B230" s="380" t="s">
        <v>84</v>
      </c>
      <c r="C230" s="380">
        <v>35436.879999999997</v>
      </c>
      <c r="D230" s="380">
        <v>15249.91</v>
      </c>
      <c r="E230" s="380">
        <v>12197.78</v>
      </c>
      <c r="F230" s="380">
        <v>10290798154743.4</v>
      </c>
      <c r="G230" s="380">
        <v>10288846385793.4</v>
      </c>
      <c r="H230" s="380">
        <v>1951768950</v>
      </c>
      <c r="I230" s="394">
        <v>186</v>
      </c>
      <c r="J230" s="394">
        <v>2554238</v>
      </c>
      <c r="K230" s="394">
        <v>52</v>
      </c>
      <c r="L230" s="394">
        <v>37</v>
      </c>
      <c r="M230" s="393">
        <v>36</v>
      </c>
      <c r="N230" s="368">
        <v>5</v>
      </c>
      <c r="O230" s="368">
        <v>3</v>
      </c>
      <c r="P230" s="368">
        <v>8</v>
      </c>
      <c r="Q230" s="393">
        <v>1330154</v>
      </c>
      <c r="R230" s="345"/>
      <c r="S230" s="380" t="s">
        <v>84</v>
      </c>
      <c r="T230" s="380">
        <v>45562646244.870003</v>
      </c>
      <c r="U230" s="380">
        <v>21917105841.830002</v>
      </c>
      <c r="V230" s="380">
        <v>14883707250</v>
      </c>
      <c r="W230" s="380" t="s">
        <v>111</v>
      </c>
      <c r="X230" s="380">
        <v>7112193553.04</v>
      </c>
      <c r="Y230" s="380">
        <v>1649639600</v>
      </c>
      <c r="Z230" s="380">
        <v>25577564174.869999</v>
      </c>
      <c r="AA230" s="380">
        <v>10932023771.83</v>
      </c>
      <c r="AB230" s="380">
        <v>5883707250</v>
      </c>
      <c r="AC230" s="380" t="s">
        <v>111</v>
      </c>
      <c r="AD230" s="380">
        <v>7112193553.04</v>
      </c>
      <c r="AE230" s="380">
        <v>1649639600</v>
      </c>
      <c r="AF230" s="380">
        <v>19985082070</v>
      </c>
      <c r="AG230" s="380">
        <v>10985082070</v>
      </c>
      <c r="AH230" s="380">
        <v>9000000000</v>
      </c>
      <c r="AI230" s="380"/>
      <c r="AJ230" s="380"/>
      <c r="AK230" s="380"/>
      <c r="AL230" s="393">
        <v>56</v>
      </c>
      <c r="AM230" s="380"/>
      <c r="AN230" s="380"/>
      <c r="AO230" s="380"/>
      <c r="AP230" s="17"/>
      <c r="AQ230" s="17"/>
      <c r="AR230" s="17"/>
      <c r="AS230" s="17"/>
      <c r="AT230" s="17"/>
      <c r="AU230" s="17"/>
    </row>
    <row r="231" spans="1:47" ht="15.75" customHeight="1" x14ac:dyDescent="0.25">
      <c r="A231" s="364"/>
      <c r="B231" s="380" t="s">
        <v>85</v>
      </c>
      <c r="C231" s="380">
        <v>36186.44</v>
      </c>
      <c r="D231" s="380">
        <v>15249.2</v>
      </c>
      <c r="E231" s="380">
        <v>12091.35</v>
      </c>
      <c r="F231" s="380">
        <v>10214516822692.1</v>
      </c>
      <c r="G231" s="380">
        <v>10212565053742.1</v>
      </c>
      <c r="H231" s="380">
        <v>1951768950</v>
      </c>
      <c r="I231" s="380">
        <v>173</v>
      </c>
      <c r="J231" s="380">
        <v>2554502</v>
      </c>
      <c r="K231" s="380">
        <v>52</v>
      </c>
      <c r="L231" s="380">
        <v>36</v>
      </c>
      <c r="M231" s="380">
        <v>36</v>
      </c>
      <c r="N231" s="380">
        <v>5</v>
      </c>
      <c r="O231" s="380">
        <v>3</v>
      </c>
      <c r="P231" s="380">
        <v>8</v>
      </c>
      <c r="Q231" s="380">
        <v>1350945</v>
      </c>
      <c r="R231" s="345"/>
      <c r="S231" s="380" t="s">
        <v>85</v>
      </c>
      <c r="T231" s="380">
        <v>39742229423.330002</v>
      </c>
      <c r="U231" s="380">
        <v>10139066042.67</v>
      </c>
      <c r="V231" s="380">
        <v>18386121080</v>
      </c>
      <c r="W231" s="380" t="s">
        <v>111</v>
      </c>
      <c r="X231" s="380">
        <v>5182561030.6599998</v>
      </c>
      <c r="Y231" s="380">
        <v>6034481270</v>
      </c>
      <c r="Z231" s="380">
        <v>24742229423.330002</v>
      </c>
      <c r="AA231" s="380">
        <v>10139066042.67</v>
      </c>
      <c r="AB231" s="380">
        <v>3386121080</v>
      </c>
      <c r="AC231" s="380" t="s">
        <v>111</v>
      </c>
      <c r="AD231" s="380">
        <v>5182561030.6599998</v>
      </c>
      <c r="AE231" s="380">
        <v>6034481270</v>
      </c>
      <c r="AF231" s="380">
        <v>15000000000</v>
      </c>
      <c r="AG231" s="380" t="s">
        <v>114</v>
      </c>
      <c r="AH231" s="380">
        <v>15000000000</v>
      </c>
      <c r="AI231" s="380"/>
      <c r="AJ231" s="380"/>
      <c r="AK231" s="380" t="s">
        <v>115</v>
      </c>
      <c r="AL231" s="380">
        <v>56</v>
      </c>
      <c r="AM231" s="380"/>
      <c r="AN231" s="380"/>
      <c r="AO231" s="380"/>
      <c r="AP231" s="17"/>
      <c r="AQ231" s="17"/>
      <c r="AR231" s="17"/>
      <c r="AS231" s="17"/>
      <c r="AT231" s="17"/>
      <c r="AU231" s="17"/>
    </row>
    <row r="232" spans="1:47" ht="15.75" customHeight="1" x14ac:dyDescent="0.25">
      <c r="A232" s="364"/>
      <c r="B232" s="380" t="s">
        <v>86</v>
      </c>
      <c r="C232" s="380">
        <v>37053.910000000003</v>
      </c>
      <c r="D232" s="380">
        <v>15278.1</v>
      </c>
      <c r="E232" s="380">
        <v>12090.89</v>
      </c>
      <c r="F232" s="380">
        <v>10155020670591.6</v>
      </c>
      <c r="G232" s="380">
        <v>10152533266187.6</v>
      </c>
      <c r="H232" s="380">
        <v>2487404404</v>
      </c>
      <c r="I232" s="380">
        <v>174</v>
      </c>
      <c r="J232" s="380">
        <v>2555306</v>
      </c>
      <c r="K232" s="380">
        <v>52</v>
      </c>
      <c r="L232" s="380">
        <v>36</v>
      </c>
      <c r="M232" s="380">
        <v>36</v>
      </c>
      <c r="N232" s="380">
        <v>5</v>
      </c>
      <c r="O232" s="380">
        <v>3</v>
      </c>
      <c r="P232" s="380">
        <v>8</v>
      </c>
      <c r="Q232" s="380">
        <v>1369339</v>
      </c>
      <c r="R232" s="345"/>
      <c r="S232" s="380" t="s">
        <v>86</v>
      </c>
      <c r="T232" s="380">
        <v>25096848400.209999</v>
      </c>
      <c r="U232" s="380">
        <v>8661844121.3500004</v>
      </c>
      <c r="V232" s="380">
        <v>4061328440</v>
      </c>
      <c r="W232" s="380" t="s">
        <v>111</v>
      </c>
      <c r="X232" s="380">
        <v>5146799838.8599997</v>
      </c>
      <c r="Y232" s="380">
        <v>7226876000</v>
      </c>
      <c r="Z232" s="380">
        <v>18676601548.209999</v>
      </c>
      <c r="AA232" s="380">
        <v>8661844121.3500004</v>
      </c>
      <c r="AB232" s="380">
        <v>4061328440</v>
      </c>
      <c r="AC232" s="380" t="s">
        <v>111</v>
      </c>
      <c r="AD232" s="380">
        <v>4726552986.8599997</v>
      </c>
      <c r="AE232" s="380">
        <v>1226876000</v>
      </c>
      <c r="AF232" s="380">
        <v>6420246852</v>
      </c>
      <c r="AG232" s="380" t="s">
        <v>114</v>
      </c>
      <c r="AH232" s="380" t="s">
        <v>114</v>
      </c>
      <c r="AI232" s="380"/>
      <c r="AJ232" s="380">
        <v>420246852</v>
      </c>
      <c r="AK232" s="380">
        <v>6000000000</v>
      </c>
      <c r="AL232" s="380">
        <v>57</v>
      </c>
      <c r="AM232" s="380"/>
      <c r="AN232" s="380"/>
      <c r="AO232" s="380"/>
      <c r="AP232" s="17"/>
      <c r="AQ232" s="17"/>
      <c r="AR232" s="17"/>
      <c r="AS232" s="17"/>
      <c r="AT232" s="17"/>
      <c r="AU232" s="17"/>
    </row>
    <row r="233" spans="1:47" ht="15.75" customHeight="1" x14ac:dyDescent="0.25">
      <c r="A233" s="384"/>
      <c r="B233" s="380" t="s">
        <v>87</v>
      </c>
      <c r="C233" s="380">
        <v>41437.42</v>
      </c>
      <c r="D233" s="380">
        <v>17574.53</v>
      </c>
      <c r="E233" s="380">
        <v>11327.14</v>
      </c>
      <c r="F233" s="380">
        <v>11650183184215.801</v>
      </c>
      <c r="G233" s="380">
        <v>11620235212747.801</v>
      </c>
      <c r="H233" s="380">
        <v>29947971468</v>
      </c>
      <c r="I233" s="380">
        <v>176</v>
      </c>
      <c r="J233" s="380">
        <v>2555610</v>
      </c>
      <c r="K233" s="380">
        <v>52</v>
      </c>
      <c r="L233" s="380">
        <v>36</v>
      </c>
      <c r="M233" s="380">
        <v>38</v>
      </c>
      <c r="N233" s="380">
        <v>6</v>
      </c>
      <c r="O233" s="380">
        <v>3</v>
      </c>
      <c r="P233" s="380">
        <v>8</v>
      </c>
      <c r="Q233" s="380">
        <v>1389789</v>
      </c>
      <c r="R233" s="395"/>
      <c r="S233" s="380" t="s">
        <v>87</v>
      </c>
      <c r="T233" s="380">
        <v>67715842547.690002</v>
      </c>
      <c r="U233" s="380">
        <v>38940662849.620003</v>
      </c>
      <c r="V233" s="380">
        <v>18512033860</v>
      </c>
      <c r="W233" s="380" t="s">
        <v>111</v>
      </c>
      <c r="X233" s="380">
        <v>4751559838.0699997</v>
      </c>
      <c r="Y233" s="380">
        <v>5511586000</v>
      </c>
      <c r="Z233" s="380">
        <v>36622558417.690002</v>
      </c>
      <c r="AA233" s="380">
        <v>24847378719.619999</v>
      </c>
      <c r="AB233" s="380">
        <v>1512033860</v>
      </c>
      <c r="AC233" s="380" t="s">
        <v>111</v>
      </c>
      <c r="AD233" s="380">
        <v>4751559838.0699997</v>
      </c>
      <c r="AE233" s="380">
        <v>5511586000</v>
      </c>
      <c r="AF233" s="380">
        <v>31093284130</v>
      </c>
      <c r="AG233" s="380">
        <v>14093284130</v>
      </c>
      <c r="AH233" s="380">
        <v>17000000000</v>
      </c>
      <c r="AI233" s="380"/>
      <c r="AJ233" s="380"/>
      <c r="AK233" s="380"/>
      <c r="AL233" s="380">
        <v>59</v>
      </c>
      <c r="AM233" s="380"/>
      <c r="AN233" s="380"/>
      <c r="AO233" s="380"/>
      <c r="AP233" s="17"/>
      <c r="AQ233" s="17"/>
      <c r="AR233" s="17"/>
      <c r="AS233" s="17"/>
      <c r="AT233" s="17"/>
      <c r="AU233" s="17"/>
    </row>
    <row r="234" spans="1:47" ht="15.75" customHeight="1" x14ac:dyDescent="0.25">
      <c r="A234" s="21"/>
      <c r="B234" s="21"/>
      <c r="C234" s="29"/>
      <c r="D234" s="29"/>
      <c r="E234" s="30"/>
      <c r="F234" s="29"/>
      <c r="G234" s="29"/>
      <c r="H234" s="31"/>
      <c r="I234" s="32"/>
      <c r="J234" s="33"/>
      <c r="K234" s="33"/>
      <c r="L234" s="33"/>
      <c r="M234" s="33"/>
      <c r="N234" s="33"/>
      <c r="O234" s="33"/>
      <c r="P234" s="33"/>
      <c r="Q234" s="33"/>
      <c r="R234" s="21"/>
      <c r="S234" s="21"/>
      <c r="T234" s="33"/>
      <c r="U234" s="33"/>
      <c r="V234" s="33"/>
      <c r="W234" s="33"/>
      <c r="X234" s="33"/>
      <c r="Y234" s="33"/>
      <c r="Z234" s="33"/>
      <c r="AA234" s="33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</row>
    <row r="235" spans="1:47" ht="15.75" customHeight="1" x14ac:dyDescent="0.25">
      <c r="A235" s="21"/>
      <c r="B235" s="21"/>
      <c r="C235" s="29"/>
      <c r="D235" s="29"/>
      <c r="E235" s="30"/>
      <c r="F235" s="29"/>
      <c r="G235" s="29"/>
      <c r="H235" s="31"/>
      <c r="I235" s="32"/>
      <c r="J235" s="33"/>
      <c r="K235" s="33"/>
      <c r="L235" s="33"/>
      <c r="M235" s="33"/>
      <c r="N235" s="33"/>
      <c r="O235" s="33"/>
      <c r="P235" s="33"/>
      <c r="Q235" s="33"/>
      <c r="R235" s="21"/>
      <c r="S235" s="21"/>
      <c r="T235" s="33"/>
      <c r="U235" s="33"/>
      <c r="V235" s="33"/>
      <c r="W235" s="33"/>
      <c r="X235" s="33"/>
      <c r="Y235" s="33"/>
      <c r="Z235" s="33"/>
      <c r="AA235" s="33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</row>
    <row r="236" spans="1:47" ht="15.75" customHeight="1" x14ac:dyDescent="0.25">
      <c r="A236" s="21"/>
      <c r="B236" s="21"/>
      <c r="C236" s="29"/>
      <c r="D236" s="29"/>
      <c r="E236" s="30"/>
      <c r="F236" s="29"/>
      <c r="G236" s="29"/>
      <c r="H236" s="31"/>
      <c r="I236" s="32"/>
      <c r="J236" s="33"/>
      <c r="K236" s="33"/>
      <c r="L236" s="33"/>
      <c r="M236" s="33"/>
      <c r="N236" s="33"/>
      <c r="O236" s="33"/>
      <c r="P236" s="33"/>
      <c r="Q236" s="33"/>
      <c r="R236" s="21"/>
      <c r="S236" s="21"/>
      <c r="T236" s="33"/>
      <c r="U236" s="33"/>
      <c r="V236" s="33"/>
      <c r="W236" s="33"/>
      <c r="X236" s="33"/>
      <c r="Y236" s="33"/>
      <c r="Z236" s="33"/>
      <c r="AA236" s="33"/>
      <c r="AB236" s="34"/>
      <c r="AC236" s="34"/>
      <c r="AD236" s="34"/>
      <c r="AE236" s="34"/>
      <c r="AF236" s="34"/>
      <c r="AG236" s="34"/>
      <c r="AH236" s="34"/>
      <c r="AI236" s="34"/>
      <c r="AJ236" s="34"/>
      <c r="AK236" s="34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</row>
    <row r="237" spans="1:47" ht="15.75" customHeight="1" x14ac:dyDescent="0.25">
      <c r="A237" s="21"/>
      <c r="B237" s="21"/>
      <c r="C237" s="29"/>
      <c r="D237" s="29"/>
      <c r="E237" s="30"/>
      <c r="F237" s="29"/>
      <c r="G237" s="29"/>
      <c r="H237" s="31"/>
      <c r="I237" s="32"/>
      <c r="J237" s="33"/>
      <c r="K237" s="33"/>
      <c r="L237" s="33"/>
      <c r="M237" s="33"/>
      <c r="N237" s="33"/>
      <c r="O237" s="33"/>
      <c r="P237" s="33"/>
      <c r="Q237" s="33"/>
      <c r="R237" s="21"/>
      <c r="S237" s="21"/>
      <c r="T237" s="33"/>
      <c r="U237" s="33"/>
      <c r="V237" s="33"/>
      <c r="W237" s="33"/>
      <c r="X237" s="33"/>
      <c r="Y237" s="33"/>
      <c r="Z237" s="33"/>
      <c r="AA237" s="33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</row>
    <row r="238" spans="1:47" ht="15.75" customHeight="1" x14ac:dyDescent="0.25">
      <c r="A238" s="21"/>
      <c r="B238" s="21"/>
      <c r="C238" s="29"/>
      <c r="D238" s="29"/>
      <c r="E238" s="30"/>
      <c r="F238" s="29"/>
      <c r="G238" s="29"/>
      <c r="H238" s="31"/>
      <c r="I238" s="32"/>
      <c r="J238" s="33"/>
      <c r="K238" s="33"/>
      <c r="L238" s="33"/>
      <c r="M238" s="33"/>
      <c r="N238" s="33"/>
      <c r="O238" s="33"/>
      <c r="P238" s="33"/>
      <c r="Q238" s="33"/>
      <c r="R238" s="21"/>
      <c r="S238" s="21"/>
      <c r="T238" s="33"/>
      <c r="U238" s="33"/>
      <c r="V238" s="33"/>
      <c r="W238" s="33"/>
      <c r="X238" s="33"/>
      <c r="Y238" s="33"/>
      <c r="Z238" s="33"/>
      <c r="AA238" s="33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</row>
    <row r="239" spans="1:47" ht="15.75" customHeight="1" x14ac:dyDescent="0.25">
      <c r="A239" s="21"/>
      <c r="B239" s="21"/>
      <c r="C239" s="29"/>
      <c r="D239" s="29"/>
      <c r="E239" s="30"/>
      <c r="F239" s="29"/>
      <c r="G239" s="29"/>
      <c r="H239" s="31"/>
      <c r="I239" s="32"/>
      <c r="J239" s="33"/>
      <c r="K239" s="33"/>
      <c r="L239" s="33"/>
      <c r="M239" s="33"/>
      <c r="N239" s="33"/>
      <c r="O239" s="33"/>
      <c r="P239" s="33"/>
      <c r="Q239" s="33"/>
      <c r="R239" s="21"/>
      <c r="S239" s="21"/>
      <c r="T239" s="33"/>
      <c r="U239" s="33"/>
      <c r="V239" s="33"/>
      <c r="W239" s="33"/>
      <c r="X239" s="33"/>
      <c r="Y239" s="33"/>
      <c r="Z239" s="33"/>
      <c r="AA239" s="33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</row>
    <row r="240" spans="1:47" ht="15.75" customHeight="1" x14ac:dyDescent="0.25">
      <c r="A240" s="21"/>
      <c r="B240" s="21"/>
      <c r="C240" s="29"/>
      <c r="D240" s="29"/>
      <c r="E240" s="30"/>
      <c r="F240" s="29"/>
      <c r="G240" s="29"/>
      <c r="H240" s="31"/>
      <c r="I240" s="32"/>
      <c r="J240" s="33"/>
      <c r="K240" s="33"/>
      <c r="L240" s="33"/>
      <c r="M240" s="33"/>
      <c r="N240" s="33"/>
      <c r="O240" s="33"/>
      <c r="P240" s="33"/>
      <c r="Q240" s="33"/>
      <c r="R240" s="21"/>
      <c r="S240" s="21"/>
      <c r="T240" s="33"/>
      <c r="U240" s="33"/>
      <c r="V240" s="33"/>
      <c r="W240" s="33"/>
      <c r="X240" s="33"/>
      <c r="Y240" s="33"/>
      <c r="Z240" s="33"/>
      <c r="AA240" s="33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</row>
    <row r="241" spans="1:47" ht="15.75" customHeight="1" x14ac:dyDescent="0.25">
      <c r="A241" s="21"/>
      <c r="B241" s="21"/>
      <c r="C241" s="29"/>
      <c r="D241" s="29"/>
      <c r="E241" s="30"/>
      <c r="F241" s="29"/>
      <c r="G241" s="29"/>
      <c r="H241" s="31"/>
      <c r="I241" s="32"/>
      <c r="J241" s="33"/>
      <c r="K241" s="33"/>
      <c r="L241" s="33"/>
      <c r="M241" s="33"/>
      <c r="N241" s="33"/>
      <c r="O241" s="33"/>
      <c r="P241" s="33"/>
      <c r="Q241" s="33"/>
      <c r="R241" s="21"/>
      <c r="S241" s="21"/>
      <c r="T241" s="33"/>
      <c r="U241" s="33"/>
      <c r="V241" s="33"/>
      <c r="W241" s="33"/>
      <c r="X241" s="33"/>
      <c r="Y241" s="33"/>
      <c r="Z241" s="33"/>
      <c r="AA241" s="33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</row>
    <row r="242" spans="1:47" ht="15.75" customHeight="1" x14ac:dyDescent="0.25">
      <c r="A242" s="21"/>
      <c r="B242" s="21"/>
      <c r="C242" s="29"/>
      <c r="D242" s="29"/>
      <c r="E242" s="30"/>
      <c r="F242" s="29"/>
      <c r="G242" s="29"/>
      <c r="H242" s="31"/>
      <c r="I242" s="32"/>
      <c r="J242" s="33"/>
      <c r="K242" s="33"/>
      <c r="L242" s="33"/>
      <c r="M242" s="33"/>
      <c r="N242" s="33"/>
      <c r="O242" s="33"/>
      <c r="P242" s="33"/>
      <c r="Q242" s="33"/>
      <c r="R242" s="21"/>
      <c r="S242" s="21"/>
      <c r="T242" s="33"/>
      <c r="U242" s="33"/>
      <c r="V242" s="33"/>
      <c r="W242" s="33"/>
      <c r="X242" s="33"/>
      <c r="Y242" s="33"/>
      <c r="Z242" s="33"/>
      <c r="AA242" s="33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</row>
    <row r="243" spans="1:47" ht="15.75" customHeight="1" x14ac:dyDescent="0.25">
      <c r="A243" s="21"/>
      <c r="B243" s="21"/>
      <c r="C243" s="29"/>
      <c r="D243" s="29"/>
      <c r="E243" s="30"/>
      <c r="F243" s="29"/>
      <c r="G243" s="29"/>
      <c r="H243" s="31"/>
      <c r="I243" s="32"/>
      <c r="J243" s="33"/>
      <c r="K243" s="33"/>
      <c r="L243" s="33"/>
      <c r="M243" s="33"/>
      <c r="N243" s="33"/>
      <c r="O243" s="33"/>
      <c r="P243" s="33"/>
      <c r="Q243" s="33"/>
      <c r="R243" s="21"/>
      <c r="S243" s="21"/>
      <c r="T243" s="33"/>
      <c r="U243" s="33"/>
      <c r="V243" s="33"/>
      <c r="W243" s="33"/>
      <c r="X243" s="33"/>
      <c r="Y243" s="33"/>
      <c r="Z243" s="33"/>
      <c r="AA243" s="33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</row>
    <row r="244" spans="1:47" ht="15.75" customHeight="1" x14ac:dyDescent="0.25">
      <c r="A244" s="21"/>
      <c r="B244" s="21"/>
      <c r="C244" s="29"/>
      <c r="D244" s="29"/>
      <c r="E244" s="30"/>
      <c r="F244" s="29"/>
      <c r="G244" s="29"/>
      <c r="H244" s="31"/>
      <c r="I244" s="32"/>
      <c r="J244" s="33"/>
      <c r="K244" s="33"/>
      <c r="L244" s="33"/>
      <c r="M244" s="33"/>
      <c r="N244" s="33"/>
      <c r="O244" s="33"/>
      <c r="P244" s="33"/>
      <c r="Q244" s="33"/>
      <c r="R244" s="21"/>
      <c r="S244" s="21"/>
      <c r="T244" s="33"/>
      <c r="U244" s="33"/>
      <c r="V244" s="33"/>
      <c r="W244" s="33"/>
      <c r="X244" s="33"/>
      <c r="Y244" s="33"/>
      <c r="Z244" s="33"/>
      <c r="AA244" s="33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</row>
    <row r="245" spans="1:47" ht="15.75" customHeight="1" x14ac:dyDescent="0.25">
      <c r="A245" s="21"/>
      <c r="B245" s="21"/>
      <c r="C245" s="29"/>
      <c r="D245" s="29"/>
      <c r="E245" s="30"/>
      <c r="F245" s="29"/>
      <c r="G245" s="29"/>
      <c r="H245" s="31"/>
      <c r="I245" s="32"/>
      <c r="J245" s="33"/>
      <c r="K245" s="33"/>
      <c r="L245" s="33"/>
      <c r="M245" s="33"/>
      <c r="N245" s="33"/>
      <c r="O245" s="33"/>
      <c r="P245" s="33"/>
      <c r="Q245" s="33"/>
      <c r="R245" s="21"/>
      <c r="S245" s="21"/>
      <c r="T245" s="33"/>
      <c r="U245" s="33"/>
      <c r="V245" s="33"/>
      <c r="W245" s="33"/>
      <c r="X245" s="33"/>
      <c r="Y245" s="33"/>
      <c r="Z245" s="33"/>
      <c r="AA245" s="33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</row>
    <row r="246" spans="1:47" ht="15.75" customHeight="1" x14ac:dyDescent="0.25">
      <c r="A246" s="21"/>
      <c r="B246" s="21"/>
      <c r="C246" s="29"/>
      <c r="D246" s="29"/>
      <c r="E246" s="30"/>
      <c r="F246" s="29"/>
      <c r="G246" s="29"/>
      <c r="H246" s="31"/>
      <c r="I246" s="32"/>
      <c r="J246" s="33"/>
      <c r="K246" s="33"/>
      <c r="L246" s="33"/>
      <c r="M246" s="33"/>
      <c r="N246" s="33"/>
      <c r="O246" s="33"/>
      <c r="P246" s="33"/>
      <c r="Q246" s="33"/>
      <c r="R246" s="21"/>
      <c r="S246" s="21"/>
      <c r="T246" s="33"/>
      <c r="U246" s="33"/>
      <c r="V246" s="33"/>
      <c r="W246" s="33"/>
      <c r="X246" s="33"/>
      <c r="Y246" s="33"/>
      <c r="Z246" s="33"/>
      <c r="AA246" s="33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</row>
    <row r="247" spans="1:47" ht="15.75" customHeight="1" x14ac:dyDescent="0.25">
      <c r="A247" s="21"/>
      <c r="B247" s="21"/>
      <c r="C247" s="29"/>
      <c r="D247" s="29"/>
      <c r="E247" s="30"/>
      <c r="F247" s="29"/>
      <c r="G247" s="29"/>
      <c r="H247" s="31"/>
      <c r="I247" s="32"/>
      <c r="J247" s="33"/>
      <c r="K247" s="33"/>
      <c r="L247" s="33"/>
      <c r="M247" s="33"/>
      <c r="N247" s="33"/>
      <c r="O247" s="33"/>
      <c r="P247" s="33"/>
      <c r="Q247" s="33"/>
      <c r="R247" s="21"/>
      <c r="S247" s="21"/>
      <c r="T247" s="33"/>
      <c r="U247" s="33"/>
      <c r="V247" s="33"/>
      <c r="W247" s="33"/>
      <c r="X247" s="33"/>
      <c r="Y247" s="33"/>
      <c r="Z247" s="33"/>
      <c r="AA247" s="33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</row>
    <row r="248" spans="1:47" ht="15.75" customHeight="1" x14ac:dyDescent="0.25">
      <c r="A248" s="21"/>
      <c r="B248" s="21"/>
      <c r="C248" s="29"/>
      <c r="D248" s="29"/>
      <c r="E248" s="30"/>
      <c r="F248" s="29"/>
      <c r="G248" s="29"/>
      <c r="H248" s="31"/>
      <c r="I248" s="32"/>
      <c r="J248" s="33"/>
      <c r="K248" s="33"/>
      <c r="L248" s="33"/>
      <c r="M248" s="33"/>
      <c r="N248" s="33"/>
      <c r="O248" s="33"/>
      <c r="P248" s="33"/>
      <c r="Q248" s="33"/>
      <c r="R248" s="21"/>
      <c r="S248" s="21"/>
      <c r="T248" s="33"/>
      <c r="U248" s="33"/>
      <c r="V248" s="33"/>
      <c r="W248" s="33"/>
      <c r="X248" s="33"/>
      <c r="Y248" s="33"/>
      <c r="Z248" s="33"/>
      <c r="AA248" s="33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</row>
    <row r="249" spans="1:47" ht="15.75" customHeight="1" x14ac:dyDescent="0.25">
      <c r="A249" s="21"/>
      <c r="B249" s="21"/>
      <c r="C249" s="29"/>
      <c r="D249" s="29"/>
      <c r="E249" s="30"/>
      <c r="F249" s="29"/>
      <c r="G249" s="29"/>
      <c r="H249" s="31"/>
      <c r="I249" s="32"/>
      <c r="J249" s="33"/>
      <c r="K249" s="33"/>
      <c r="L249" s="33"/>
      <c r="M249" s="33"/>
      <c r="N249" s="33"/>
      <c r="O249" s="33"/>
      <c r="P249" s="33"/>
      <c r="Q249" s="33"/>
      <c r="R249" s="21"/>
      <c r="S249" s="21"/>
      <c r="T249" s="33"/>
      <c r="U249" s="33"/>
      <c r="V249" s="33"/>
      <c r="W249" s="33"/>
      <c r="X249" s="33"/>
      <c r="Y249" s="33"/>
      <c r="Z249" s="33"/>
      <c r="AA249" s="33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</row>
    <row r="250" spans="1:47" ht="15.75" customHeight="1" x14ac:dyDescent="0.25">
      <c r="A250" s="21"/>
      <c r="B250" s="21"/>
      <c r="C250" s="29"/>
      <c r="D250" s="29"/>
      <c r="E250" s="30"/>
      <c r="F250" s="29"/>
      <c r="G250" s="29"/>
      <c r="H250" s="31"/>
      <c r="I250" s="32"/>
      <c r="J250" s="33"/>
      <c r="K250" s="33"/>
      <c r="L250" s="33"/>
      <c r="M250" s="33"/>
      <c r="N250" s="33"/>
      <c r="O250" s="33"/>
      <c r="P250" s="33"/>
      <c r="Q250" s="33"/>
      <c r="R250" s="21"/>
      <c r="S250" s="21"/>
      <c r="T250" s="33"/>
      <c r="U250" s="33"/>
      <c r="V250" s="33"/>
      <c r="W250" s="33"/>
      <c r="X250" s="33"/>
      <c r="Y250" s="33"/>
      <c r="Z250" s="33"/>
      <c r="AA250" s="33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</row>
    <row r="251" spans="1:47" ht="15.75" customHeight="1" x14ac:dyDescent="0.25">
      <c r="A251" s="21"/>
      <c r="B251" s="21"/>
      <c r="C251" s="29"/>
      <c r="D251" s="29"/>
      <c r="E251" s="30"/>
      <c r="F251" s="29"/>
      <c r="G251" s="29"/>
      <c r="H251" s="31"/>
      <c r="I251" s="32"/>
      <c r="J251" s="33"/>
      <c r="K251" s="33"/>
      <c r="L251" s="33"/>
      <c r="M251" s="33"/>
      <c r="N251" s="33"/>
      <c r="O251" s="33"/>
      <c r="P251" s="33"/>
      <c r="Q251" s="33"/>
      <c r="R251" s="21"/>
      <c r="S251" s="21"/>
      <c r="T251" s="33"/>
      <c r="U251" s="33"/>
      <c r="V251" s="33"/>
      <c r="W251" s="33"/>
      <c r="X251" s="33"/>
      <c r="Y251" s="33"/>
      <c r="Z251" s="33"/>
      <c r="AA251" s="33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</row>
    <row r="252" spans="1:47" ht="15.75" customHeight="1" x14ac:dyDescent="0.25">
      <c r="A252" s="21"/>
      <c r="B252" s="21"/>
      <c r="C252" s="29"/>
      <c r="D252" s="29"/>
      <c r="E252" s="30"/>
      <c r="F252" s="29"/>
      <c r="G252" s="29"/>
      <c r="H252" s="31"/>
      <c r="I252" s="32"/>
      <c r="J252" s="33"/>
      <c r="K252" s="33"/>
      <c r="L252" s="33"/>
      <c r="M252" s="33"/>
      <c r="N252" s="33"/>
      <c r="O252" s="33"/>
      <c r="P252" s="33"/>
      <c r="Q252" s="33"/>
      <c r="R252" s="21"/>
      <c r="S252" s="21"/>
      <c r="T252" s="33"/>
      <c r="U252" s="33"/>
      <c r="V252" s="33"/>
      <c r="W252" s="33"/>
      <c r="X252" s="33"/>
      <c r="Y252" s="33"/>
      <c r="Z252" s="33"/>
      <c r="AA252" s="33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</row>
    <row r="253" spans="1:47" ht="15.75" customHeight="1" x14ac:dyDescent="0.25">
      <c r="A253" s="21"/>
      <c r="B253" s="21"/>
      <c r="C253" s="29"/>
      <c r="D253" s="29"/>
      <c r="E253" s="30"/>
      <c r="F253" s="29"/>
      <c r="G253" s="29"/>
      <c r="H253" s="31"/>
      <c r="I253" s="32"/>
      <c r="J253" s="33"/>
      <c r="K253" s="33"/>
      <c r="L253" s="33"/>
      <c r="M253" s="33"/>
      <c r="N253" s="33"/>
      <c r="O253" s="33"/>
      <c r="P253" s="33"/>
      <c r="Q253" s="33"/>
      <c r="R253" s="21"/>
      <c r="S253" s="21"/>
      <c r="T253" s="33"/>
      <c r="U253" s="33"/>
      <c r="V253" s="33"/>
      <c r="W253" s="33"/>
      <c r="X253" s="33"/>
      <c r="Y253" s="33"/>
      <c r="Z253" s="33"/>
      <c r="AA253" s="33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</row>
    <row r="254" spans="1:47" ht="15.75" customHeight="1" x14ac:dyDescent="0.25">
      <c r="A254" s="21"/>
      <c r="B254" s="21"/>
      <c r="C254" s="29"/>
      <c r="D254" s="29"/>
      <c r="E254" s="30"/>
      <c r="F254" s="29"/>
      <c r="G254" s="29"/>
      <c r="H254" s="31"/>
      <c r="I254" s="32"/>
      <c r="J254" s="33"/>
      <c r="K254" s="33"/>
      <c r="L254" s="33"/>
      <c r="M254" s="33"/>
      <c r="N254" s="33"/>
      <c r="O254" s="33"/>
      <c r="P254" s="33"/>
      <c r="Q254" s="33"/>
      <c r="R254" s="21"/>
      <c r="S254" s="21"/>
      <c r="T254" s="33"/>
      <c r="U254" s="33"/>
      <c r="V254" s="33"/>
      <c r="W254" s="33"/>
      <c r="X254" s="33"/>
      <c r="Y254" s="33"/>
      <c r="Z254" s="33"/>
      <c r="AA254" s="33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</row>
    <row r="255" spans="1:47" ht="15.75" customHeight="1" x14ac:dyDescent="0.25">
      <c r="A255" s="21"/>
      <c r="B255" s="21"/>
      <c r="C255" s="29"/>
      <c r="D255" s="29"/>
      <c r="E255" s="30"/>
      <c r="F255" s="29"/>
      <c r="G255" s="29"/>
      <c r="H255" s="31"/>
      <c r="I255" s="32"/>
      <c r="J255" s="33"/>
      <c r="K255" s="33"/>
      <c r="L255" s="33"/>
      <c r="M255" s="33"/>
      <c r="N255" s="33"/>
      <c r="O255" s="33"/>
      <c r="P255" s="33"/>
      <c r="Q255" s="33"/>
      <c r="R255" s="21"/>
      <c r="S255" s="21"/>
      <c r="T255" s="33"/>
      <c r="U255" s="33"/>
      <c r="V255" s="33"/>
      <c r="W255" s="33"/>
      <c r="X255" s="33"/>
      <c r="Y255" s="33"/>
      <c r="Z255" s="33"/>
      <c r="AA255" s="33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</row>
    <row r="256" spans="1:47" ht="15.75" customHeight="1" x14ac:dyDescent="0.25">
      <c r="A256" s="21"/>
      <c r="B256" s="21"/>
      <c r="C256" s="29"/>
      <c r="D256" s="29"/>
      <c r="E256" s="30"/>
      <c r="F256" s="29"/>
      <c r="G256" s="29"/>
      <c r="H256" s="31"/>
      <c r="I256" s="32"/>
      <c r="J256" s="33"/>
      <c r="K256" s="33"/>
      <c r="L256" s="33"/>
      <c r="M256" s="33"/>
      <c r="N256" s="33"/>
      <c r="O256" s="33"/>
      <c r="P256" s="33"/>
      <c r="Q256" s="33"/>
      <c r="R256" s="21"/>
      <c r="S256" s="21"/>
      <c r="T256" s="33"/>
      <c r="U256" s="33"/>
      <c r="V256" s="33"/>
      <c r="W256" s="33"/>
      <c r="X256" s="33"/>
      <c r="Y256" s="33"/>
      <c r="Z256" s="33"/>
      <c r="AA256" s="33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</row>
    <row r="257" spans="1:47" ht="15.75" customHeight="1" x14ac:dyDescent="0.25">
      <c r="A257" s="21"/>
      <c r="B257" s="21"/>
      <c r="C257" s="29"/>
      <c r="D257" s="29"/>
      <c r="E257" s="30"/>
      <c r="F257" s="29"/>
      <c r="G257" s="29"/>
      <c r="H257" s="31"/>
      <c r="I257" s="32"/>
      <c r="J257" s="33"/>
      <c r="K257" s="33"/>
      <c r="L257" s="33"/>
      <c r="M257" s="33"/>
      <c r="N257" s="33"/>
      <c r="O257" s="33"/>
      <c r="P257" s="33"/>
      <c r="Q257" s="33"/>
      <c r="R257" s="21"/>
      <c r="S257" s="21"/>
      <c r="T257" s="33"/>
      <c r="U257" s="33"/>
      <c r="V257" s="33"/>
      <c r="W257" s="33"/>
      <c r="X257" s="33"/>
      <c r="Y257" s="33"/>
      <c r="Z257" s="33"/>
      <c r="AA257" s="33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</row>
    <row r="258" spans="1:47" ht="15.75" customHeight="1" x14ac:dyDescent="0.25">
      <c r="A258" s="21"/>
      <c r="B258" s="21"/>
      <c r="C258" s="29"/>
      <c r="D258" s="29"/>
      <c r="E258" s="30"/>
      <c r="F258" s="29"/>
      <c r="G258" s="29"/>
      <c r="H258" s="31"/>
      <c r="I258" s="32"/>
      <c r="J258" s="33"/>
      <c r="K258" s="33"/>
      <c r="L258" s="33"/>
      <c r="M258" s="33"/>
      <c r="N258" s="33"/>
      <c r="O258" s="33"/>
      <c r="P258" s="33"/>
      <c r="Q258" s="33"/>
      <c r="R258" s="21"/>
      <c r="S258" s="21"/>
      <c r="T258" s="33"/>
      <c r="U258" s="33"/>
      <c r="V258" s="33"/>
      <c r="W258" s="33"/>
      <c r="X258" s="33"/>
      <c r="Y258" s="33"/>
      <c r="Z258" s="33"/>
      <c r="AA258" s="33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</row>
    <row r="259" spans="1:47" ht="15.75" customHeight="1" x14ac:dyDescent="0.25">
      <c r="A259" s="21"/>
      <c r="B259" s="21"/>
      <c r="C259" s="29"/>
      <c r="D259" s="29"/>
      <c r="E259" s="30"/>
      <c r="F259" s="29"/>
      <c r="G259" s="29"/>
      <c r="H259" s="31"/>
      <c r="I259" s="32"/>
      <c r="J259" s="33"/>
      <c r="K259" s="33"/>
      <c r="L259" s="33"/>
      <c r="M259" s="33"/>
      <c r="N259" s="33"/>
      <c r="O259" s="33"/>
      <c r="P259" s="33"/>
      <c r="Q259" s="33"/>
      <c r="R259" s="21"/>
      <c r="S259" s="21"/>
      <c r="T259" s="33"/>
      <c r="U259" s="33"/>
      <c r="V259" s="33"/>
      <c r="W259" s="33"/>
      <c r="X259" s="33"/>
      <c r="Y259" s="33"/>
      <c r="Z259" s="33"/>
      <c r="AA259" s="33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</row>
    <row r="260" spans="1:47" ht="15.75" customHeight="1" x14ac:dyDescent="0.25">
      <c r="A260" s="21"/>
      <c r="B260" s="21"/>
      <c r="C260" s="29"/>
      <c r="D260" s="29"/>
      <c r="E260" s="30"/>
      <c r="F260" s="29"/>
      <c r="G260" s="29"/>
      <c r="H260" s="31"/>
      <c r="I260" s="32"/>
      <c r="J260" s="33"/>
      <c r="K260" s="33"/>
      <c r="L260" s="33"/>
      <c r="M260" s="33"/>
      <c r="N260" s="33"/>
      <c r="O260" s="33"/>
      <c r="P260" s="33"/>
      <c r="Q260" s="33"/>
      <c r="R260" s="21"/>
      <c r="S260" s="21"/>
      <c r="T260" s="33"/>
      <c r="U260" s="33"/>
      <c r="V260" s="33"/>
      <c r="W260" s="33"/>
      <c r="X260" s="33"/>
      <c r="Y260" s="33"/>
      <c r="Z260" s="33"/>
      <c r="AA260" s="33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</row>
    <row r="261" spans="1:47" ht="15.75" customHeight="1" x14ac:dyDescent="0.25">
      <c r="A261" s="21"/>
      <c r="B261" s="21"/>
      <c r="C261" s="29"/>
      <c r="D261" s="29"/>
      <c r="E261" s="30"/>
      <c r="F261" s="29"/>
      <c r="G261" s="29"/>
      <c r="H261" s="31"/>
      <c r="I261" s="32"/>
      <c r="J261" s="33"/>
      <c r="K261" s="33"/>
      <c r="L261" s="33"/>
      <c r="M261" s="33"/>
      <c r="N261" s="33"/>
      <c r="O261" s="33"/>
      <c r="P261" s="33"/>
      <c r="Q261" s="33"/>
      <c r="R261" s="21"/>
      <c r="S261" s="21"/>
      <c r="T261" s="33"/>
      <c r="U261" s="33"/>
      <c r="V261" s="33"/>
      <c r="W261" s="33"/>
      <c r="X261" s="33"/>
      <c r="Y261" s="33"/>
      <c r="Z261" s="33"/>
      <c r="AA261" s="33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</row>
    <row r="262" spans="1:47" ht="15.75" customHeight="1" x14ac:dyDescent="0.25">
      <c r="A262" s="21"/>
      <c r="B262" s="21"/>
      <c r="C262" s="29"/>
      <c r="D262" s="29"/>
      <c r="E262" s="30"/>
      <c r="F262" s="29"/>
      <c r="G262" s="29"/>
      <c r="H262" s="31"/>
      <c r="I262" s="32"/>
      <c r="J262" s="33"/>
      <c r="K262" s="33"/>
      <c r="L262" s="33"/>
      <c r="M262" s="33"/>
      <c r="N262" s="33"/>
      <c r="O262" s="33"/>
      <c r="P262" s="33"/>
      <c r="Q262" s="33"/>
      <c r="R262" s="21"/>
      <c r="S262" s="21"/>
      <c r="T262" s="33"/>
      <c r="U262" s="33"/>
      <c r="V262" s="33"/>
      <c r="W262" s="33"/>
      <c r="X262" s="33"/>
      <c r="Y262" s="33"/>
      <c r="Z262" s="33"/>
      <c r="AA262" s="33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</row>
    <row r="263" spans="1:47" ht="15.75" customHeight="1" x14ac:dyDescent="0.25">
      <c r="A263" s="21"/>
      <c r="B263" s="21"/>
      <c r="C263" s="29"/>
      <c r="D263" s="29"/>
      <c r="E263" s="30"/>
      <c r="F263" s="29"/>
      <c r="G263" s="29"/>
      <c r="H263" s="31"/>
      <c r="I263" s="32"/>
      <c r="J263" s="33"/>
      <c r="K263" s="33"/>
      <c r="L263" s="33"/>
      <c r="M263" s="33"/>
      <c r="N263" s="33"/>
      <c r="O263" s="33"/>
      <c r="P263" s="33"/>
      <c r="Q263" s="33"/>
      <c r="R263" s="21"/>
      <c r="S263" s="21"/>
      <c r="T263" s="33"/>
      <c r="U263" s="33"/>
      <c r="V263" s="33"/>
      <c r="W263" s="33"/>
      <c r="X263" s="33"/>
      <c r="Y263" s="33"/>
      <c r="Z263" s="33"/>
      <c r="AA263" s="33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</row>
    <row r="264" spans="1:47" ht="15.75" customHeight="1" x14ac:dyDescent="0.25">
      <c r="A264" s="21"/>
      <c r="B264" s="21"/>
      <c r="C264" s="29"/>
      <c r="D264" s="29"/>
      <c r="E264" s="30"/>
      <c r="F264" s="29"/>
      <c r="G264" s="29"/>
      <c r="H264" s="31"/>
      <c r="I264" s="32"/>
      <c r="J264" s="33"/>
      <c r="K264" s="33"/>
      <c r="L264" s="33"/>
      <c r="M264" s="33"/>
      <c r="N264" s="33"/>
      <c r="O264" s="33"/>
      <c r="P264" s="33"/>
      <c r="Q264" s="33"/>
      <c r="R264" s="21"/>
      <c r="S264" s="21"/>
      <c r="T264" s="33"/>
      <c r="U264" s="33"/>
      <c r="V264" s="33"/>
      <c r="W264" s="33"/>
      <c r="X264" s="33"/>
      <c r="Y264" s="33"/>
      <c r="Z264" s="33"/>
      <c r="AA264" s="33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</row>
    <row r="265" spans="1:47" ht="15.75" customHeight="1" x14ac:dyDescent="0.25">
      <c r="A265" s="21"/>
      <c r="B265" s="21"/>
      <c r="C265" s="29"/>
      <c r="D265" s="29"/>
      <c r="E265" s="30"/>
      <c r="F265" s="29"/>
      <c r="G265" s="29"/>
      <c r="H265" s="31"/>
      <c r="I265" s="32"/>
      <c r="J265" s="33"/>
      <c r="K265" s="33"/>
      <c r="L265" s="33"/>
      <c r="M265" s="33"/>
      <c r="N265" s="33"/>
      <c r="O265" s="33"/>
      <c r="P265" s="33"/>
      <c r="Q265" s="33"/>
      <c r="R265" s="21"/>
      <c r="S265" s="21"/>
      <c r="T265" s="33"/>
      <c r="U265" s="33"/>
      <c r="V265" s="33"/>
      <c r="W265" s="33"/>
      <c r="X265" s="33"/>
      <c r="Y265" s="33"/>
      <c r="Z265" s="33"/>
      <c r="AA265" s="33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</row>
    <row r="266" spans="1:47" ht="15.75" customHeight="1" x14ac:dyDescent="0.25">
      <c r="A266" s="21"/>
      <c r="B266" s="21"/>
      <c r="C266" s="29"/>
      <c r="D266" s="29"/>
      <c r="E266" s="30"/>
      <c r="F266" s="29"/>
      <c r="G266" s="29"/>
      <c r="H266" s="31"/>
      <c r="I266" s="32"/>
      <c r="J266" s="33"/>
      <c r="K266" s="33"/>
      <c r="L266" s="33"/>
      <c r="M266" s="33"/>
      <c r="N266" s="33"/>
      <c r="O266" s="33"/>
      <c r="P266" s="33"/>
      <c r="Q266" s="33"/>
      <c r="R266" s="21"/>
      <c r="S266" s="21"/>
      <c r="T266" s="33"/>
      <c r="U266" s="33"/>
      <c r="V266" s="33"/>
      <c r="W266" s="33"/>
      <c r="X266" s="33"/>
      <c r="Y266" s="33"/>
      <c r="Z266" s="33"/>
      <c r="AA266" s="33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</row>
    <row r="267" spans="1:47" ht="15.75" customHeight="1" x14ac:dyDescent="0.25">
      <c r="A267" s="21"/>
      <c r="B267" s="21"/>
      <c r="C267" s="29"/>
      <c r="D267" s="29"/>
      <c r="E267" s="30"/>
      <c r="F267" s="29"/>
      <c r="G267" s="29"/>
      <c r="H267" s="31"/>
      <c r="I267" s="32"/>
      <c r="J267" s="33"/>
      <c r="K267" s="33"/>
      <c r="L267" s="33"/>
      <c r="M267" s="33"/>
      <c r="N267" s="33"/>
      <c r="O267" s="33"/>
      <c r="P267" s="33"/>
      <c r="Q267" s="33"/>
      <c r="R267" s="21"/>
      <c r="S267" s="21"/>
      <c r="T267" s="33"/>
      <c r="U267" s="33"/>
      <c r="V267" s="33"/>
      <c r="W267" s="33"/>
      <c r="X267" s="33"/>
      <c r="Y267" s="33"/>
      <c r="Z267" s="33"/>
      <c r="AA267" s="33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</row>
    <row r="268" spans="1:47" ht="15.75" customHeight="1" x14ac:dyDescent="0.25">
      <c r="A268" s="21"/>
      <c r="B268" s="21"/>
      <c r="C268" s="29"/>
      <c r="D268" s="29"/>
      <c r="E268" s="30"/>
      <c r="F268" s="29"/>
      <c r="G268" s="29"/>
      <c r="H268" s="31"/>
      <c r="I268" s="32"/>
      <c r="J268" s="33"/>
      <c r="K268" s="33"/>
      <c r="L268" s="33"/>
      <c r="M268" s="33"/>
      <c r="N268" s="33"/>
      <c r="O268" s="33"/>
      <c r="P268" s="33"/>
      <c r="Q268" s="33"/>
      <c r="R268" s="21"/>
      <c r="S268" s="21"/>
      <c r="T268" s="33"/>
      <c r="U268" s="33"/>
      <c r="V268" s="33"/>
      <c r="W268" s="33"/>
      <c r="X268" s="33"/>
      <c r="Y268" s="33"/>
      <c r="Z268" s="33"/>
      <c r="AA268" s="33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</row>
    <row r="269" spans="1:47" ht="15.75" customHeight="1" x14ac:dyDescent="0.25">
      <c r="A269" s="21"/>
      <c r="B269" s="21"/>
      <c r="C269" s="29"/>
      <c r="D269" s="29"/>
      <c r="E269" s="30"/>
      <c r="F269" s="29"/>
      <c r="G269" s="29"/>
      <c r="H269" s="31"/>
      <c r="I269" s="32"/>
      <c r="J269" s="33"/>
      <c r="K269" s="33"/>
      <c r="L269" s="33"/>
      <c r="M269" s="33"/>
      <c r="N269" s="33"/>
      <c r="O269" s="33"/>
      <c r="P269" s="33"/>
      <c r="Q269" s="33"/>
      <c r="R269" s="21"/>
      <c r="S269" s="21"/>
      <c r="T269" s="33"/>
      <c r="U269" s="33"/>
      <c r="V269" s="33"/>
      <c r="W269" s="33"/>
      <c r="X269" s="33"/>
      <c r="Y269" s="33"/>
      <c r="Z269" s="33"/>
      <c r="AA269" s="33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</row>
    <row r="270" spans="1:47" ht="15.75" customHeight="1" x14ac:dyDescent="0.25">
      <c r="A270" s="21"/>
      <c r="B270" s="21"/>
      <c r="C270" s="29"/>
      <c r="D270" s="29"/>
      <c r="E270" s="30"/>
      <c r="F270" s="29"/>
      <c r="G270" s="29"/>
      <c r="H270" s="31"/>
      <c r="I270" s="32"/>
      <c r="J270" s="33"/>
      <c r="K270" s="33"/>
      <c r="L270" s="33"/>
      <c r="M270" s="33"/>
      <c r="N270" s="33"/>
      <c r="O270" s="33"/>
      <c r="P270" s="33"/>
      <c r="Q270" s="33"/>
      <c r="R270" s="21"/>
      <c r="S270" s="21"/>
      <c r="T270" s="33"/>
      <c r="U270" s="33"/>
      <c r="V270" s="33"/>
      <c r="W270" s="33"/>
      <c r="X270" s="33"/>
      <c r="Y270" s="33"/>
      <c r="Z270" s="33"/>
      <c r="AA270" s="33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</row>
    <row r="271" spans="1:47" ht="15.75" customHeight="1" x14ac:dyDescent="0.25">
      <c r="A271" s="21"/>
      <c r="B271" s="21"/>
      <c r="C271" s="29"/>
      <c r="D271" s="29"/>
      <c r="E271" s="30"/>
      <c r="F271" s="29"/>
      <c r="G271" s="29"/>
      <c r="H271" s="31"/>
      <c r="I271" s="32"/>
      <c r="J271" s="33"/>
      <c r="K271" s="33"/>
      <c r="L271" s="33"/>
      <c r="M271" s="33"/>
      <c r="N271" s="33"/>
      <c r="O271" s="33"/>
      <c r="P271" s="33"/>
      <c r="Q271" s="33"/>
      <c r="R271" s="21"/>
      <c r="S271" s="21"/>
      <c r="T271" s="33"/>
      <c r="U271" s="33"/>
      <c r="V271" s="33"/>
      <c r="W271" s="33"/>
      <c r="X271" s="33"/>
      <c r="Y271" s="33"/>
      <c r="Z271" s="33"/>
      <c r="AA271" s="33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</row>
    <row r="272" spans="1:47" ht="15.75" customHeight="1" x14ac:dyDescent="0.25">
      <c r="A272" s="21"/>
      <c r="B272" s="21"/>
      <c r="C272" s="29"/>
      <c r="D272" s="29"/>
      <c r="E272" s="30"/>
      <c r="F272" s="29"/>
      <c r="G272" s="29"/>
      <c r="H272" s="31"/>
      <c r="I272" s="32"/>
      <c r="J272" s="33"/>
      <c r="K272" s="33"/>
      <c r="L272" s="33"/>
      <c r="M272" s="33"/>
      <c r="N272" s="33"/>
      <c r="O272" s="33"/>
      <c r="P272" s="33"/>
      <c r="Q272" s="33"/>
      <c r="R272" s="21"/>
      <c r="S272" s="21"/>
      <c r="T272" s="33"/>
      <c r="U272" s="33"/>
      <c r="V272" s="33"/>
      <c r="W272" s="33"/>
      <c r="X272" s="33"/>
      <c r="Y272" s="33"/>
      <c r="Z272" s="33"/>
      <c r="AA272" s="33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</row>
    <row r="273" spans="1:47" ht="15.75" customHeight="1" x14ac:dyDescent="0.25">
      <c r="A273" s="21"/>
      <c r="B273" s="21"/>
      <c r="C273" s="29"/>
      <c r="D273" s="29"/>
      <c r="E273" s="30"/>
      <c r="F273" s="29"/>
      <c r="G273" s="29"/>
      <c r="H273" s="31"/>
      <c r="I273" s="32"/>
      <c r="J273" s="33"/>
      <c r="K273" s="33"/>
      <c r="L273" s="33"/>
      <c r="M273" s="33"/>
      <c r="N273" s="33"/>
      <c r="O273" s="33"/>
      <c r="P273" s="33"/>
      <c r="Q273" s="33"/>
      <c r="R273" s="21"/>
      <c r="S273" s="21"/>
      <c r="T273" s="33"/>
      <c r="U273" s="33"/>
      <c r="V273" s="33"/>
      <c r="W273" s="33"/>
      <c r="X273" s="33"/>
      <c r="Y273" s="33"/>
      <c r="Z273" s="33"/>
      <c r="AA273" s="33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</row>
    <row r="274" spans="1:47" ht="15.75" customHeight="1" x14ac:dyDescent="0.25">
      <c r="A274" s="21"/>
      <c r="B274" s="21"/>
      <c r="C274" s="29"/>
      <c r="D274" s="29"/>
      <c r="E274" s="30"/>
      <c r="F274" s="29"/>
      <c r="G274" s="29"/>
      <c r="H274" s="31"/>
      <c r="I274" s="32"/>
      <c r="J274" s="33"/>
      <c r="K274" s="33"/>
      <c r="L274" s="33"/>
      <c r="M274" s="33"/>
      <c r="N274" s="33"/>
      <c r="O274" s="33"/>
      <c r="P274" s="33"/>
      <c r="Q274" s="33"/>
      <c r="R274" s="21"/>
      <c r="S274" s="21"/>
      <c r="T274" s="33"/>
      <c r="U274" s="33"/>
      <c r="V274" s="33"/>
      <c r="W274" s="33"/>
      <c r="X274" s="33"/>
      <c r="Y274" s="33"/>
      <c r="Z274" s="33"/>
      <c r="AA274" s="33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</row>
    <row r="275" spans="1:47" ht="15.75" customHeight="1" x14ac:dyDescent="0.25">
      <c r="A275" s="21"/>
      <c r="B275" s="21"/>
      <c r="C275" s="29"/>
      <c r="D275" s="29"/>
      <c r="E275" s="30"/>
      <c r="F275" s="29"/>
      <c r="G275" s="29"/>
      <c r="H275" s="31"/>
      <c r="I275" s="32"/>
      <c r="J275" s="33"/>
      <c r="K275" s="33"/>
      <c r="L275" s="33"/>
      <c r="M275" s="33"/>
      <c r="N275" s="33"/>
      <c r="O275" s="33"/>
      <c r="P275" s="33"/>
      <c r="Q275" s="33"/>
      <c r="R275" s="21"/>
      <c r="S275" s="21"/>
      <c r="T275" s="33"/>
      <c r="U275" s="33"/>
      <c r="V275" s="33"/>
      <c r="W275" s="33"/>
      <c r="X275" s="33"/>
      <c r="Y275" s="33"/>
      <c r="Z275" s="33"/>
      <c r="AA275" s="33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</row>
    <row r="276" spans="1:47" ht="15.75" customHeight="1" x14ac:dyDescent="0.25">
      <c r="A276" s="21"/>
      <c r="B276" s="21"/>
      <c r="C276" s="29"/>
      <c r="D276" s="29"/>
      <c r="E276" s="30"/>
      <c r="F276" s="29"/>
      <c r="G276" s="29"/>
      <c r="H276" s="31"/>
      <c r="I276" s="32"/>
      <c r="J276" s="33"/>
      <c r="K276" s="33"/>
      <c r="L276" s="33"/>
      <c r="M276" s="33"/>
      <c r="N276" s="33"/>
      <c r="O276" s="33"/>
      <c r="P276" s="33"/>
      <c r="Q276" s="33"/>
      <c r="R276" s="21"/>
      <c r="S276" s="21"/>
      <c r="T276" s="33"/>
      <c r="U276" s="33"/>
      <c r="V276" s="33"/>
      <c r="W276" s="33"/>
      <c r="X276" s="33"/>
      <c r="Y276" s="33"/>
      <c r="Z276" s="33"/>
      <c r="AA276" s="33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</row>
    <row r="277" spans="1:47" ht="15.75" customHeight="1" x14ac:dyDescent="0.25">
      <c r="A277" s="21"/>
      <c r="B277" s="21"/>
      <c r="C277" s="29"/>
      <c r="D277" s="29"/>
      <c r="E277" s="30"/>
      <c r="F277" s="29"/>
      <c r="G277" s="29"/>
      <c r="H277" s="31"/>
      <c r="I277" s="32"/>
      <c r="J277" s="33"/>
      <c r="K277" s="33"/>
      <c r="L277" s="33"/>
      <c r="M277" s="33"/>
      <c r="N277" s="33"/>
      <c r="O277" s="33"/>
      <c r="P277" s="33"/>
      <c r="Q277" s="33"/>
      <c r="R277" s="21"/>
      <c r="S277" s="21"/>
      <c r="T277" s="33"/>
      <c r="U277" s="33"/>
      <c r="V277" s="33"/>
      <c r="W277" s="33"/>
      <c r="X277" s="33"/>
      <c r="Y277" s="33"/>
      <c r="Z277" s="33"/>
      <c r="AA277" s="33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</row>
    <row r="278" spans="1:47" ht="15.75" customHeight="1" x14ac:dyDescent="0.25">
      <c r="A278" s="21"/>
      <c r="B278" s="21"/>
      <c r="C278" s="29"/>
      <c r="D278" s="29"/>
      <c r="E278" s="30"/>
      <c r="F278" s="29"/>
      <c r="G278" s="29"/>
      <c r="H278" s="31"/>
      <c r="I278" s="32"/>
      <c r="J278" s="33"/>
      <c r="K278" s="33"/>
      <c r="L278" s="33"/>
      <c r="M278" s="33"/>
      <c r="N278" s="33"/>
      <c r="O278" s="33"/>
      <c r="P278" s="33"/>
      <c r="Q278" s="33"/>
      <c r="R278" s="21"/>
      <c r="S278" s="21"/>
      <c r="T278" s="33"/>
      <c r="U278" s="33"/>
      <c r="V278" s="33"/>
      <c r="W278" s="33"/>
      <c r="X278" s="33"/>
      <c r="Y278" s="33"/>
      <c r="Z278" s="33"/>
      <c r="AA278" s="33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</row>
    <row r="279" spans="1:47" ht="15.75" customHeight="1" x14ac:dyDescent="0.25">
      <c r="A279" s="21"/>
      <c r="B279" s="21"/>
      <c r="C279" s="29"/>
      <c r="D279" s="29"/>
      <c r="E279" s="30"/>
      <c r="F279" s="29"/>
      <c r="G279" s="29"/>
      <c r="H279" s="31"/>
      <c r="I279" s="32"/>
      <c r="J279" s="33"/>
      <c r="K279" s="33"/>
      <c r="L279" s="33"/>
      <c r="M279" s="33"/>
      <c r="N279" s="33"/>
      <c r="O279" s="33"/>
      <c r="P279" s="33"/>
      <c r="Q279" s="33"/>
      <c r="R279" s="21"/>
      <c r="S279" s="21"/>
      <c r="T279" s="33"/>
      <c r="U279" s="33"/>
      <c r="V279" s="33"/>
      <c r="W279" s="33"/>
      <c r="X279" s="33"/>
      <c r="Y279" s="33"/>
      <c r="Z279" s="33"/>
      <c r="AA279" s="33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</row>
    <row r="280" spans="1:47" ht="15.75" customHeight="1" x14ac:dyDescent="0.25">
      <c r="A280" s="21"/>
      <c r="B280" s="21"/>
      <c r="C280" s="29"/>
      <c r="D280" s="29"/>
      <c r="E280" s="30"/>
      <c r="F280" s="29"/>
      <c r="G280" s="29"/>
      <c r="H280" s="31"/>
      <c r="I280" s="32"/>
      <c r="J280" s="33"/>
      <c r="K280" s="33"/>
      <c r="L280" s="33"/>
      <c r="M280" s="33"/>
      <c r="N280" s="33"/>
      <c r="O280" s="33"/>
      <c r="P280" s="33"/>
      <c r="Q280" s="33"/>
      <c r="R280" s="21"/>
      <c r="S280" s="21"/>
      <c r="T280" s="33"/>
      <c r="U280" s="33"/>
      <c r="V280" s="33"/>
      <c r="W280" s="33"/>
      <c r="X280" s="33"/>
      <c r="Y280" s="33"/>
      <c r="Z280" s="33"/>
      <c r="AA280" s="33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</row>
    <row r="281" spans="1:47" ht="15.75" customHeight="1" x14ac:dyDescent="0.25">
      <c r="A281" s="21"/>
      <c r="B281" s="21"/>
      <c r="C281" s="29"/>
      <c r="D281" s="29"/>
      <c r="E281" s="30"/>
      <c r="F281" s="29"/>
      <c r="G281" s="29"/>
      <c r="H281" s="31"/>
      <c r="I281" s="32"/>
      <c r="J281" s="33"/>
      <c r="K281" s="33"/>
      <c r="L281" s="33"/>
      <c r="M281" s="33"/>
      <c r="N281" s="33"/>
      <c r="O281" s="33"/>
      <c r="P281" s="33"/>
      <c r="Q281" s="33"/>
      <c r="R281" s="21"/>
      <c r="S281" s="21"/>
      <c r="T281" s="33"/>
      <c r="U281" s="33"/>
      <c r="V281" s="33"/>
      <c r="W281" s="33"/>
      <c r="X281" s="33"/>
      <c r="Y281" s="33"/>
      <c r="Z281" s="33"/>
      <c r="AA281" s="33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</row>
    <row r="282" spans="1:47" ht="15.75" customHeight="1" x14ac:dyDescent="0.25">
      <c r="A282" s="21"/>
      <c r="B282" s="21"/>
      <c r="C282" s="29"/>
      <c r="D282" s="29"/>
      <c r="E282" s="30"/>
      <c r="F282" s="29"/>
      <c r="G282" s="29"/>
      <c r="H282" s="31"/>
      <c r="I282" s="32"/>
      <c r="J282" s="33"/>
      <c r="K282" s="33"/>
      <c r="L282" s="33"/>
      <c r="M282" s="33"/>
      <c r="N282" s="33"/>
      <c r="O282" s="33"/>
      <c r="P282" s="33"/>
      <c r="Q282" s="33"/>
      <c r="R282" s="21"/>
      <c r="S282" s="21"/>
      <c r="T282" s="33"/>
      <c r="U282" s="33"/>
      <c r="V282" s="33"/>
      <c r="W282" s="33"/>
      <c r="X282" s="33"/>
      <c r="Y282" s="33"/>
      <c r="Z282" s="33"/>
      <c r="AA282" s="33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</row>
    <row r="283" spans="1:47" ht="15.75" customHeight="1" x14ac:dyDescent="0.25">
      <c r="A283" s="21"/>
      <c r="B283" s="21"/>
      <c r="C283" s="29"/>
      <c r="D283" s="29"/>
      <c r="E283" s="30"/>
      <c r="F283" s="29"/>
      <c r="G283" s="29"/>
      <c r="H283" s="31"/>
      <c r="I283" s="32"/>
      <c r="J283" s="33"/>
      <c r="K283" s="33"/>
      <c r="L283" s="33"/>
      <c r="M283" s="33"/>
      <c r="N283" s="33"/>
      <c r="O283" s="33"/>
      <c r="P283" s="33"/>
      <c r="Q283" s="33"/>
      <c r="R283" s="21"/>
      <c r="S283" s="21"/>
      <c r="T283" s="33"/>
      <c r="U283" s="33"/>
      <c r="V283" s="33"/>
      <c r="W283" s="33"/>
      <c r="X283" s="33"/>
      <c r="Y283" s="33"/>
      <c r="Z283" s="33"/>
      <c r="AA283" s="33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</row>
    <row r="284" spans="1:47" ht="15.75" customHeight="1" x14ac:dyDescent="0.25">
      <c r="A284" s="21"/>
      <c r="B284" s="21"/>
      <c r="C284" s="29"/>
      <c r="D284" s="29"/>
      <c r="E284" s="30"/>
      <c r="F284" s="29"/>
      <c r="G284" s="29"/>
      <c r="H284" s="31"/>
      <c r="I284" s="32"/>
      <c r="J284" s="33"/>
      <c r="K284" s="33"/>
      <c r="L284" s="33"/>
      <c r="M284" s="33"/>
      <c r="N284" s="33"/>
      <c r="O284" s="33"/>
      <c r="P284" s="33"/>
      <c r="Q284" s="33"/>
      <c r="R284" s="21"/>
      <c r="S284" s="21"/>
      <c r="T284" s="33"/>
      <c r="U284" s="33"/>
      <c r="V284" s="33"/>
      <c r="W284" s="33"/>
      <c r="X284" s="33"/>
      <c r="Y284" s="33"/>
      <c r="Z284" s="33"/>
      <c r="AA284" s="33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</row>
    <row r="285" spans="1:47" ht="15.75" customHeight="1" x14ac:dyDescent="0.25">
      <c r="A285" s="21"/>
      <c r="B285" s="21"/>
      <c r="C285" s="29"/>
      <c r="D285" s="29"/>
      <c r="E285" s="30"/>
      <c r="F285" s="29"/>
      <c r="G285" s="29"/>
      <c r="H285" s="31"/>
      <c r="I285" s="32"/>
      <c r="J285" s="33"/>
      <c r="K285" s="33"/>
      <c r="L285" s="33"/>
      <c r="M285" s="33"/>
      <c r="N285" s="33"/>
      <c r="O285" s="33"/>
      <c r="P285" s="33"/>
      <c r="Q285" s="33"/>
      <c r="R285" s="21"/>
      <c r="S285" s="21"/>
      <c r="T285" s="33"/>
      <c r="U285" s="33"/>
      <c r="V285" s="33"/>
      <c r="W285" s="33"/>
      <c r="X285" s="33"/>
      <c r="Y285" s="33"/>
      <c r="Z285" s="33"/>
      <c r="AA285" s="33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</row>
    <row r="286" spans="1:47" ht="15.75" customHeight="1" x14ac:dyDescent="0.25">
      <c r="A286" s="21"/>
      <c r="B286" s="21"/>
      <c r="C286" s="29"/>
      <c r="D286" s="29"/>
      <c r="E286" s="30"/>
      <c r="F286" s="29"/>
      <c r="G286" s="29"/>
      <c r="H286" s="31"/>
      <c r="I286" s="32"/>
      <c r="J286" s="33"/>
      <c r="K286" s="33"/>
      <c r="L286" s="33"/>
      <c r="M286" s="33"/>
      <c r="N286" s="33"/>
      <c r="O286" s="33"/>
      <c r="P286" s="33"/>
      <c r="Q286" s="33"/>
      <c r="R286" s="21"/>
      <c r="S286" s="21"/>
      <c r="T286" s="33"/>
      <c r="U286" s="33"/>
      <c r="V286" s="33"/>
      <c r="W286" s="33"/>
      <c r="X286" s="33"/>
      <c r="Y286" s="33"/>
      <c r="Z286" s="33"/>
      <c r="AA286" s="33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</row>
    <row r="287" spans="1:47" ht="15.75" customHeight="1" x14ac:dyDescent="0.25">
      <c r="A287" s="21"/>
      <c r="B287" s="21"/>
      <c r="C287" s="29"/>
      <c r="D287" s="29"/>
      <c r="E287" s="30"/>
      <c r="F287" s="29"/>
      <c r="G287" s="29"/>
      <c r="H287" s="31"/>
      <c r="I287" s="32"/>
      <c r="J287" s="33"/>
      <c r="K287" s="33"/>
      <c r="L287" s="33"/>
      <c r="M287" s="33"/>
      <c r="N287" s="33"/>
      <c r="O287" s="33"/>
      <c r="P287" s="33"/>
      <c r="Q287" s="33"/>
      <c r="R287" s="21"/>
      <c r="S287" s="21"/>
      <c r="T287" s="33"/>
      <c r="U287" s="33"/>
      <c r="V287" s="33"/>
      <c r="W287" s="33"/>
      <c r="X287" s="33"/>
      <c r="Y287" s="33"/>
      <c r="Z287" s="33"/>
      <c r="AA287" s="33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</row>
    <row r="288" spans="1:47" ht="15.75" customHeight="1" x14ac:dyDescent="0.25">
      <c r="A288" s="21"/>
      <c r="B288" s="21"/>
      <c r="C288" s="29"/>
      <c r="D288" s="29"/>
      <c r="E288" s="30"/>
      <c r="F288" s="29"/>
      <c r="G288" s="29"/>
      <c r="H288" s="31"/>
      <c r="I288" s="32"/>
      <c r="J288" s="33"/>
      <c r="K288" s="33"/>
      <c r="L288" s="33"/>
      <c r="M288" s="33"/>
      <c r="N288" s="33"/>
      <c r="O288" s="33"/>
      <c r="P288" s="33"/>
      <c r="Q288" s="33"/>
      <c r="R288" s="21"/>
      <c r="S288" s="21"/>
      <c r="T288" s="33"/>
      <c r="U288" s="33"/>
      <c r="V288" s="33"/>
      <c r="W288" s="33"/>
      <c r="X288" s="33"/>
      <c r="Y288" s="33"/>
      <c r="Z288" s="33"/>
      <c r="AA288" s="33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</row>
    <row r="289" spans="1:47" ht="15.75" customHeight="1" x14ac:dyDescent="0.25">
      <c r="A289" s="21"/>
      <c r="B289" s="21"/>
      <c r="C289" s="29"/>
      <c r="D289" s="29"/>
      <c r="E289" s="30"/>
      <c r="F289" s="29"/>
      <c r="G289" s="29"/>
      <c r="H289" s="31"/>
      <c r="I289" s="32"/>
      <c r="J289" s="33"/>
      <c r="K289" s="33"/>
      <c r="L289" s="33"/>
      <c r="M289" s="33"/>
      <c r="N289" s="33"/>
      <c r="O289" s="33"/>
      <c r="P289" s="33"/>
      <c r="Q289" s="33"/>
      <c r="R289" s="21"/>
      <c r="S289" s="21"/>
      <c r="T289" s="33"/>
      <c r="U289" s="33"/>
      <c r="V289" s="33"/>
      <c r="W289" s="33"/>
      <c r="X289" s="33"/>
      <c r="Y289" s="33"/>
      <c r="Z289" s="33"/>
      <c r="AA289" s="33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</row>
    <row r="290" spans="1:47" ht="15.75" customHeight="1" x14ac:dyDescent="0.25">
      <c r="A290" s="21"/>
      <c r="B290" s="21"/>
      <c r="C290" s="29"/>
      <c r="D290" s="29"/>
      <c r="E290" s="30"/>
      <c r="F290" s="29"/>
      <c r="G290" s="29"/>
      <c r="H290" s="31"/>
      <c r="I290" s="32"/>
      <c r="J290" s="33"/>
      <c r="K290" s="33"/>
      <c r="L290" s="33"/>
      <c r="M290" s="33"/>
      <c r="N290" s="33"/>
      <c r="O290" s="33"/>
      <c r="P290" s="33"/>
      <c r="Q290" s="33"/>
      <c r="R290" s="21"/>
      <c r="S290" s="21"/>
      <c r="T290" s="33"/>
      <c r="U290" s="33"/>
      <c r="V290" s="33"/>
      <c r="W290" s="33"/>
      <c r="X290" s="33"/>
      <c r="Y290" s="33"/>
      <c r="Z290" s="33"/>
      <c r="AA290" s="33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</row>
    <row r="291" spans="1:47" ht="15.75" customHeight="1" x14ac:dyDescent="0.25">
      <c r="A291" s="21"/>
      <c r="B291" s="21"/>
      <c r="C291" s="29"/>
      <c r="D291" s="29"/>
      <c r="E291" s="30"/>
      <c r="F291" s="29"/>
      <c r="G291" s="29"/>
      <c r="H291" s="31"/>
      <c r="I291" s="32"/>
      <c r="J291" s="33"/>
      <c r="K291" s="33"/>
      <c r="L291" s="33"/>
      <c r="M291" s="33"/>
      <c r="N291" s="33"/>
      <c r="O291" s="33"/>
      <c r="P291" s="33"/>
      <c r="Q291" s="33"/>
      <c r="R291" s="21"/>
      <c r="S291" s="21"/>
      <c r="T291" s="33"/>
      <c r="U291" s="33"/>
      <c r="V291" s="33"/>
      <c r="W291" s="33"/>
      <c r="X291" s="33"/>
      <c r="Y291" s="33"/>
      <c r="Z291" s="33"/>
      <c r="AA291" s="33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</row>
    <row r="292" spans="1:47" ht="15.75" customHeight="1" x14ac:dyDescent="0.25">
      <c r="A292" s="21"/>
      <c r="B292" s="21"/>
      <c r="C292" s="29"/>
      <c r="D292" s="29"/>
      <c r="E292" s="30"/>
      <c r="F292" s="29"/>
      <c r="G292" s="29"/>
      <c r="H292" s="31"/>
      <c r="I292" s="32"/>
      <c r="J292" s="33"/>
      <c r="K292" s="33"/>
      <c r="L292" s="33"/>
      <c r="M292" s="33"/>
      <c r="N292" s="33"/>
      <c r="O292" s="33"/>
      <c r="P292" s="33"/>
      <c r="Q292" s="33"/>
      <c r="R292" s="21"/>
      <c r="S292" s="21"/>
      <c r="T292" s="33"/>
      <c r="U292" s="33"/>
      <c r="V292" s="33"/>
      <c r="W292" s="33"/>
      <c r="X292" s="33"/>
      <c r="Y292" s="33"/>
      <c r="Z292" s="33"/>
      <c r="AA292" s="33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</row>
    <row r="293" spans="1:47" ht="15.75" customHeight="1" x14ac:dyDescent="0.25">
      <c r="A293" s="21"/>
      <c r="B293" s="21"/>
      <c r="C293" s="29"/>
      <c r="D293" s="29"/>
      <c r="E293" s="30"/>
      <c r="F293" s="29"/>
      <c r="G293" s="29"/>
      <c r="H293" s="31"/>
      <c r="I293" s="32"/>
      <c r="J293" s="33"/>
      <c r="K293" s="33"/>
      <c r="L293" s="33"/>
      <c r="M293" s="33"/>
      <c r="N293" s="33"/>
      <c r="O293" s="33"/>
      <c r="P293" s="33"/>
      <c r="Q293" s="33"/>
      <c r="R293" s="21"/>
      <c r="S293" s="21"/>
      <c r="T293" s="33"/>
      <c r="U293" s="33"/>
      <c r="V293" s="33"/>
      <c r="W293" s="33"/>
      <c r="X293" s="33"/>
      <c r="Y293" s="33"/>
      <c r="Z293" s="33"/>
      <c r="AA293" s="33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</row>
    <row r="294" spans="1:47" ht="15.75" customHeight="1" x14ac:dyDescent="0.25">
      <c r="A294" s="21"/>
      <c r="B294" s="21"/>
      <c r="C294" s="29"/>
      <c r="D294" s="29"/>
      <c r="E294" s="30"/>
      <c r="F294" s="29"/>
      <c r="G294" s="29"/>
      <c r="H294" s="31"/>
      <c r="I294" s="32"/>
      <c r="J294" s="33"/>
      <c r="K294" s="33"/>
      <c r="L294" s="33"/>
      <c r="M294" s="33"/>
      <c r="N294" s="33"/>
      <c r="O294" s="33"/>
      <c r="P294" s="33"/>
      <c r="Q294" s="33"/>
      <c r="R294" s="21"/>
      <c r="S294" s="21"/>
      <c r="T294" s="33"/>
      <c r="U294" s="33"/>
      <c r="V294" s="33"/>
      <c r="W294" s="33"/>
      <c r="X294" s="33"/>
      <c r="Y294" s="33"/>
      <c r="Z294" s="33"/>
      <c r="AA294" s="33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</row>
    <row r="295" spans="1:47" ht="15.75" customHeight="1" x14ac:dyDescent="0.25">
      <c r="A295" s="21"/>
      <c r="B295" s="21"/>
      <c r="C295" s="29"/>
      <c r="D295" s="29"/>
      <c r="E295" s="30"/>
      <c r="F295" s="29"/>
      <c r="G295" s="29"/>
      <c r="H295" s="31"/>
      <c r="I295" s="32"/>
      <c r="J295" s="33"/>
      <c r="K295" s="33"/>
      <c r="L295" s="33"/>
      <c r="M295" s="33"/>
      <c r="N295" s="33"/>
      <c r="O295" s="33"/>
      <c r="P295" s="33"/>
      <c r="Q295" s="33"/>
      <c r="R295" s="21"/>
      <c r="S295" s="21"/>
      <c r="T295" s="33"/>
      <c r="U295" s="33"/>
      <c r="V295" s="33"/>
      <c r="W295" s="33"/>
      <c r="X295" s="33"/>
      <c r="Y295" s="33"/>
      <c r="Z295" s="33"/>
      <c r="AA295" s="33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</row>
    <row r="296" spans="1:47" ht="15.75" customHeight="1" x14ac:dyDescent="0.25">
      <c r="A296" s="21"/>
      <c r="B296" s="21"/>
      <c r="C296" s="29"/>
      <c r="D296" s="29"/>
      <c r="E296" s="30"/>
      <c r="F296" s="29"/>
      <c r="G296" s="29"/>
      <c r="H296" s="31"/>
      <c r="I296" s="32"/>
      <c r="J296" s="33"/>
      <c r="K296" s="33"/>
      <c r="L296" s="33"/>
      <c r="M296" s="33"/>
      <c r="N296" s="33"/>
      <c r="O296" s="33"/>
      <c r="P296" s="33"/>
      <c r="Q296" s="33"/>
      <c r="R296" s="21"/>
      <c r="S296" s="21"/>
      <c r="T296" s="33"/>
      <c r="U296" s="33"/>
      <c r="V296" s="33"/>
      <c r="W296" s="33"/>
      <c r="X296" s="33"/>
      <c r="Y296" s="33"/>
      <c r="Z296" s="33"/>
      <c r="AA296" s="33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</row>
    <row r="297" spans="1:47" ht="15.75" customHeight="1" x14ac:dyDescent="0.25">
      <c r="A297" s="21"/>
      <c r="B297" s="21"/>
      <c r="C297" s="29"/>
      <c r="D297" s="29"/>
      <c r="E297" s="30"/>
      <c r="F297" s="29"/>
      <c r="G297" s="29"/>
      <c r="H297" s="31"/>
      <c r="I297" s="32"/>
      <c r="J297" s="33"/>
      <c r="K297" s="33"/>
      <c r="L297" s="33"/>
      <c r="M297" s="33"/>
      <c r="N297" s="33"/>
      <c r="O297" s="33"/>
      <c r="P297" s="33"/>
      <c r="Q297" s="33"/>
      <c r="R297" s="21"/>
      <c r="S297" s="21"/>
      <c r="T297" s="33"/>
      <c r="U297" s="33"/>
      <c r="V297" s="33"/>
      <c r="W297" s="33"/>
      <c r="X297" s="33"/>
      <c r="Y297" s="33"/>
      <c r="Z297" s="33"/>
      <c r="AA297" s="33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</row>
    <row r="298" spans="1:47" ht="15.75" customHeight="1" x14ac:dyDescent="0.25">
      <c r="A298" s="21"/>
      <c r="B298" s="21"/>
      <c r="C298" s="29"/>
      <c r="D298" s="29"/>
      <c r="E298" s="30"/>
      <c r="F298" s="29"/>
      <c r="G298" s="29"/>
      <c r="H298" s="31"/>
      <c r="I298" s="32"/>
      <c r="J298" s="33"/>
      <c r="K298" s="33"/>
      <c r="L298" s="33"/>
      <c r="M298" s="33"/>
      <c r="N298" s="33"/>
      <c r="O298" s="33"/>
      <c r="P298" s="33"/>
      <c r="Q298" s="33"/>
      <c r="R298" s="21"/>
      <c r="S298" s="21"/>
      <c r="T298" s="33"/>
      <c r="U298" s="33"/>
      <c r="V298" s="33"/>
      <c r="W298" s="33"/>
      <c r="X298" s="33"/>
      <c r="Y298" s="33"/>
      <c r="Z298" s="33"/>
      <c r="AA298" s="33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</row>
    <row r="299" spans="1:47" ht="15.75" customHeight="1" x14ac:dyDescent="0.25">
      <c r="A299" s="21"/>
      <c r="B299" s="21"/>
      <c r="C299" s="29"/>
      <c r="D299" s="29"/>
      <c r="E299" s="30"/>
      <c r="F299" s="29"/>
      <c r="G299" s="29"/>
      <c r="H299" s="31"/>
      <c r="I299" s="32"/>
      <c r="J299" s="33"/>
      <c r="K299" s="33"/>
      <c r="L299" s="33"/>
      <c r="M299" s="33"/>
      <c r="N299" s="33"/>
      <c r="O299" s="33"/>
      <c r="P299" s="33"/>
      <c r="Q299" s="33"/>
      <c r="R299" s="21"/>
      <c r="S299" s="21"/>
      <c r="T299" s="33"/>
      <c r="U299" s="33"/>
      <c r="V299" s="33"/>
      <c r="W299" s="33"/>
      <c r="X299" s="33"/>
      <c r="Y299" s="33"/>
      <c r="Z299" s="33"/>
      <c r="AA299" s="33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</row>
    <row r="300" spans="1:47" ht="15.75" customHeight="1" x14ac:dyDescent="0.25">
      <c r="A300" s="21"/>
      <c r="B300" s="21"/>
      <c r="C300" s="29"/>
      <c r="D300" s="29"/>
      <c r="E300" s="30"/>
      <c r="F300" s="29"/>
      <c r="G300" s="29"/>
      <c r="H300" s="31"/>
      <c r="I300" s="32"/>
      <c r="J300" s="33"/>
      <c r="K300" s="33"/>
      <c r="L300" s="33"/>
      <c r="M300" s="33"/>
      <c r="N300" s="33"/>
      <c r="O300" s="33"/>
      <c r="P300" s="33"/>
      <c r="Q300" s="33"/>
      <c r="R300" s="21"/>
      <c r="S300" s="21"/>
      <c r="T300" s="33"/>
      <c r="U300" s="33"/>
      <c r="V300" s="33"/>
      <c r="W300" s="33"/>
      <c r="X300" s="33"/>
      <c r="Y300" s="33"/>
      <c r="Z300" s="33"/>
      <c r="AA300" s="33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</row>
    <row r="301" spans="1:47" ht="15.75" customHeight="1" x14ac:dyDescent="0.25">
      <c r="A301" s="21"/>
      <c r="B301" s="21"/>
      <c r="C301" s="29"/>
      <c r="D301" s="29"/>
      <c r="E301" s="30"/>
      <c r="F301" s="29"/>
      <c r="G301" s="29"/>
      <c r="H301" s="31"/>
      <c r="I301" s="32"/>
      <c r="J301" s="33"/>
      <c r="K301" s="33"/>
      <c r="L301" s="33"/>
      <c r="M301" s="33"/>
      <c r="N301" s="33"/>
      <c r="O301" s="33"/>
      <c r="P301" s="33"/>
      <c r="Q301" s="33"/>
      <c r="R301" s="21"/>
      <c r="S301" s="21"/>
      <c r="T301" s="33"/>
      <c r="U301" s="33"/>
      <c r="V301" s="33"/>
      <c r="W301" s="33"/>
      <c r="X301" s="33"/>
      <c r="Y301" s="33"/>
      <c r="Z301" s="33"/>
      <c r="AA301" s="33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</row>
    <row r="302" spans="1:47" ht="15.75" customHeight="1" x14ac:dyDescent="0.25">
      <c r="A302" s="21"/>
      <c r="B302" s="21"/>
      <c r="C302" s="29"/>
      <c r="D302" s="29"/>
      <c r="E302" s="30"/>
      <c r="F302" s="29"/>
      <c r="G302" s="29"/>
      <c r="H302" s="31"/>
      <c r="I302" s="32"/>
      <c r="J302" s="33"/>
      <c r="K302" s="33"/>
      <c r="L302" s="33"/>
      <c r="M302" s="33"/>
      <c r="N302" s="33"/>
      <c r="O302" s="33"/>
      <c r="P302" s="33"/>
      <c r="Q302" s="33"/>
      <c r="R302" s="21"/>
      <c r="S302" s="21"/>
      <c r="T302" s="33"/>
      <c r="U302" s="33"/>
      <c r="V302" s="33"/>
      <c r="W302" s="33"/>
      <c r="X302" s="33"/>
      <c r="Y302" s="33"/>
      <c r="Z302" s="33"/>
      <c r="AA302" s="33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</row>
    <row r="303" spans="1:47" ht="15.75" customHeight="1" x14ac:dyDescent="0.25">
      <c r="A303" s="21"/>
      <c r="B303" s="21"/>
      <c r="C303" s="29"/>
      <c r="D303" s="29"/>
      <c r="E303" s="30"/>
      <c r="F303" s="29"/>
      <c r="G303" s="29"/>
      <c r="H303" s="31"/>
      <c r="I303" s="32"/>
      <c r="J303" s="33"/>
      <c r="K303" s="33"/>
      <c r="L303" s="33"/>
      <c r="M303" s="33"/>
      <c r="N303" s="33"/>
      <c r="O303" s="33"/>
      <c r="P303" s="33"/>
      <c r="Q303" s="33"/>
      <c r="R303" s="21"/>
      <c r="S303" s="21"/>
      <c r="T303" s="33"/>
      <c r="U303" s="33"/>
      <c r="V303" s="33"/>
      <c r="W303" s="33"/>
      <c r="X303" s="33"/>
      <c r="Y303" s="33"/>
      <c r="Z303" s="33"/>
      <c r="AA303" s="33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</row>
    <row r="304" spans="1:47" ht="15.75" customHeight="1" x14ac:dyDescent="0.25">
      <c r="A304" s="21"/>
      <c r="B304" s="21"/>
      <c r="C304" s="29"/>
      <c r="D304" s="29"/>
      <c r="E304" s="30"/>
      <c r="F304" s="29"/>
      <c r="G304" s="29"/>
      <c r="H304" s="31"/>
      <c r="I304" s="32"/>
      <c r="J304" s="33"/>
      <c r="K304" s="33"/>
      <c r="L304" s="33"/>
      <c r="M304" s="33"/>
      <c r="N304" s="33"/>
      <c r="O304" s="33"/>
      <c r="P304" s="33"/>
      <c r="Q304" s="33"/>
      <c r="R304" s="21"/>
      <c r="S304" s="21"/>
      <c r="T304" s="33"/>
      <c r="U304" s="33"/>
      <c r="V304" s="33"/>
      <c r="W304" s="33"/>
      <c r="X304" s="33"/>
      <c r="Y304" s="33"/>
      <c r="Z304" s="33"/>
      <c r="AA304" s="33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</row>
    <row r="305" spans="1:47" ht="15.75" customHeight="1" x14ac:dyDescent="0.25">
      <c r="A305" s="21"/>
      <c r="B305" s="21"/>
      <c r="C305" s="29"/>
      <c r="D305" s="29"/>
      <c r="E305" s="30"/>
      <c r="F305" s="29"/>
      <c r="G305" s="29"/>
      <c r="H305" s="31"/>
      <c r="I305" s="32"/>
      <c r="J305" s="33"/>
      <c r="K305" s="33"/>
      <c r="L305" s="33"/>
      <c r="M305" s="33"/>
      <c r="N305" s="33"/>
      <c r="O305" s="33"/>
      <c r="P305" s="33"/>
      <c r="Q305" s="33"/>
      <c r="R305" s="21"/>
      <c r="S305" s="21"/>
      <c r="T305" s="33"/>
      <c r="U305" s="33"/>
      <c r="V305" s="33"/>
      <c r="W305" s="33"/>
      <c r="X305" s="33"/>
      <c r="Y305" s="33"/>
      <c r="Z305" s="33"/>
      <c r="AA305" s="33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</row>
    <row r="306" spans="1:47" ht="15.75" customHeight="1" x14ac:dyDescent="0.25">
      <c r="A306" s="21"/>
      <c r="B306" s="21"/>
      <c r="C306" s="29"/>
      <c r="D306" s="29"/>
      <c r="E306" s="30"/>
      <c r="F306" s="29"/>
      <c r="G306" s="29"/>
      <c r="H306" s="31"/>
      <c r="I306" s="32"/>
      <c r="J306" s="33"/>
      <c r="K306" s="33"/>
      <c r="L306" s="33"/>
      <c r="M306" s="33"/>
      <c r="N306" s="33"/>
      <c r="O306" s="33"/>
      <c r="P306" s="33"/>
      <c r="Q306" s="33"/>
      <c r="R306" s="21"/>
      <c r="S306" s="21"/>
      <c r="T306" s="33"/>
      <c r="U306" s="33"/>
      <c r="V306" s="33"/>
      <c r="W306" s="33"/>
      <c r="X306" s="33"/>
      <c r="Y306" s="33"/>
      <c r="Z306" s="33"/>
      <c r="AA306" s="33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</row>
    <row r="307" spans="1:47" ht="15.75" customHeight="1" x14ac:dyDescent="0.25">
      <c r="A307" s="21"/>
      <c r="B307" s="21"/>
      <c r="C307" s="29"/>
      <c r="D307" s="29"/>
      <c r="E307" s="30"/>
      <c r="F307" s="29"/>
      <c r="G307" s="29"/>
      <c r="H307" s="31"/>
      <c r="I307" s="32"/>
      <c r="J307" s="33"/>
      <c r="K307" s="33"/>
      <c r="L307" s="33"/>
      <c r="M307" s="33"/>
      <c r="N307" s="33"/>
      <c r="O307" s="33"/>
      <c r="P307" s="33"/>
      <c r="Q307" s="33"/>
      <c r="R307" s="21"/>
      <c r="S307" s="21"/>
      <c r="T307" s="33"/>
      <c r="U307" s="33"/>
      <c r="V307" s="33"/>
      <c r="W307" s="33"/>
      <c r="X307" s="33"/>
      <c r="Y307" s="33"/>
      <c r="Z307" s="33"/>
      <c r="AA307" s="33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</row>
    <row r="308" spans="1:47" ht="15.75" customHeight="1" x14ac:dyDescent="0.25">
      <c r="A308" s="21"/>
      <c r="B308" s="21"/>
      <c r="C308" s="29"/>
      <c r="D308" s="29"/>
      <c r="E308" s="30"/>
      <c r="F308" s="29"/>
      <c r="G308" s="29"/>
      <c r="H308" s="31"/>
      <c r="I308" s="32"/>
      <c r="J308" s="33"/>
      <c r="K308" s="33"/>
      <c r="L308" s="33"/>
      <c r="M308" s="33"/>
      <c r="N308" s="33"/>
      <c r="O308" s="33"/>
      <c r="P308" s="33"/>
      <c r="Q308" s="33"/>
      <c r="R308" s="21"/>
      <c r="S308" s="21"/>
      <c r="T308" s="33"/>
      <c r="U308" s="33"/>
      <c r="V308" s="33"/>
      <c r="W308" s="33"/>
      <c r="X308" s="33"/>
      <c r="Y308" s="33"/>
      <c r="Z308" s="33"/>
      <c r="AA308" s="33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</row>
    <row r="309" spans="1:47" ht="15.75" customHeight="1" x14ac:dyDescent="0.25">
      <c r="A309" s="21"/>
      <c r="B309" s="21"/>
      <c r="C309" s="29"/>
      <c r="D309" s="29"/>
      <c r="E309" s="30"/>
      <c r="F309" s="29"/>
      <c r="G309" s="29"/>
      <c r="H309" s="31"/>
      <c r="I309" s="32"/>
      <c r="J309" s="33"/>
      <c r="K309" s="33"/>
      <c r="L309" s="33"/>
      <c r="M309" s="33"/>
      <c r="N309" s="33"/>
      <c r="O309" s="33"/>
      <c r="P309" s="33"/>
      <c r="Q309" s="33"/>
      <c r="R309" s="21"/>
      <c r="S309" s="21"/>
      <c r="T309" s="33"/>
      <c r="U309" s="33"/>
      <c r="V309" s="33"/>
      <c r="W309" s="33"/>
      <c r="X309" s="33"/>
      <c r="Y309" s="33"/>
      <c r="Z309" s="33"/>
      <c r="AA309" s="33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</row>
    <row r="310" spans="1:47" ht="15.75" customHeight="1" x14ac:dyDescent="0.25">
      <c r="A310" s="21"/>
      <c r="B310" s="21"/>
      <c r="C310" s="29"/>
      <c r="D310" s="29"/>
      <c r="E310" s="30"/>
      <c r="F310" s="29"/>
      <c r="G310" s="29"/>
      <c r="H310" s="31"/>
      <c r="I310" s="32"/>
      <c r="J310" s="33"/>
      <c r="K310" s="33"/>
      <c r="L310" s="33"/>
      <c r="M310" s="33"/>
      <c r="N310" s="33"/>
      <c r="O310" s="33"/>
      <c r="P310" s="33"/>
      <c r="Q310" s="33"/>
      <c r="R310" s="21"/>
      <c r="S310" s="21"/>
      <c r="T310" s="33"/>
      <c r="U310" s="33"/>
      <c r="V310" s="33"/>
      <c r="W310" s="33"/>
      <c r="X310" s="33"/>
      <c r="Y310" s="33"/>
      <c r="Z310" s="33"/>
      <c r="AA310" s="33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</row>
    <row r="311" spans="1:47" ht="15.75" customHeight="1" x14ac:dyDescent="0.25">
      <c r="A311" s="21"/>
      <c r="B311" s="21"/>
      <c r="C311" s="29"/>
      <c r="D311" s="29"/>
      <c r="E311" s="30"/>
      <c r="F311" s="29"/>
      <c r="G311" s="29"/>
      <c r="H311" s="31"/>
      <c r="I311" s="32"/>
      <c r="J311" s="33"/>
      <c r="K311" s="33"/>
      <c r="L311" s="33"/>
      <c r="M311" s="33"/>
      <c r="N311" s="33"/>
      <c r="O311" s="33"/>
      <c r="P311" s="33"/>
      <c r="Q311" s="33"/>
      <c r="R311" s="21"/>
      <c r="S311" s="21"/>
      <c r="T311" s="33"/>
      <c r="U311" s="33"/>
      <c r="V311" s="33"/>
      <c r="W311" s="33"/>
      <c r="X311" s="33"/>
      <c r="Y311" s="33"/>
      <c r="Z311" s="33"/>
      <c r="AA311" s="33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</row>
    <row r="312" spans="1:47" ht="15.75" customHeight="1" x14ac:dyDescent="0.25">
      <c r="A312" s="21"/>
      <c r="B312" s="21"/>
      <c r="C312" s="29"/>
      <c r="D312" s="29"/>
      <c r="E312" s="30"/>
      <c r="F312" s="29"/>
      <c r="G312" s="29"/>
      <c r="H312" s="31"/>
      <c r="I312" s="32"/>
      <c r="J312" s="33"/>
      <c r="K312" s="33"/>
      <c r="L312" s="33"/>
      <c r="M312" s="33"/>
      <c r="N312" s="33"/>
      <c r="O312" s="33"/>
      <c r="P312" s="33"/>
      <c r="Q312" s="33"/>
      <c r="R312" s="21"/>
      <c r="S312" s="21"/>
      <c r="T312" s="33"/>
      <c r="U312" s="33"/>
      <c r="V312" s="33"/>
      <c r="W312" s="33"/>
      <c r="X312" s="33"/>
      <c r="Y312" s="33"/>
      <c r="Z312" s="33"/>
      <c r="AA312" s="33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</row>
    <row r="313" spans="1:47" ht="15.75" customHeight="1" x14ac:dyDescent="0.25">
      <c r="A313" s="21"/>
      <c r="B313" s="21"/>
      <c r="C313" s="29"/>
      <c r="D313" s="29"/>
      <c r="E313" s="30"/>
      <c r="F313" s="29"/>
      <c r="G313" s="29"/>
      <c r="H313" s="31"/>
      <c r="I313" s="32"/>
      <c r="J313" s="33"/>
      <c r="K313" s="33"/>
      <c r="L313" s="33"/>
      <c r="M313" s="33"/>
      <c r="N313" s="33"/>
      <c r="O313" s="33"/>
      <c r="P313" s="33"/>
      <c r="Q313" s="33"/>
      <c r="R313" s="21"/>
      <c r="S313" s="21"/>
      <c r="T313" s="33"/>
      <c r="U313" s="33"/>
      <c r="V313" s="33"/>
      <c r="W313" s="33"/>
      <c r="X313" s="33"/>
      <c r="Y313" s="33"/>
      <c r="Z313" s="33"/>
      <c r="AA313" s="33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</row>
    <row r="314" spans="1:47" ht="15.75" customHeight="1" x14ac:dyDescent="0.25">
      <c r="A314" s="21"/>
      <c r="B314" s="21"/>
      <c r="C314" s="29"/>
      <c r="D314" s="29"/>
      <c r="E314" s="30"/>
      <c r="F314" s="29"/>
      <c r="G314" s="29"/>
      <c r="H314" s="31"/>
      <c r="I314" s="32"/>
      <c r="J314" s="33"/>
      <c r="K314" s="33"/>
      <c r="L314" s="33"/>
      <c r="M314" s="33"/>
      <c r="N314" s="33"/>
      <c r="O314" s="33"/>
      <c r="P314" s="33"/>
      <c r="Q314" s="33"/>
      <c r="R314" s="21"/>
      <c r="S314" s="21"/>
      <c r="T314" s="33"/>
      <c r="U314" s="33"/>
      <c r="V314" s="33"/>
      <c r="W314" s="33"/>
      <c r="X314" s="33"/>
      <c r="Y314" s="33"/>
      <c r="Z314" s="33"/>
      <c r="AA314" s="33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</row>
    <row r="315" spans="1:47" ht="15.75" customHeight="1" x14ac:dyDescent="0.25">
      <c r="A315" s="21"/>
      <c r="B315" s="21"/>
      <c r="C315" s="29"/>
      <c r="D315" s="29"/>
      <c r="E315" s="30"/>
      <c r="F315" s="29"/>
      <c r="G315" s="29"/>
      <c r="H315" s="31"/>
      <c r="I315" s="32"/>
      <c r="J315" s="33"/>
      <c r="K315" s="33"/>
      <c r="L315" s="33"/>
      <c r="M315" s="33"/>
      <c r="N315" s="33"/>
      <c r="O315" s="33"/>
      <c r="P315" s="33"/>
      <c r="Q315" s="33"/>
      <c r="R315" s="21"/>
      <c r="S315" s="21"/>
      <c r="T315" s="33"/>
      <c r="U315" s="33"/>
      <c r="V315" s="33"/>
      <c r="W315" s="33"/>
      <c r="X315" s="33"/>
      <c r="Y315" s="33"/>
      <c r="Z315" s="33"/>
      <c r="AA315" s="33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</row>
    <row r="316" spans="1:47" ht="15.75" customHeight="1" x14ac:dyDescent="0.25">
      <c r="A316" s="21"/>
      <c r="B316" s="21"/>
      <c r="C316" s="29"/>
      <c r="D316" s="29"/>
      <c r="E316" s="30"/>
      <c r="F316" s="29"/>
      <c r="G316" s="29"/>
      <c r="H316" s="31"/>
      <c r="I316" s="32"/>
      <c r="J316" s="33"/>
      <c r="K316" s="33"/>
      <c r="L316" s="33"/>
      <c r="M316" s="33"/>
      <c r="N316" s="33"/>
      <c r="O316" s="33"/>
      <c r="P316" s="33"/>
      <c r="Q316" s="33"/>
      <c r="R316" s="21"/>
      <c r="S316" s="21"/>
      <c r="T316" s="33"/>
      <c r="U316" s="33"/>
      <c r="V316" s="33"/>
      <c r="W316" s="33"/>
      <c r="X316" s="33"/>
      <c r="Y316" s="33"/>
      <c r="Z316" s="33"/>
      <c r="AA316" s="33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</row>
    <row r="317" spans="1:47" ht="15.75" customHeight="1" x14ac:dyDescent="0.25">
      <c r="A317" s="21"/>
      <c r="B317" s="21"/>
      <c r="C317" s="29"/>
      <c r="D317" s="29"/>
      <c r="E317" s="30"/>
      <c r="F317" s="29"/>
      <c r="G317" s="29"/>
      <c r="H317" s="31"/>
      <c r="I317" s="32"/>
      <c r="J317" s="33"/>
      <c r="K317" s="33"/>
      <c r="L317" s="33"/>
      <c r="M317" s="33"/>
      <c r="N317" s="33"/>
      <c r="O317" s="33"/>
      <c r="P317" s="33"/>
      <c r="Q317" s="33"/>
      <c r="R317" s="21"/>
      <c r="S317" s="21"/>
      <c r="T317" s="33"/>
      <c r="U317" s="33"/>
      <c r="V317" s="33"/>
      <c r="W317" s="33"/>
      <c r="X317" s="33"/>
      <c r="Y317" s="33"/>
      <c r="Z317" s="33"/>
      <c r="AA317" s="33"/>
      <c r="AB317" s="34"/>
      <c r="AC317" s="34"/>
      <c r="AD317" s="34"/>
      <c r="AE317" s="34"/>
      <c r="AF317" s="34"/>
      <c r="AG317" s="34"/>
      <c r="AH317" s="34"/>
      <c r="AI317" s="34"/>
      <c r="AJ317" s="34"/>
      <c r="AK317" s="34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</row>
    <row r="318" spans="1:47" ht="15.75" customHeight="1" x14ac:dyDescent="0.25">
      <c r="A318" s="21"/>
      <c r="B318" s="21"/>
      <c r="C318" s="29"/>
      <c r="D318" s="29"/>
      <c r="E318" s="30"/>
      <c r="F318" s="29"/>
      <c r="G318" s="29"/>
      <c r="H318" s="31"/>
      <c r="I318" s="32"/>
      <c r="J318" s="33"/>
      <c r="K318" s="33"/>
      <c r="L318" s="33"/>
      <c r="M318" s="33"/>
      <c r="N318" s="33"/>
      <c r="O318" s="33"/>
      <c r="P318" s="33"/>
      <c r="Q318" s="33"/>
      <c r="R318" s="21"/>
      <c r="S318" s="21"/>
      <c r="T318" s="33"/>
      <c r="U318" s="33"/>
      <c r="V318" s="33"/>
      <c r="W318" s="33"/>
      <c r="X318" s="33"/>
      <c r="Y318" s="33"/>
      <c r="Z318" s="33"/>
      <c r="AA318" s="33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</row>
    <row r="319" spans="1:47" ht="15.75" customHeight="1" x14ac:dyDescent="0.25">
      <c r="A319" s="21"/>
      <c r="B319" s="21"/>
      <c r="C319" s="29"/>
      <c r="D319" s="29"/>
      <c r="E319" s="30"/>
      <c r="F319" s="29"/>
      <c r="G319" s="29"/>
      <c r="H319" s="31"/>
      <c r="I319" s="32"/>
      <c r="J319" s="33"/>
      <c r="K319" s="33"/>
      <c r="L319" s="33"/>
      <c r="M319" s="33"/>
      <c r="N319" s="33"/>
      <c r="O319" s="33"/>
      <c r="P319" s="33"/>
      <c r="Q319" s="33"/>
      <c r="R319" s="21"/>
      <c r="S319" s="21"/>
      <c r="T319" s="33"/>
      <c r="U319" s="33"/>
      <c r="V319" s="33"/>
      <c r="W319" s="33"/>
      <c r="X319" s="33"/>
      <c r="Y319" s="33"/>
      <c r="Z319" s="33"/>
      <c r="AA319" s="33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</row>
    <row r="320" spans="1:47" ht="15.75" customHeight="1" x14ac:dyDescent="0.25">
      <c r="A320" s="21"/>
      <c r="B320" s="21"/>
      <c r="C320" s="29"/>
      <c r="D320" s="29"/>
      <c r="E320" s="30"/>
      <c r="F320" s="29"/>
      <c r="G320" s="29"/>
      <c r="H320" s="31"/>
      <c r="I320" s="32"/>
      <c r="J320" s="33"/>
      <c r="K320" s="33"/>
      <c r="L320" s="33"/>
      <c r="M320" s="33"/>
      <c r="N320" s="33"/>
      <c r="O320" s="33"/>
      <c r="P320" s="33"/>
      <c r="Q320" s="33"/>
      <c r="R320" s="21"/>
      <c r="S320" s="21"/>
      <c r="T320" s="33"/>
      <c r="U320" s="33"/>
      <c r="V320" s="33"/>
      <c r="W320" s="33"/>
      <c r="X320" s="33"/>
      <c r="Y320" s="33"/>
      <c r="Z320" s="33"/>
      <c r="AA320" s="33"/>
      <c r="AB320" s="34"/>
      <c r="AC320" s="34"/>
      <c r="AD320" s="34"/>
      <c r="AE320" s="34"/>
      <c r="AF320" s="34"/>
      <c r="AG320" s="34"/>
      <c r="AH320" s="34"/>
      <c r="AI320" s="34"/>
      <c r="AJ320" s="34"/>
      <c r="AK320" s="34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</row>
    <row r="321" spans="1:47" ht="15.75" customHeight="1" x14ac:dyDescent="0.25">
      <c r="A321" s="21"/>
      <c r="B321" s="21"/>
      <c r="C321" s="29"/>
      <c r="D321" s="29"/>
      <c r="E321" s="30"/>
      <c r="F321" s="29"/>
      <c r="G321" s="29"/>
      <c r="H321" s="31"/>
      <c r="I321" s="32"/>
      <c r="J321" s="33"/>
      <c r="K321" s="33"/>
      <c r="L321" s="33"/>
      <c r="M321" s="33"/>
      <c r="N321" s="33"/>
      <c r="O321" s="33"/>
      <c r="P321" s="33"/>
      <c r="Q321" s="33"/>
      <c r="R321" s="21"/>
      <c r="S321" s="21"/>
      <c r="T321" s="33"/>
      <c r="U321" s="33"/>
      <c r="V321" s="33"/>
      <c r="W321" s="33"/>
      <c r="X321" s="33"/>
      <c r="Y321" s="33"/>
      <c r="Z321" s="33"/>
      <c r="AA321" s="33"/>
      <c r="AB321" s="34"/>
      <c r="AC321" s="34"/>
      <c r="AD321" s="34"/>
      <c r="AE321" s="34"/>
      <c r="AF321" s="34"/>
      <c r="AG321" s="34"/>
      <c r="AH321" s="34"/>
      <c r="AI321" s="34"/>
      <c r="AJ321" s="34"/>
      <c r="AK321" s="34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</row>
    <row r="322" spans="1:47" ht="15.75" customHeight="1" x14ac:dyDescent="0.25">
      <c r="A322" s="21"/>
      <c r="B322" s="21"/>
      <c r="C322" s="29"/>
      <c r="D322" s="29"/>
      <c r="E322" s="30"/>
      <c r="F322" s="29"/>
      <c r="G322" s="29"/>
      <c r="H322" s="31"/>
      <c r="I322" s="32"/>
      <c r="J322" s="33"/>
      <c r="K322" s="33"/>
      <c r="L322" s="33"/>
      <c r="M322" s="33"/>
      <c r="N322" s="33"/>
      <c r="O322" s="33"/>
      <c r="P322" s="33"/>
      <c r="Q322" s="33"/>
      <c r="R322" s="21"/>
      <c r="S322" s="21"/>
      <c r="T322" s="33"/>
      <c r="U322" s="33"/>
      <c r="V322" s="33"/>
      <c r="W322" s="33"/>
      <c r="X322" s="33"/>
      <c r="Y322" s="33"/>
      <c r="Z322" s="33"/>
      <c r="AA322" s="33"/>
      <c r="AB322" s="34"/>
      <c r="AC322" s="34"/>
      <c r="AD322" s="34"/>
      <c r="AE322" s="34"/>
      <c r="AF322" s="34"/>
      <c r="AG322" s="34"/>
      <c r="AH322" s="34"/>
      <c r="AI322" s="34"/>
      <c r="AJ322" s="34"/>
      <c r="AK322" s="34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</row>
    <row r="323" spans="1:47" ht="15.75" customHeight="1" x14ac:dyDescent="0.25">
      <c r="A323" s="21"/>
      <c r="B323" s="21"/>
      <c r="C323" s="29"/>
      <c r="D323" s="29"/>
      <c r="E323" s="30"/>
      <c r="F323" s="29"/>
      <c r="G323" s="29"/>
      <c r="H323" s="31"/>
      <c r="I323" s="32"/>
      <c r="J323" s="33"/>
      <c r="K323" s="33"/>
      <c r="L323" s="33"/>
      <c r="M323" s="33"/>
      <c r="N323" s="33"/>
      <c r="O323" s="33"/>
      <c r="P323" s="33"/>
      <c r="Q323" s="33"/>
      <c r="R323" s="21"/>
      <c r="S323" s="21"/>
      <c r="T323" s="33"/>
      <c r="U323" s="33"/>
      <c r="V323" s="33"/>
      <c r="W323" s="33"/>
      <c r="X323" s="33"/>
      <c r="Y323" s="33"/>
      <c r="Z323" s="33"/>
      <c r="AA323" s="33"/>
      <c r="AB323" s="34"/>
      <c r="AC323" s="34"/>
      <c r="AD323" s="34"/>
      <c r="AE323" s="34"/>
      <c r="AF323" s="34"/>
      <c r="AG323" s="34"/>
      <c r="AH323" s="34"/>
      <c r="AI323" s="34"/>
      <c r="AJ323" s="34"/>
      <c r="AK323" s="34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</row>
    <row r="324" spans="1:47" ht="15.75" customHeight="1" x14ac:dyDescent="0.25">
      <c r="A324" s="21"/>
      <c r="B324" s="21"/>
      <c r="C324" s="29"/>
      <c r="D324" s="29"/>
      <c r="E324" s="30"/>
      <c r="F324" s="29"/>
      <c r="G324" s="29"/>
      <c r="H324" s="31"/>
      <c r="I324" s="32"/>
      <c r="J324" s="33"/>
      <c r="K324" s="33"/>
      <c r="L324" s="33"/>
      <c r="M324" s="33"/>
      <c r="N324" s="33"/>
      <c r="O324" s="33"/>
      <c r="P324" s="33"/>
      <c r="Q324" s="33"/>
      <c r="R324" s="21"/>
      <c r="S324" s="21"/>
      <c r="T324" s="33"/>
      <c r="U324" s="33"/>
      <c r="V324" s="33"/>
      <c r="W324" s="33"/>
      <c r="X324" s="33"/>
      <c r="Y324" s="33"/>
      <c r="Z324" s="33"/>
      <c r="AA324" s="33"/>
      <c r="AB324" s="34"/>
      <c r="AC324" s="34"/>
      <c r="AD324" s="34"/>
      <c r="AE324" s="34"/>
      <c r="AF324" s="34"/>
      <c r="AG324" s="34"/>
      <c r="AH324" s="34"/>
      <c r="AI324" s="34"/>
      <c r="AJ324" s="34"/>
      <c r="AK324" s="34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</row>
    <row r="325" spans="1:47" ht="15.75" customHeight="1" x14ac:dyDescent="0.25">
      <c r="A325" s="21"/>
      <c r="B325" s="21"/>
      <c r="C325" s="29"/>
      <c r="D325" s="29"/>
      <c r="E325" s="30"/>
      <c r="F325" s="29"/>
      <c r="G325" s="29"/>
      <c r="H325" s="31"/>
      <c r="I325" s="32"/>
      <c r="J325" s="33"/>
      <c r="K325" s="33"/>
      <c r="L325" s="33"/>
      <c r="M325" s="33"/>
      <c r="N325" s="33"/>
      <c r="O325" s="33"/>
      <c r="P325" s="33"/>
      <c r="Q325" s="33"/>
      <c r="R325" s="21"/>
      <c r="S325" s="21"/>
      <c r="T325" s="33"/>
      <c r="U325" s="33"/>
      <c r="V325" s="33"/>
      <c r="W325" s="33"/>
      <c r="X325" s="33"/>
      <c r="Y325" s="33"/>
      <c r="Z325" s="33"/>
      <c r="AA325" s="33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</row>
    <row r="326" spans="1:47" ht="15.75" customHeight="1" x14ac:dyDescent="0.25">
      <c r="A326" s="21"/>
      <c r="B326" s="21"/>
      <c r="C326" s="29"/>
      <c r="D326" s="29"/>
      <c r="E326" s="30"/>
      <c r="F326" s="29"/>
      <c r="G326" s="29"/>
      <c r="H326" s="31"/>
      <c r="I326" s="32"/>
      <c r="J326" s="33"/>
      <c r="K326" s="33"/>
      <c r="L326" s="33"/>
      <c r="M326" s="33"/>
      <c r="N326" s="33"/>
      <c r="O326" s="33"/>
      <c r="P326" s="33"/>
      <c r="Q326" s="33"/>
      <c r="R326" s="21"/>
      <c r="S326" s="21"/>
      <c r="T326" s="33"/>
      <c r="U326" s="33"/>
      <c r="V326" s="33"/>
      <c r="W326" s="33"/>
      <c r="X326" s="33"/>
      <c r="Y326" s="33"/>
      <c r="Z326" s="33"/>
      <c r="AA326" s="33"/>
      <c r="AB326" s="34"/>
      <c r="AC326" s="34"/>
      <c r="AD326" s="34"/>
      <c r="AE326" s="34"/>
      <c r="AF326" s="34"/>
      <c r="AG326" s="34"/>
      <c r="AH326" s="34"/>
      <c r="AI326" s="34"/>
      <c r="AJ326" s="34"/>
      <c r="AK326" s="34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</row>
    <row r="327" spans="1:47" ht="15.75" customHeight="1" x14ac:dyDescent="0.25">
      <c r="A327" s="21"/>
      <c r="B327" s="21"/>
      <c r="C327" s="29"/>
      <c r="D327" s="29"/>
      <c r="E327" s="30"/>
      <c r="F327" s="29"/>
      <c r="G327" s="29"/>
      <c r="H327" s="31"/>
      <c r="I327" s="32"/>
      <c r="J327" s="33"/>
      <c r="K327" s="33"/>
      <c r="L327" s="33"/>
      <c r="M327" s="33"/>
      <c r="N327" s="33"/>
      <c r="O327" s="33"/>
      <c r="P327" s="33"/>
      <c r="Q327" s="33"/>
      <c r="R327" s="21"/>
      <c r="S327" s="21"/>
      <c r="T327" s="33"/>
      <c r="U327" s="33"/>
      <c r="V327" s="33"/>
      <c r="W327" s="33"/>
      <c r="X327" s="33"/>
      <c r="Y327" s="33"/>
      <c r="Z327" s="33"/>
      <c r="AA327" s="33"/>
      <c r="AB327" s="34"/>
      <c r="AC327" s="34"/>
      <c r="AD327" s="34"/>
      <c r="AE327" s="34"/>
      <c r="AF327" s="34"/>
      <c r="AG327" s="34"/>
      <c r="AH327" s="34"/>
      <c r="AI327" s="34"/>
      <c r="AJ327" s="34"/>
      <c r="AK327" s="34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</row>
    <row r="328" spans="1:47" ht="15.75" customHeight="1" x14ac:dyDescent="0.25">
      <c r="A328" s="21"/>
      <c r="B328" s="21"/>
      <c r="C328" s="29"/>
      <c r="D328" s="29"/>
      <c r="E328" s="30"/>
      <c r="F328" s="29"/>
      <c r="G328" s="29"/>
      <c r="H328" s="31"/>
      <c r="I328" s="32"/>
      <c r="J328" s="33"/>
      <c r="K328" s="33"/>
      <c r="L328" s="33"/>
      <c r="M328" s="33"/>
      <c r="N328" s="33"/>
      <c r="O328" s="33"/>
      <c r="P328" s="33"/>
      <c r="Q328" s="33"/>
      <c r="R328" s="21"/>
      <c r="S328" s="21"/>
      <c r="T328" s="33"/>
      <c r="U328" s="33"/>
      <c r="V328" s="33"/>
      <c r="W328" s="33"/>
      <c r="X328" s="33"/>
      <c r="Y328" s="33"/>
      <c r="Z328" s="33"/>
      <c r="AA328" s="33"/>
      <c r="AB328" s="34"/>
      <c r="AC328" s="34"/>
      <c r="AD328" s="34"/>
      <c r="AE328" s="34"/>
      <c r="AF328" s="34"/>
      <c r="AG328" s="34"/>
      <c r="AH328" s="34"/>
      <c r="AI328" s="34"/>
      <c r="AJ328" s="34"/>
      <c r="AK328" s="34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</row>
    <row r="329" spans="1:47" ht="15.75" customHeight="1" x14ac:dyDescent="0.25">
      <c r="A329" s="21"/>
      <c r="B329" s="21"/>
      <c r="C329" s="29"/>
      <c r="D329" s="29"/>
      <c r="E329" s="30"/>
      <c r="F329" s="29"/>
      <c r="G329" s="29"/>
      <c r="H329" s="31"/>
      <c r="I329" s="32"/>
      <c r="J329" s="33"/>
      <c r="K329" s="33"/>
      <c r="L329" s="33"/>
      <c r="M329" s="33"/>
      <c r="N329" s="33"/>
      <c r="O329" s="33"/>
      <c r="P329" s="33"/>
      <c r="Q329" s="33"/>
      <c r="R329" s="21"/>
      <c r="S329" s="21"/>
      <c r="T329" s="33"/>
      <c r="U329" s="33"/>
      <c r="V329" s="33"/>
      <c r="W329" s="33"/>
      <c r="X329" s="33"/>
      <c r="Y329" s="33"/>
      <c r="Z329" s="33"/>
      <c r="AA329" s="33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</row>
    <row r="330" spans="1:47" ht="15.75" customHeight="1" x14ac:dyDescent="0.25">
      <c r="A330" s="21"/>
      <c r="B330" s="21"/>
      <c r="C330" s="29"/>
      <c r="D330" s="29"/>
      <c r="E330" s="30"/>
      <c r="F330" s="29"/>
      <c r="G330" s="29"/>
      <c r="H330" s="31"/>
      <c r="I330" s="32"/>
      <c r="J330" s="33"/>
      <c r="K330" s="33"/>
      <c r="L330" s="33"/>
      <c r="M330" s="33"/>
      <c r="N330" s="33"/>
      <c r="O330" s="33"/>
      <c r="P330" s="33"/>
      <c r="Q330" s="33"/>
      <c r="R330" s="21"/>
      <c r="S330" s="21"/>
      <c r="T330" s="33"/>
      <c r="U330" s="33"/>
      <c r="V330" s="33"/>
      <c r="W330" s="33"/>
      <c r="X330" s="33"/>
      <c r="Y330" s="33"/>
      <c r="Z330" s="33"/>
      <c r="AA330" s="33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</row>
    <row r="331" spans="1:47" ht="15.75" customHeight="1" x14ac:dyDescent="0.25">
      <c r="A331" s="21"/>
      <c r="B331" s="21"/>
      <c r="C331" s="29"/>
      <c r="D331" s="29"/>
      <c r="E331" s="30"/>
      <c r="F331" s="29"/>
      <c r="G331" s="29"/>
      <c r="H331" s="31"/>
      <c r="I331" s="32"/>
      <c r="J331" s="33"/>
      <c r="K331" s="33"/>
      <c r="L331" s="33"/>
      <c r="M331" s="33"/>
      <c r="N331" s="33"/>
      <c r="O331" s="33"/>
      <c r="P331" s="33"/>
      <c r="Q331" s="33"/>
      <c r="R331" s="21"/>
      <c r="S331" s="21"/>
      <c r="T331" s="33"/>
      <c r="U331" s="33"/>
      <c r="V331" s="33"/>
      <c r="W331" s="33"/>
      <c r="X331" s="33"/>
      <c r="Y331" s="33"/>
      <c r="Z331" s="33"/>
      <c r="AA331" s="33"/>
      <c r="AB331" s="34"/>
      <c r="AC331" s="34"/>
      <c r="AD331" s="34"/>
      <c r="AE331" s="34"/>
      <c r="AF331" s="34"/>
      <c r="AG331" s="34"/>
      <c r="AH331" s="34"/>
      <c r="AI331" s="34"/>
      <c r="AJ331" s="34"/>
      <c r="AK331" s="34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</row>
    <row r="332" spans="1:47" ht="15.75" customHeight="1" x14ac:dyDescent="0.25">
      <c r="A332" s="21"/>
      <c r="B332" s="21"/>
      <c r="C332" s="29"/>
      <c r="D332" s="29"/>
      <c r="E332" s="30"/>
      <c r="F332" s="29"/>
      <c r="G332" s="29"/>
      <c r="H332" s="31"/>
      <c r="I332" s="32"/>
      <c r="J332" s="33"/>
      <c r="K332" s="33"/>
      <c r="L332" s="33"/>
      <c r="M332" s="33"/>
      <c r="N332" s="33"/>
      <c r="O332" s="33"/>
      <c r="P332" s="33"/>
      <c r="Q332" s="33"/>
      <c r="R332" s="21"/>
      <c r="S332" s="21"/>
      <c r="T332" s="33"/>
      <c r="U332" s="33"/>
      <c r="V332" s="33"/>
      <c r="W332" s="33"/>
      <c r="X332" s="33"/>
      <c r="Y332" s="33"/>
      <c r="Z332" s="33"/>
      <c r="AA332" s="33"/>
      <c r="AB332" s="34"/>
      <c r="AC332" s="34"/>
      <c r="AD332" s="34"/>
      <c r="AE332" s="34"/>
      <c r="AF332" s="34"/>
      <c r="AG332" s="34"/>
      <c r="AH332" s="34"/>
      <c r="AI332" s="34"/>
      <c r="AJ332" s="34"/>
      <c r="AK332" s="34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</row>
    <row r="333" spans="1:47" ht="15.75" customHeight="1" x14ac:dyDescent="0.25">
      <c r="A333" s="21"/>
      <c r="B333" s="21"/>
      <c r="C333" s="29"/>
      <c r="D333" s="29"/>
      <c r="E333" s="30"/>
      <c r="F333" s="29"/>
      <c r="G333" s="29"/>
      <c r="H333" s="31"/>
      <c r="I333" s="32"/>
      <c r="J333" s="33"/>
      <c r="K333" s="33"/>
      <c r="L333" s="33"/>
      <c r="M333" s="33"/>
      <c r="N333" s="33"/>
      <c r="O333" s="33"/>
      <c r="P333" s="33"/>
      <c r="Q333" s="33"/>
      <c r="R333" s="21"/>
      <c r="S333" s="21"/>
      <c r="T333" s="33"/>
      <c r="U333" s="33"/>
      <c r="V333" s="33"/>
      <c r="W333" s="33"/>
      <c r="X333" s="33"/>
      <c r="Y333" s="33"/>
      <c r="Z333" s="33"/>
      <c r="AA333" s="33"/>
      <c r="AB333" s="34"/>
      <c r="AC333" s="34"/>
      <c r="AD333" s="34"/>
      <c r="AE333" s="34"/>
      <c r="AF333" s="34"/>
      <c r="AG333" s="34"/>
      <c r="AH333" s="34"/>
      <c r="AI333" s="34"/>
      <c r="AJ333" s="34"/>
      <c r="AK333" s="34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</row>
    <row r="334" spans="1:47" ht="15.75" customHeight="1" x14ac:dyDescent="0.25">
      <c r="A334" s="21"/>
      <c r="B334" s="21"/>
      <c r="C334" s="29"/>
      <c r="D334" s="29"/>
      <c r="E334" s="30"/>
      <c r="F334" s="29"/>
      <c r="G334" s="29"/>
      <c r="H334" s="31"/>
      <c r="I334" s="32"/>
      <c r="J334" s="33"/>
      <c r="K334" s="33"/>
      <c r="L334" s="33"/>
      <c r="M334" s="33"/>
      <c r="N334" s="33"/>
      <c r="O334" s="33"/>
      <c r="P334" s="33"/>
      <c r="Q334" s="33"/>
      <c r="R334" s="21"/>
      <c r="S334" s="21"/>
      <c r="T334" s="33"/>
      <c r="U334" s="33"/>
      <c r="V334" s="33"/>
      <c r="W334" s="33"/>
      <c r="X334" s="33"/>
      <c r="Y334" s="33"/>
      <c r="Z334" s="33"/>
      <c r="AA334" s="33"/>
      <c r="AB334" s="34"/>
      <c r="AC334" s="34"/>
      <c r="AD334" s="34"/>
      <c r="AE334" s="34"/>
      <c r="AF334" s="34"/>
      <c r="AG334" s="34"/>
      <c r="AH334" s="34"/>
      <c r="AI334" s="34"/>
      <c r="AJ334" s="34"/>
      <c r="AK334" s="34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</row>
    <row r="335" spans="1:47" ht="15.75" customHeight="1" x14ac:dyDescent="0.25">
      <c r="A335" s="21"/>
      <c r="B335" s="21"/>
      <c r="C335" s="29"/>
      <c r="D335" s="29"/>
      <c r="E335" s="30"/>
      <c r="F335" s="29"/>
      <c r="G335" s="29"/>
      <c r="H335" s="31"/>
      <c r="I335" s="32"/>
      <c r="J335" s="33"/>
      <c r="K335" s="33"/>
      <c r="L335" s="33"/>
      <c r="M335" s="33"/>
      <c r="N335" s="33"/>
      <c r="O335" s="33"/>
      <c r="P335" s="33"/>
      <c r="Q335" s="33"/>
      <c r="R335" s="21"/>
      <c r="S335" s="21"/>
      <c r="T335" s="33"/>
      <c r="U335" s="33"/>
      <c r="V335" s="33"/>
      <c r="W335" s="33"/>
      <c r="X335" s="33"/>
      <c r="Y335" s="33"/>
      <c r="Z335" s="33"/>
      <c r="AA335" s="33"/>
      <c r="AB335" s="34"/>
      <c r="AC335" s="34"/>
      <c r="AD335" s="34"/>
      <c r="AE335" s="34"/>
      <c r="AF335" s="34"/>
      <c r="AG335" s="34"/>
      <c r="AH335" s="34"/>
      <c r="AI335" s="34"/>
      <c r="AJ335" s="34"/>
      <c r="AK335" s="34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</row>
    <row r="336" spans="1:47" ht="15.75" customHeight="1" x14ac:dyDescent="0.25">
      <c r="A336" s="21"/>
      <c r="B336" s="21"/>
      <c r="C336" s="29"/>
      <c r="D336" s="29"/>
      <c r="E336" s="30"/>
      <c r="F336" s="29"/>
      <c r="G336" s="29"/>
      <c r="H336" s="31"/>
      <c r="I336" s="32"/>
      <c r="J336" s="33"/>
      <c r="K336" s="33"/>
      <c r="L336" s="33"/>
      <c r="M336" s="33"/>
      <c r="N336" s="33"/>
      <c r="O336" s="33"/>
      <c r="P336" s="33"/>
      <c r="Q336" s="33"/>
      <c r="R336" s="21"/>
      <c r="S336" s="21"/>
      <c r="T336" s="33"/>
      <c r="U336" s="33"/>
      <c r="V336" s="33"/>
      <c r="W336" s="33"/>
      <c r="X336" s="33"/>
      <c r="Y336" s="33"/>
      <c r="Z336" s="33"/>
      <c r="AA336" s="33"/>
      <c r="AB336" s="34"/>
      <c r="AC336" s="34"/>
      <c r="AD336" s="34"/>
      <c r="AE336" s="34"/>
      <c r="AF336" s="34"/>
      <c r="AG336" s="34"/>
      <c r="AH336" s="34"/>
      <c r="AI336" s="34"/>
      <c r="AJ336" s="34"/>
      <c r="AK336" s="34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</row>
    <row r="337" spans="1:47" ht="15.75" customHeight="1" x14ac:dyDescent="0.25">
      <c r="A337" s="21"/>
      <c r="B337" s="21"/>
      <c r="C337" s="29"/>
      <c r="D337" s="29"/>
      <c r="E337" s="30"/>
      <c r="F337" s="29"/>
      <c r="G337" s="29"/>
      <c r="H337" s="31"/>
      <c r="I337" s="32"/>
      <c r="J337" s="33"/>
      <c r="K337" s="33"/>
      <c r="L337" s="33"/>
      <c r="M337" s="33"/>
      <c r="N337" s="33"/>
      <c r="O337" s="33"/>
      <c r="P337" s="33"/>
      <c r="Q337" s="33"/>
      <c r="R337" s="21"/>
      <c r="S337" s="21"/>
      <c r="T337" s="33"/>
      <c r="U337" s="33"/>
      <c r="V337" s="33"/>
      <c r="W337" s="33"/>
      <c r="X337" s="33"/>
      <c r="Y337" s="33"/>
      <c r="Z337" s="33"/>
      <c r="AA337" s="33"/>
      <c r="AB337" s="34"/>
      <c r="AC337" s="34"/>
      <c r="AD337" s="34"/>
      <c r="AE337" s="34"/>
      <c r="AF337" s="34"/>
      <c r="AG337" s="34"/>
      <c r="AH337" s="34"/>
      <c r="AI337" s="34"/>
      <c r="AJ337" s="34"/>
      <c r="AK337" s="34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</row>
    <row r="338" spans="1:47" ht="15.75" customHeight="1" x14ac:dyDescent="0.25">
      <c r="A338" s="21"/>
      <c r="B338" s="21"/>
      <c r="C338" s="29"/>
      <c r="D338" s="29"/>
      <c r="E338" s="30"/>
      <c r="F338" s="29"/>
      <c r="G338" s="29"/>
      <c r="H338" s="31"/>
      <c r="I338" s="32"/>
      <c r="J338" s="33"/>
      <c r="K338" s="33"/>
      <c r="L338" s="33"/>
      <c r="M338" s="33"/>
      <c r="N338" s="33"/>
      <c r="O338" s="33"/>
      <c r="P338" s="33"/>
      <c r="Q338" s="33"/>
      <c r="R338" s="21"/>
      <c r="S338" s="21"/>
      <c r="T338" s="33"/>
      <c r="U338" s="33"/>
      <c r="V338" s="33"/>
      <c r="W338" s="33"/>
      <c r="X338" s="33"/>
      <c r="Y338" s="33"/>
      <c r="Z338" s="33"/>
      <c r="AA338" s="33"/>
      <c r="AB338" s="34"/>
      <c r="AC338" s="34"/>
      <c r="AD338" s="34"/>
      <c r="AE338" s="34"/>
      <c r="AF338" s="34"/>
      <c r="AG338" s="34"/>
      <c r="AH338" s="34"/>
      <c r="AI338" s="34"/>
      <c r="AJ338" s="34"/>
      <c r="AK338" s="34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</row>
    <row r="339" spans="1:47" ht="15.75" customHeight="1" x14ac:dyDescent="0.25">
      <c r="A339" s="21"/>
      <c r="B339" s="21"/>
      <c r="C339" s="29"/>
      <c r="D339" s="29"/>
      <c r="E339" s="30"/>
      <c r="F339" s="29"/>
      <c r="G339" s="29"/>
      <c r="H339" s="31"/>
      <c r="I339" s="32"/>
      <c r="J339" s="33"/>
      <c r="K339" s="33"/>
      <c r="L339" s="33"/>
      <c r="M339" s="33"/>
      <c r="N339" s="33"/>
      <c r="O339" s="33"/>
      <c r="P339" s="33"/>
      <c r="Q339" s="33"/>
      <c r="R339" s="21"/>
      <c r="S339" s="21"/>
      <c r="T339" s="33"/>
      <c r="U339" s="33"/>
      <c r="V339" s="33"/>
      <c r="W339" s="33"/>
      <c r="X339" s="33"/>
      <c r="Y339" s="33"/>
      <c r="Z339" s="33"/>
      <c r="AA339" s="33"/>
      <c r="AB339" s="34"/>
      <c r="AC339" s="34"/>
      <c r="AD339" s="34"/>
      <c r="AE339" s="34"/>
      <c r="AF339" s="34"/>
      <c r="AG339" s="34"/>
      <c r="AH339" s="34"/>
      <c r="AI339" s="34"/>
      <c r="AJ339" s="34"/>
      <c r="AK339" s="34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</row>
    <row r="340" spans="1:47" ht="15.75" customHeight="1" x14ac:dyDescent="0.25">
      <c r="A340" s="21"/>
      <c r="B340" s="21"/>
      <c r="C340" s="29"/>
      <c r="D340" s="29"/>
      <c r="E340" s="30"/>
      <c r="F340" s="29"/>
      <c r="G340" s="29"/>
      <c r="H340" s="31"/>
      <c r="I340" s="32"/>
      <c r="J340" s="33"/>
      <c r="K340" s="33"/>
      <c r="L340" s="33"/>
      <c r="M340" s="33"/>
      <c r="N340" s="33"/>
      <c r="O340" s="33"/>
      <c r="P340" s="33"/>
      <c r="Q340" s="33"/>
      <c r="R340" s="21"/>
      <c r="S340" s="21"/>
      <c r="T340" s="33"/>
      <c r="U340" s="33"/>
      <c r="V340" s="33"/>
      <c r="W340" s="33"/>
      <c r="X340" s="33"/>
      <c r="Y340" s="33"/>
      <c r="Z340" s="33"/>
      <c r="AA340" s="33"/>
      <c r="AB340" s="34"/>
      <c r="AC340" s="34"/>
      <c r="AD340" s="34"/>
      <c r="AE340" s="34"/>
      <c r="AF340" s="34"/>
      <c r="AG340" s="34"/>
      <c r="AH340" s="34"/>
      <c r="AI340" s="34"/>
      <c r="AJ340" s="34"/>
      <c r="AK340" s="34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</row>
    <row r="341" spans="1:47" ht="15.75" customHeight="1" x14ac:dyDescent="0.25">
      <c r="A341" s="21"/>
      <c r="B341" s="21"/>
      <c r="C341" s="29"/>
      <c r="D341" s="29"/>
      <c r="E341" s="30"/>
      <c r="F341" s="29"/>
      <c r="G341" s="29"/>
      <c r="H341" s="31"/>
      <c r="I341" s="32"/>
      <c r="J341" s="33"/>
      <c r="K341" s="33"/>
      <c r="L341" s="33"/>
      <c r="M341" s="33"/>
      <c r="N341" s="33"/>
      <c r="O341" s="33"/>
      <c r="P341" s="33"/>
      <c r="Q341" s="33"/>
      <c r="R341" s="21"/>
      <c r="S341" s="21"/>
      <c r="T341" s="33"/>
      <c r="U341" s="33"/>
      <c r="V341" s="33"/>
      <c r="W341" s="33"/>
      <c r="X341" s="33"/>
      <c r="Y341" s="33"/>
      <c r="Z341" s="33"/>
      <c r="AA341" s="33"/>
      <c r="AB341" s="34"/>
      <c r="AC341" s="34"/>
      <c r="AD341" s="34"/>
      <c r="AE341" s="34"/>
      <c r="AF341" s="34"/>
      <c r="AG341" s="34"/>
      <c r="AH341" s="34"/>
      <c r="AI341" s="34"/>
      <c r="AJ341" s="34"/>
      <c r="AK341" s="34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</row>
    <row r="342" spans="1:47" ht="15.75" customHeight="1" x14ac:dyDescent="0.25">
      <c r="A342" s="21"/>
      <c r="B342" s="21"/>
      <c r="C342" s="29"/>
      <c r="D342" s="29"/>
      <c r="E342" s="30"/>
      <c r="F342" s="29"/>
      <c r="G342" s="29"/>
      <c r="H342" s="31"/>
      <c r="I342" s="32"/>
      <c r="J342" s="33"/>
      <c r="K342" s="33"/>
      <c r="L342" s="33"/>
      <c r="M342" s="33"/>
      <c r="N342" s="33"/>
      <c r="O342" s="33"/>
      <c r="P342" s="33"/>
      <c r="Q342" s="33"/>
      <c r="R342" s="21"/>
      <c r="S342" s="21"/>
      <c r="T342" s="33"/>
      <c r="U342" s="33"/>
      <c r="V342" s="33"/>
      <c r="W342" s="33"/>
      <c r="X342" s="33"/>
      <c r="Y342" s="33"/>
      <c r="Z342" s="33"/>
      <c r="AA342" s="33"/>
      <c r="AB342" s="34"/>
      <c r="AC342" s="34"/>
      <c r="AD342" s="34"/>
      <c r="AE342" s="34"/>
      <c r="AF342" s="34"/>
      <c r="AG342" s="34"/>
      <c r="AH342" s="34"/>
      <c r="AI342" s="34"/>
      <c r="AJ342" s="34"/>
      <c r="AK342" s="34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</row>
    <row r="343" spans="1:47" ht="15.75" customHeight="1" x14ac:dyDescent="0.25">
      <c r="A343" s="21"/>
      <c r="B343" s="21"/>
      <c r="C343" s="29"/>
      <c r="D343" s="29"/>
      <c r="E343" s="30"/>
      <c r="F343" s="29"/>
      <c r="G343" s="29"/>
      <c r="H343" s="31"/>
      <c r="I343" s="32"/>
      <c r="J343" s="33"/>
      <c r="K343" s="33"/>
      <c r="L343" s="33"/>
      <c r="M343" s="33"/>
      <c r="N343" s="33"/>
      <c r="O343" s="33"/>
      <c r="P343" s="33"/>
      <c r="Q343" s="33"/>
      <c r="R343" s="21"/>
      <c r="S343" s="21"/>
      <c r="T343" s="33"/>
      <c r="U343" s="33"/>
      <c r="V343" s="33"/>
      <c r="W343" s="33"/>
      <c r="X343" s="33"/>
      <c r="Y343" s="33"/>
      <c r="Z343" s="33"/>
      <c r="AA343" s="33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</row>
    <row r="344" spans="1:47" ht="15.75" customHeight="1" x14ac:dyDescent="0.25">
      <c r="A344" s="21"/>
      <c r="B344" s="21"/>
      <c r="C344" s="29"/>
      <c r="D344" s="29"/>
      <c r="E344" s="30"/>
      <c r="F344" s="29"/>
      <c r="G344" s="29"/>
      <c r="H344" s="31"/>
      <c r="I344" s="32"/>
      <c r="J344" s="33"/>
      <c r="K344" s="33"/>
      <c r="L344" s="33"/>
      <c r="M344" s="33"/>
      <c r="N344" s="33"/>
      <c r="O344" s="33"/>
      <c r="P344" s="33"/>
      <c r="Q344" s="33"/>
      <c r="R344" s="21"/>
      <c r="S344" s="21"/>
      <c r="T344" s="33"/>
      <c r="U344" s="33"/>
      <c r="V344" s="33"/>
      <c r="W344" s="33"/>
      <c r="X344" s="33"/>
      <c r="Y344" s="33"/>
      <c r="Z344" s="33"/>
      <c r="AA344" s="33"/>
      <c r="AB344" s="34"/>
      <c r="AC344" s="34"/>
      <c r="AD344" s="34"/>
      <c r="AE344" s="34"/>
      <c r="AF344" s="34"/>
      <c r="AG344" s="34"/>
      <c r="AH344" s="34"/>
      <c r="AI344" s="34"/>
      <c r="AJ344" s="34"/>
      <c r="AK344" s="34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</row>
    <row r="345" spans="1:47" ht="15.75" customHeight="1" x14ac:dyDescent="0.25">
      <c r="A345" s="21"/>
      <c r="B345" s="21"/>
      <c r="C345" s="29"/>
      <c r="D345" s="29"/>
      <c r="E345" s="30"/>
      <c r="F345" s="29"/>
      <c r="G345" s="29"/>
      <c r="H345" s="31"/>
      <c r="I345" s="32"/>
      <c r="J345" s="33"/>
      <c r="K345" s="33"/>
      <c r="L345" s="33"/>
      <c r="M345" s="33"/>
      <c r="N345" s="33"/>
      <c r="O345" s="33"/>
      <c r="P345" s="33"/>
      <c r="Q345" s="33"/>
      <c r="R345" s="21"/>
      <c r="S345" s="21"/>
      <c r="T345" s="33"/>
      <c r="U345" s="33"/>
      <c r="V345" s="33"/>
      <c r="W345" s="33"/>
      <c r="X345" s="33"/>
      <c r="Y345" s="33"/>
      <c r="Z345" s="33"/>
      <c r="AA345" s="33"/>
      <c r="AB345" s="34"/>
      <c r="AC345" s="34"/>
      <c r="AD345" s="34"/>
      <c r="AE345" s="34"/>
      <c r="AF345" s="34"/>
      <c r="AG345" s="34"/>
      <c r="AH345" s="34"/>
      <c r="AI345" s="34"/>
      <c r="AJ345" s="34"/>
      <c r="AK345" s="34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</row>
    <row r="346" spans="1:47" ht="15.75" customHeight="1" x14ac:dyDescent="0.25">
      <c r="A346" s="21"/>
      <c r="B346" s="21"/>
      <c r="C346" s="29"/>
      <c r="D346" s="29"/>
      <c r="E346" s="30"/>
      <c r="F346" s="29"/>
      <c r="G346" s="29"/>
      <c r="H346" s="31"/>
      <c r="I346" s="32"/>
      <c r="J346" s="33"/>
      <c r="K346" s="33"/>
      <c r="L346" s="33"/>
      <c r="M346" s="33"/>
      <c r="N346" s="33"/>
      <c r="O346" s="33"/>
      <c r="P346" s="33"/>
      <c r="Q346" s="33"/>
      <c r="R346" s="21"/>
      <c r="S346" s="21"/>
      <c r="T346" s="33"/>
      <c r="U346" s="33"/>
      <c r="V346" s="33"/>
      <c r="W346" s="33"/>
      <c r="X346" s="33"/>
      <c r="Y346" s="33"/>
      <c r="Z346" s="33"/>
      <c r="AA346" s="33"/>
      <c r="AB346" s="34"/>
      <c r="AC346" s="34"/>
      <c r="AD346" s="34"/>
      <c r="AE346" s="34"/>
      <c r="AF346" s="34"/>
      <c r="AG346" s="34"/>
      <c r="AH346" s="34"/>
      <c r="AI346" s="34"/>
      <c r="AJ346" s="34"/>
      <c r="AK346" s="34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</row>
    <row r="347" spans="1:47" ht="15.75" customHeight="1" x14ac:dyDescent="0.25">
      <c r="A347" s="21"/>
      <c r="B347" s="21"/>
      <c r="C347" s="29"/>
      <c r="D347" s="29"/>
      <c r="E347" s="30"/>
      <c r="F347" s="29"/>
      <c r="G347" s="29"/>
      <c r="H347" s="31"/>
      <c r="I347" s="32"/>
      <c r="J347" s="33"/>
      <c r="K347" s="33"/>
      <c r="L347" s="33"/>
      <c r="M347" s="33"/>
      <c r="N347" s="33"/>
      <c r="O347" s="33"/>
      <c r="P347" s="33"/>
      <c r="Q347" s="33"/>
      <c r="R347" s="21"/>
      <c r="S347" s="21"/>
      <c r="T347" s="33"/>
      <c r="U347" s="33"/>
      <c r="V347" s="33"/>
      <c r="W347" s="33"/>
      <c r="X347" s="33"/>
      <c r="Y347" s="33"/>
      <c r="Z347" s="33"/>
      <c r="AA347" s="33"/>
      <c r="AB347" s="34"/>
      <c r="AC347" s="34"/>
      <c r="AD347" s="34"/>
      <c r="AE347" s="34"/>
      <c r="AF347" s="34"/>
      <c r="AG347" s="34"/>
      <c r="AH347" s="34"/>
      <c r="AI347" s="34"/>
      <c r="AJ347" s="34"/>
      <c r="AK347" s="34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</row>
    <row r="348" spans="1:47" ht="15.75" customHeight="1" x14ac:dyDescent="0.25">
      <c r="A348" s="21"/>
      <c r="B348" s="21"/>
      <c r="C348" s="29"/>
      <c r="D348" s="29"/>
      <c r="E348" s="30"/>
      <c r="F348" s="29"/>
      <c r="G348" s="29"/>
      <c r="H348" s="31"/>
      <c r="I348" s="32"/>
      <c r="J348" s="33"/>
      <c r="K348" s="33"/>
      <c r="L348" s="33"/>
      <c r="M348" s="33"/>
      <c r="N348" s="33"/>
      <c r="O348" s="33"/>
      <c r="P348" s="33"/>
      <c r="Q348" s="33"/>
      <c r="R348" s="21"/>
      <c r="S348" s="21"/>
      <c r="T348" s="33"/>
      <c r="U348" s="33"/>
      <c r="V348" s="33"/>
      <c r="W348" s="33"/>
      <c r="X348" s="33"/>
      <c r="Y348" s="33"/>
      <c r="Z348" s="33"/>
      <c r="AA348" s="33"/>
      <c r="AB348" s="34"/>
      <c r="AC348" s="34"/>
      <c r="AD348" s="34"/>
      <c r="AE348" s="34"/>
      <c r="AF348" s="34"/>
      <c r="AG348" s="34"/>
      <c r="AH348" s="34"/>
      <c r="AI348" s="34"/>
      <c r="AJ348" s="34"/>
      <c r="AK348" s="34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</row>
    <row r="349" spans="1:47" ht="15.75" customHeight="1" x14ac:dyDescent="0.25">
      <c r="A349" s="21"/>
      <c r="B349" s="21"/>
      <c r="C349" s="29"/>
      <c r="D349" s="29"/>
      <c r="E349" s="30"/>
      <c r="F349" s="29"/>
      <c r="G349" s="29"/>
      <c r="H349" s="31"/>
      <c r="I349" s="32"/>
      <c r="J349" s="33"/>
      <c r="K349" s="33"/>
      <c r="L349" s="33"/>
      <c r="M349" s="33"/>
      <c r="N349" s="33"/>
      <c r="O349" s="33"/>
      <c r="P349" s="33"/>
      <c r="Q349" s="33"/>
      <c r="R349" s="21"/>
      <c r="S349" s="21"/>
      <c r="T349" s="33"/>
      <c r="U349" s="33"/>
      <c r="V349" s="33"/>
      <c r="W349" s="33"/>
      <c r="X349" s="33"/>
      <c r="Y349" s="33"/>
      <c r="Z349" s="33"/>
      <c r="AA349" s="33"/>
      <c r="AB349" s="34"/>
      <c r="AC349" s="34"/>
      <c r="AD349" s="34"/>
      <c r="AE349" s="34"/>
      <c r="AF349" s="34"/>
      <c r="AG349" s="34"/>
      <c r="AH349" s="34"/>
      <c r="AI349" s="34"/>
      <c r="AJ349" s="34"/>
      <c r="AK349" s="34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</row>
    <row r="350" spans="1:47" ht="15.75" customHeight="1" x14ac:dyDescent="0.25">
      <c r="A350" s="21"/>
      <c r="B350" s="21"/>
      <c r="C350" s="29"/>
      <c r="D350" s="29"/>
      <c r="E350" s="30"/>
      <c r="F350" s="29"/>
      <c r="G350" s="29"/>
      <c r="H350" s="31"/>
      <c r="I350" s="32"/>
      <c r="J350" s="33"/>
      <c r="K350" s="33"/>
      <c r="L350" s="33"/>
      <c r="M350" s="33"/>
      <c r="N350" s="33"/>
      <c r="O350" s="33"/>
      <c r="P350" s="33"/>
      <c r="Q350" s="33"/>
      <c r="R350" s="21"/>
      <c r="S350" s="21"/>
      <c r="T350" s="33"/>
      <c r="U350" s="33"/>
      <c r="V350" s="33"/>
      <c r="W350" s="33"/>
      <c r="X350" s="33"/>
      <c r="Y350" s="33"/>
      <c r="Z350" s="33"/>
      <c r="AA350" s="33"/>
      <c r="AB350" s="34"/>
      <c r="AC350" s="34"/>
      <c r="AD350" s="34"/>
      <c r="AE350" s="34"/>
      <c r="AF350" s="34"/>
      <c r="AG350" s="34"/>
      <c r="AH350" s="34"/>
      <c r="AI350" s="34"/>
      <c r="AJ350" s="34"/>
      <c r="AK350" s="34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</row>
    <row r="351" spans="1:47" ht="15.75" customHeight="1" x14ac:dyDescent="0.25">
      <c r="A351" s="21"/>
      <c r="B351" s="21"/>
      <c r="C351" s="29"/>
      <c r="D351" s="29"/>
      <c r="E351" s="30"/>
      <c r="F351" s="29"/>
      <c r="G351" s="29"/>
      <c r="H351" s="31"/>
      <c r="I351" s="32"/>
      <c r="J351" s="33"/>
      <c r="K351" s="33"/>
      <c r="L351" s="33"/>
      <c r="M351" s="33"/>
      <c r="N351" s="33"/>
      <c r="O351" s="33"/>
      <c r="P351" s="33"/>
      <c r="Q351" s="33"/>
      <c r="R351" s="21"/>
      <c r="S351" s="21"/>
      <c r="T351" s="33"/>
      <c r="U351" s="33"/>
      <c r="V351" s="33"/>
      <c r="W351" s="33"/>
      <c r="X351" s="33"/>
      <c r="Y351" s="33"/>
      <c r="Z351" s="33"/>
      <c r="AA351" s="33"/>
      <c r="AB351" s="34"/>
      <c r="AC351" s="34"/>
      <c r="AD351" s="34"/>
      <c r="AE351" s="34"/>
      <c r="AF351" s="34"/>
      <c r="AG351" s="34"/>
      <c r="AH351" s="34"/>
      <c r="AI351" s="34"/>
      <c r="AJ351" s="34"/>
      <c r="AK351" s="34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</row>
    <row r="352" spans="1:47" ht="15.75" customHeight="1" x14ac:dyDescent="0.25">
      <c r="A352" s="21"/>
      <c r="B352" s="21"/>
      <c r="C352" s="29"/>
      <c r="D352" s="29"/>
      <c r="E352" s="30"/>
      <c r="F352" s="29"/>
      <c r="G352" s="29"/>
      <c r="H352" s="31"/>
      <c r="I352" s="32"/>
      <c r="J352" s="33"/>
      <c r="K352" s="33"/>
      <c r="L352" s="33"/>
      <c r="M352" s="33"/>
      <c r="N352" s="33"/>
      <c r="O352" s="33"/>
      <c r="P352" s="33"/>
      <c r="Q352" s="33"/>
      <c r="R352" s="21"/>
      <c r="S352" s="21"/>
      <c r="T352" s="33"/>
      <c r="U352" s="33"/>
      <c r="V352" s="33"/>
      <c r="W352" s="33"/>
      <c r="X352" s="33"/>
      <c r="Y352" s="33"/>
      <c r="Z352" s="33"/>
      <c r="AA352" s="33"/>
      <c r="AB352" s="34"/>
      <c r="AC352" s="34"/>
      <c r="AD352" s="34"/>
      <c r="AE352" s="34"/>
      <c r="AF352" s="34"/>
      <c r="AG352" s="34"/>
      <c r="AH352" s="34"/>
      <c r="AI352" s="34"/>
      <c r="AJ352" s="34"/>
      <c r="AK352" s="34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</row>
    <row r="353" spans="1:47" ht="15.75" customHeight="1" x14ac:dyDescent="0.25">
      <c r="A353" s="21"/>
      <c r="B353" s="21"/>
      <c r="C353" s="29"/>
      <c r="D353" s="29"/>
      <c r="E353" s="30"/>
      <c r="F353" s="29"/>
      <c r="G353" s="29"/>
      <c r="H353" s="31"/>
      <c r="I353" s="32"/>
      <c r="J353" s="33"/>
      <c r="K353" s="33"/>
      <c r="L353" s="33"/>
      <c r="M353" s="33"/>
      <c r="N353" s="33"/>
      <c r="O353" s="33"/>
      <c r="P353" s="33"/>
      <c r="Q353" s="33"/>
      <c r="R353" s="21"/>
      <c r="S353" s="21"/>
      <c r="T353" s="33"/>
      <c r="U353" s="33"/>
      <c r="V353" s="33"/>
      <c r="W353" s="33"/>
      <c r="X353" s="33"/>
      <c r="Y353" s="33"/>
      <c r="Z353" s="33"/>
      <c r="AA353" s="33"/>
      <c r="AB353" s="34"/>
      <c r="AC353" s="34"/>
      <c r="AD353" s="34"/>
      <c r="AE353" s="34"/>
      <c r="AF353" s="34"/>
      <c r="AG353" s="34"/>
      <c r="AH353" s="34"/>
      <c r="AI353" s="34"/>
      <c r="AJ353" s="34"/>
      <c r="AK353" s="34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</row>
    <row r="354" spans="1:47" ht="15.75" customHeight="1" x14ac:dyDescent="0.25">
      <c r="A354" s="21"/>
      <c r="B354" s="21"/>
      <c r="C354" s="29"/>
      <c r="D354" s="29"/>
      <c r="E354" s="30"/>
      <c r="F354" s="29"/>
      <c r="G354" s="29"/>
      <c r="H354" s="31"/>
      <c r="I354" s="32"/>
      <c r="J354" s="33"/>
      <c r="K354" s="33"/>
      <c r="L354" s="33"/>
      <c r="M354" s="33"/>
      <c r="N354" s="33"/>
      <c r="O354" s="33"/>
      <c r="P354" s="33"/>
      <c r="Q354" s="33"/>
      <c r="R354" s="21"/>
      <c r="S354" s="21"/>
      <c r="T354" s="33"/>
      <c r="U354" s="33"/>
      <c r="V354" s="33"/>
      <c r="W354" s="33"/>
      <c r="X354" s="33"/>
      <c r="Y354" s="33"/>
      <c r="Z354" s="33"/>
      <c r="AA354" s="33"/>
      <c r="AB354" s="34"/>
      <c r="AC354" s="34"/>
      <c r="AD354" s="34"/>
      <c r="AE354" s="34"/>
      <c r="AF354" s="34"/>
      <c r="AG354" s="34"/>
      <c r="AH354" s="34"/>
      <c r="AI354" s="34"/>
      <c r="AJ354" s="34"/>
      <c r="AK354" s="34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</row>
    <row r="355" spans="1:47" ht="15.75" customHeight="1" x14ac:dyDescent="0.25">
      <c r="A355" s="21"/>
      <c r="B355" s="21"/>
      <c r="C355" s="29"/>
      <c r="D355" s="29"/>
      <c r="E355" s="30"/>
      <c r="F355" s="29"/>
      <c r="G355" s="29"/>
      <c r="H355" s="31"/>
      <c r="I355" s="32"/>
      <c r="J355" s="33"/>
      <c r="K355" s="33"/>
      <c r="L355" s="33"/>
      <c r="M355" s="33"/>
      <c r="N355" s="33"/>
      <c r="O355" s="33"/>
      <c r="P355" s="33"/>
      <c r="Q355" s="33"/>
      <c r="R355" s="21"/>
      <c r="S355" s="21"/>
      <c r="T355" s="33"/>
      <c r="U355" s="33"/>
      <c r="V355" s="33"/>
      <c r="W355" s="33"/>
      <c r="X355" s="33"/>
      <c r="Y355" s="33"/>
      <c r="Z355" s="33"/>
      <c r="AA355" s="33"/>
      <c r="AB355" s="34"/>
      <c r="AC355" s="34"/>
      <c r="AD355" s="34"/>
      <c r="AE355" s="34"/>
      <c r="AF355" s="34"/>
      <c r="AG355" s="34"/>
      <c r="AH355" s="34"/>
      <c r="AI355" s="34"/>
      <c r="AJ355" s="34"/>
      <c r="AK355" s="34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</row>
    <row r="356" spans="1:47" ht="15.75" customHeight="1" x14ac:dyDescent="0.25">
      <c r="A356" s="21"/>
      <c r="B356" s="21"/>
      <c r="C356" s="29"/>
      <c r="D356" s="29"/>
      <c r="E356" s="30"/>
      <c r="F356" s="29"/>
      <c r="G356" s="29"/>
      <c r="H356" s="31"/>
      <c r="I356" s="32"/>
      <c r="J356" s="33"/>
      <c r="K356" s="33"/>
      <c r="L356" s="33"/>
      <c r="M356" s="33"/>
      <c r="N356" s="33"/>
      <c r="O356" s="33"/>
      <c r="P356" s="33"/>
      <c r="Q356" s="33"/>
      <c r="R356" s="21"/>
      <c r="S356" s="21"/>
      <c r="T356" s="33"/>
      <c r="U356" s="33"/>
      <c r="V356" s="33"/>
      <c r="W356" s="33"/>
      <c r="X356" s="33"/>
      <c r="Y356" s="33"/>
      <c r="Z356" s="33"/>
      <c r="AA356" s="33"/>
      <c r="AB356" s="34"/>
      <c r="AC356" s="34"/>
      <c r="AD356" s="34"/>
      <c r="AE356" s="34"/>
      <c r="AF356" s="34"/>
      <c r="AG356" s="34"/>
      <c r="AH356" s="34"/>
      <c r="AI356" s="34"/>
      <c r="AJ356" s="34"/>
      <c r="AK356" s="34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</row>
    <row r="357" spans="1:47" ht="15.75" customHeight="1" x14ac:dyDescent="0.25">
      <c r="A357" s="21"/>
      <c r="B357" s="21"/>
      <c r="C357" s="29"/>
      <c r="D357" s="29"/>
      <c r="E357" s="30"/>
      <c r="F357" s="29"/>
      <c r="G357" s="29"/>
      <c r="H357" s="31"/>
      <c r="I357" s="32"/>
      <c r="J357" s="33"/>
      <c r="K357" s="33"/>
      <c r="L357" s="33"/>
      <c r="M357" s="33"/>
      <c r="N357" s="33"/>
      <c r="O357" s="33"/>
      <c r="P357" s="33"/>
      <c r="Q357" s="33"/>
      <c r="R357" s="21"/>
      <c r="S357" s="21"/>
      <c r="T357" s="33"/>
      <c r="U357" s="33"/>
      <c r="V357" s="33"/>
      <c r="W357" s="33"/>
      <c r="X357" s="33"/>
      <c r="Y357" s="33"/>
      <c r="Z357" s="33"/>
      <c r="AA357" s="33"/>
      <c r="AB357" s="34"/>
      <c r="AC357" s="34"/>
      <c r="AD357" s="34"/>
      <c r="AE357" s="34"/>
      <c r="AF357" s="34"/>
      <c r="AG357" s="34"/>
      <c r="AH357" s="34"/>
      <c r="AI357" s="34"/>
      <c r="AJ357" s="34"/>
      <c r="AK357" s="34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</row>
    <row r="358" spans="1:47" ht="15.75" customHeight="1" x14ac:dyDescent="0.25">
      <c r="A358" s="21"/>
      <c r="B358" s="21"/>
      <c r="C358" s="29"/>
      <c r="D358" s="29"/>
      <c r="E358" s="30"/>
      <c r="F358" s="29"/>
      <c r="G358" s="29"/>
      <c r="H358" s="31"/>
      <c r="I358" s="32"/>
      <c r="J358" s="33"/>
      <c r="K358" s="33"/>
      <c r="L358" s="33"/>
      <c r="M358" s="33"/>
      <c r="N358" s="33"/>
      <c r="O358" s="33"/>
      <c r="P358" s="33"/>
      <c r="Q358" s="33"/>
      <c r="R358" s="21"/>
      <c r="S358" s="21"/>
      <c r="T358" s="33"/>
      <c r="U358" s="33"/>
      <c r="V358" s="33"/>
      <c r="W358" s="33"/>
      <c r="X358" s="33"/>
      <c r="Y358" s="33"/>
      <c r="Z358" s="33"/>
      <c r="AA358" s="33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</row>
    <row r="359" spans="1:47" ht="15.75" customHeight="1" x14ac:dyDescent="0.25">
      <c r="A359" s="21"/>
      <c r="B359" s="21"/>
      <c r="C359" s="29"/>
      <c r="D359" s="29"/>
      <c r="E359" s="30"/>
      <c r="F359" s="29"/>
      <c r="G359" s="29"/>
      <c r="H359" s="31"/>
      <c r="I359" s="32"/>
      <c r="J359" s="33"/>
      <c r="K359" s="33"/>
      <c r="L359" s="33"/>
      <c r="M359" s="33"/>
      <c r="N359" s="33"/>
      <c r="O359" s="33"/>
      <c r="P359" s="33"/>
      <c r="Q359" s="33"/>
      <c r="R359" s="21"/>
      <c r="S359" s="21"/>
      <c r="T359" s="33"/>
      <c r="U359" s="33"/>
      <c r="V359" s="33"/>
      <c r="W359" s="33"/>
      <c r="X359" s="33"/>
      <c r="Y359" s="33"/>
      <c r="Z359" s="33"/>
      <c r="AA359" s="33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</row>
    <row r="360" spans="1:47" ht="15.75" customHeight="1" x14ac:dyDescent="0.25">
      <c r="A360" s="21"/>
      <c r="B360" s="21"/>
      <c r="C360" s="29"/>
      <c r="D360" s="29"/>
      <c r="E360" s="30"/>
      <c r="F360" s="29"/>
      <c r="G360" s="29"/>
      <c r="H360" s="31"/>
      <c r="I360" s="32"/>
      <c r="J360" s="33"/>
      <c r="K360" s="33"/>
      <c r="L360" s="33"/>
      <c r="M360" s="33"/>
      <c r="N360" s="33"/>
      <c r="O360" s="33"/>
      <c r="P360" s="33"/>
      <c r="Q360" s="33"/>
      <c r="R360" s="21"/>
      <c r="S360" s="21"/>
      <c r="T360" s="33"/>
      <c r="U360" s="33"/>
      <c r="V360" s="33"/>
      <c r="W360" s="33"/>
      <c r="X360" s="33"/>
      <c r="Y360" s="33"/>
      <c r="Z360" s="33"/>
      <c r="AA360" s="33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</row>
    <row r="361" spans="1:47" ht="15.75" customHeight="1" x14ac:dyDescent="0.25">
      <c r="A361" s="21"/>
      <c r="B361" s="21"/>
      <c r="C361" s="29"/>
      <c r="D361" s="29"/>
      <c r="E361" s="30"/>
      <c r="F361" s="29"/>
      <c r="G361" s="29"/>
      <c r="H361" s="31"/>
      <c r="I361" s="32"/>
      <c r="J361" s="33"/>
      <c r="K361" s="33"/>
      <c r="L361" s="33"/>
      <c r="M361" s="33"/>
      <c r="N361" s="33"/>
      <c r="O361" s="33"/>
      <c r="P361" s="33"/>
      <c r="Q361" s="33"/>
      <c r="R361" s="21"/>
      <c r="S361" s="21"/>
      <c r="T361" s="33"/>
      <c r="U361" s="33"/>
      <c r="V361" s="33"/>
      <c r="W361" s="33"/>
      <c r="X361" s="33"/>
      <c r="Y361" s="33"/>
      <c r="Z361" s="33"/>
      <c r="AA361" s="33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</row>
    <row r="362" spans="1:47" ht="15.75" customHeight="1" x14ac:dyDescent="0.25">
      <c r="A362" s="21"/>
      <c r="B362" s="21"/>
      <c r="C362" s="29"/>
      <c r="D362" s="29"/>
      <c r="E362" s="30"/>
      <c r="F362" s="29"/>
      <c r="G362" s="29"/>
      <c r="H362" s="31"/>
      <c r="I362" s="32"/>
      <c r="J362" s="33"/>
      <c r="K362" s="33"/>
      <c r="L362" s="33"/>
      <c r="M362" s="33"/>
      <c r="N362" s="33"/>
      <c r="O362" s="33"/>
      <c r="P362" s="33"/>
      <c r="Q362" s="33"/>
      <c r="R362" s="21"/>
      <c r="S362" s="21"/>
      <c r="T362" s="33"/>
      <c r="U362" s="33"/>
      <c r="V362" s="33"/>
      <c r="W362" s="33"/>
      <c r="X362" s="33"/>
      <c r="Y362" s="33"/>
      <c r="Z362" s="33"/>
      <c r="AA362" s="33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</row>
    <row r="363" spans="1:47" ht="15.75" customHeight="1" x14ac:dyDescent="0.25">
      <c r="A363" s="21"/>
      <c r="B363" s="21"/>
      <c r="C363" s="29"/>
      <c r="D363" s="29"/>
      <c r="E363" s="30"/>
      <c r="F363" s="29"/>
      <c r="G363" s="29"/>
      <c r="H363" s="31"/>
      <c r="I363" s="32"/>
      <c r="J363" s="33"/>
      <c r="K363" s="33"/>
      <c r="L363" s="33"/>
      <c r="M363" s="33"/>
      <c r="N363" s="33"/>
      <c r="O363" s="33"/>
      <c r="P363" s="33"/>
      <c r="Q363" s="33"/>
      <c r="R363" s="21"/>
      <c r="S363" s="21"/>
      <c r="T363" s="33"/>
      <c r="U363" s="33"/>
      <c r="V363" s="33"/>
      <c r="W363" s="33"/>
      <c r="X363" s="33"/>
      <c r="Y363" s="33"/>
      <c r="Z363" s="33"/>
      <c r="AA363" s="33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</row>
    <row r="364" spans="1:47" ht="15.75" customHeight="1" x14ac:dyDescent="0.25">
      <c r="A364" s="21"/>
      <c r="B364" s="21"/>
      <c r="C364" s="29"/>
      <c r="D364" s="29"/>
      <c r="E364" s="30"/>
      <c r="F364" s="29"/>
      <c r="G364" s="29"/>
      <c r="H364" s="31"/>
      <c r="I364" s="32"/>
      <c r="J364" s="33"/>
      <c r="K364" s="33"/>
      <c r="L364" s="33"/>
      <c r="M364" s="33"/>
      <c r="N364" s="33"/>
      <c r="O364" s="33"/>
      <c r="P364" s="33"/>
      <c r="Q364" s="33"/>
      <c r="R364" s="21"/>
      <c r="S364" s="21"/>
      <c r="T364" s="33"/>
      <c r="U364" s="33"/>
      <c r="V364" s="33"/>
      <c r="W364" s="33"/>
      <c r="X364" s="33"/>
      <c r="Y364" s="33"/>
      <c r="Z364" s="33"/>
      <c r="AA364" s="33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</row>
    <row r="365" spans="1:47" ht="15.75" customHeight="1" x14ac:dyDescent="0.25">
      <c r="A365" s="21"/>
      <c r="B365" s="21"/>
      <c r="C365" s="29"/>
      <c r="D365" s="29"/>
      <c r="E365" s="30"/>
      <c r="F365" s="29"/>
      <c r="G365" s="29"/>
      <c r="H365" s="31"/>
      <c r="I365" s="32"/>
      <c r="J365" s="33"/>
      <c r="K365" s="33"/>
      <c r="L365" s="33"/>
      <c r="M365" s="33"/>
      <c r="N365" s="33"/>
      <c r="O365" s="33"/>
      <c r="P365" s="33"/>
      <c r="Q365" s="33"/>
      <c r="R365" s="21"/>
      <c r="S365" s="21"/>
      <c r="T365" s="33"/>
      <c r="U365" s="33"/>
      <c r="V365" s="33"/>
      <c r="W365" s="33"/>
      <c r="X365" s="33"/>
      <c r="Y365" s="33"/>
      <c r="Z365" s="33"/>
      <c r="AA365" s="33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</row>
    <row r="366" spans="1:47" ht="15.75" customHeight="1" x14ac:dyDescent="0.25">
      <c r="A366" s="21"/>
      <c r="B366" s="21"/>
      <c r="C366" s="29"/>
      <c r="D366" s="29"/>
      <c r="E366" s="30"/>
      <c r="F366" s="29"/>
      <c r="G366" s="29"/>
      <c r="H366" s="31"/>
      <c r="I366" s="32"/>
      <c r="J366" s="33"/>
      <c r="K366" s="33"/>
      <c r="L366" s="33"/>
      <c r="M366" s="33"/>
      <c r="N366" s="33"/>
      <c r="O366" s="33"/>
      <c r="P366" s="33"/>
      <c r="Q366" s="33"/>
      <c r="R366" s="21"/>
      <c r="S366" s="21"/>
      <c r="T366" s="33"/>
      <c r="U366" s="33"/>
      <c r="V366" s="33"/>
      <c r="W366" s="33"/>
      <c r="X366" s="33"/>
      <c r="Y366" s="33"/>
      <c r="Z366" s="33"/>
      <c r="AA366" s="33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</row>
    <row r="367" spans="1:47" ht="15.75" customHeight="1" x14ac:dyDescent="0.25">
      <c r="A367" s="21"/>
      <c r="B367" s="21"/>
      <c r="C367" s="29"/>
      <c r="D367" s="29"/>
      <c r="E367" s="30"/>
      <c r="F367" s="29"/>
      <c r="G367" s="29"/>
      <c r="H367" s="31"/>
      <c r="I367" s="32"/>
      <c r="J367" s="33"/>
      <c r="K367" s="33"/>
      <c r="L367" s="33"/>
      <c r="M367" s="33"/>
      <c r="N367" s="33"/>
      <c r="O367" s="33"/>
      <c r="P367" s="33"/>
      <c r="Q367" s="33"/>
      <c r="R367" s="21"/>
      <c r="S367" s="21"/>
      <c r="T367" s="33"/>
      <c r="U367" s="33"/>
      <c r="V367" s="33"/>
      <c r="W367" s="33"/>
      <c r="X367" s="33"/>
      <c r="Y367" s="33"/>
      <c r="Z367" s="33"/>
      <c r="AA367" s="33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</row>
    <row r="368" spans="1:47" ht="15.75" customHeight="1" x14ac:dyDescent="0.25">
      <c r="A368" s="21"/>
      <c r="B368" s="21"/>
      <c r="C368" s="29"/>
      <c r="D368" s="29"/>
      <c r="E368" s="30"/>
      <c r="F368" s="29"/>
      <c r="G368" s="29"/>
      <c r="H368" s="31"/>
      <c r="I368" s="32"/>
      <c r="J368" s="33"/>
      <c r="K368" s="33"/>
      <c r="L368" s="33"/>
      <c r="M368" s="33"/>
      <c r="N368" s="33"/>
      <c r="O368" s="33"/>
      <c r="P368" s="33"/>
      <c r="Q368" s="33"/>
      <c r="R368" s="21"/>
      <c r="S368" s="21"/>
      <c r="T368" s="33"/>
      <c r="U368" s="33"/>
      <c r="V368" s="33"/>
      <c r="W368" s="33"/>
      <c r="X368" s="33"/>
      <c r="Y368" s="33"/>
      <c r="Z368" s="33"/>
      <c r="AA368" s="33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</row>
    <row r="369" spans="1:47" ht="15.75" customHeight="1" x14ac:dyDescent="0.25">
      <c r="A369" s="21"/>
      <c r="B369" s="21"/>
      <c r="C369" s="29"/>
      <c r="D369" s="29"/>
      <c r="E369" s="30"/>
      <c r="F369" s="29"/>
      <c r="G369" s="29"/>
      <c r="H369" s="31"/>
      <c r="I369" s="32"/>
      <c r="J369" s="33"/>
      <c r="K369" s="33"/>
      <c r="L369" s="33"/>
      <c r="M369" s="33"/>
      <c r="N369" s="33"/>
      <c r="O369" s="33"/>
      <c r="P369" s="33"/>
      <c r="Q369" s="33"/>
      <c r="R369" s="21"/>
      <c r="S369" s="21"/>
      <c r="T369" s="33"/>
      <c r="U369" s="33"/>
      <c r="V369" s="33"/>
      <c r="W369" s="33"/>
      <c r="X369" s="33"/>
      <c r="Y369" s="33"/>
      <c r="Z369" s="33"/>
      <c r="AA369" s="33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</row>
    <row r="370" spans="1:47" ht="15.75" customHeight="1" x14ac:dyDescent="0.25">
      <c r="A370" s="21"/>
      <c r="B370" s="21"/>
      <c r="C370" s="29"/>
      <c r="D370" s="29"/>
      <c r="E370" s="30"/>
      <c r="F370" s="29"/>
      <c r="G370" s="29"/>
      <c r="H370" s="31"/>
      <c r="I370" s="32"/>
      <c r="J370" s="33"/>
      <c r="K370" s="33"/>
      <c r="L370" s="33"/>
      <c r="M370" s="33"/>
      <c r="N370" s="33"/>
      <c r="O370" s="33"/>
      <c r="P370" s="33"/>
      <c r="Q370" s="33"/>
      <c r="R370" s="21"/>
      <c r="S370" s="21"/>
      <c r="T370" s="33"/>
      <c r="U370" s="33"/>
      <c r="V370" s="33"/>
      <c r="W370" s="33"/>
      <c r="X370" s="33"/>
      <c r="Y370" s="33"/>
      <c r="Z370" s="33"/>
      <c r="AA370" s="33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</row>
    <row r="371" spans="1:47" ht="15.75" customHeight="1" x14ac:dyDescent="0.25">
      <c r="A371" s="21"/>
      <c r="B371" s="21"/>
      <c r="C371" s="29"/>
      <c r="D371" s="29"/>
      <c r="E371" s="30"/>
      <c r="F371" s="29"/>
      <c r="G371" s="29"/>
      <c r="H371" s="31"/>
      <c r="I371" s="32"/>
      <c r="J371" s="33"/>
      <c r="K371" s="33"/>
      <c r="L371" s="33"/>
      <c r="M371" s="33"/>
      <c r="N371" s="33"/>
      <c r="O371" s="33"/>
      <c r="P371" s="33"/>
      <c r="Q371" s="33"/>
      <c r="R371" s="21"/>
      <c r="S371" s="21"/>
      <c r="T371" s="33"/>
      <c r="U371" s="33"/>
      <c r="V371" s="33"/>
      <c r="W371" s="33"/>
      <c r="X371" s="33"/>
      <c r="Y371" s="33"/>
      <c r="Z371" s="33"/>
      <c r="AA371" s="33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</row>
    <row r="372" spans="1:47" ht="15.75" customHeight="1" x14ac:dyDescent="0.25">
      <c r="A372" s="21"/>
      <c r="B372" s="21"/>
      <c r="C372" s="29"/>
      <c r="D372" s="29"/>
      <c r="E372" s="30"/>
      <c r="F372" s="29"/>
      <c r="G372" s="29"/>
      <c r="H372" s="31"/>
      <c r="I372" s="32"/>
      <c r="J372" s="33"/>
      <c r="K372" s="33"/>
      <c r="L372" s="33"/>
      <c r="M372" s="33"/>
      <c r="N372" s="33"/>
      <c r="O372" s="33"/>
      <c r="P372" s="33"/>
      <c r="Q372" s="33"/>
      <c r="R372" s="21"/>
      <c r="S372" s="21"/>
      <c r="T372" s="33"/>
      <c r="U372" s="33"/>
      <c r="V372" s="33"/>
      <c r="W372" s="33"/>
      <c r="X372" s="33"/>
      <c r="Y372" s="33"/>
      <c r="Z372" s="33"/>
      <c r="AA372" s="33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</row>
    <row r="373" spans="1:47" ht="15.75" customHeight="1" x14ac:dyDescent="0.25">
      <c r="A373" s="21"/>
      <c r="B373" s="21"/>
      <c r="C373" s="29"/>
      <c r="D373" s="29"/>
      <c r="E373" s="30"/>
      <c r="F373" s="29"/>
      <c r="G373" s="29"/>
      <c r="H373" s="31"/>
      <c r="I373" s="32"/>
      <c r="J373" s="33"/>
      <c r="K373" s="33"/>
      <c r="L373" s="33"/>
      <c r="M373" s="33"/>
      <c r="N373" s="33"/>
      <c r="O373" s="33"/>
      <c r="P373" s="33"/>
      <c r="Q373" s="33"/>
      <c r="R373" s="21"/>
      <c r="S373" s="21"/>
      <c r="T373" s="33"/>
      <c r="U373" s="33"/>
      <c r="V373" s="33"/>
      <c r="W373" s="33"/>
      <c r="X373" s="33"/>
      <c r="Y373" s="33"/>
      <c r="Z373" s="33"/>
      <c r="AA373" s="33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</row>
    <row r="374" spans="1:47" ht="15.75" customHeight="1" x14ac:dyDescent="0.25">
      <c r="A374" s="21"/>
      <c r="B374" s="21"/>
      <c r="C374" s="29"/>
      <c r="D374" s="29"/>
      <c r="E374" s="30"/>
      <c r="F374" s="29"/>
      <c r="G374" s="29"/>
      <c r="H374" s="31"/>
      <c r="I374" s="32"/>
      <c r="J374" s="33"/>
      <c r="K374" s="33"/>
      <c r="L374" s="33"/>
      <c r="M374" s="33"/>
      <c r="N374" s="33"/>
      <c r="O374" s="33"/>
      <c r="P374" s="33"/>
      <c r="Q374" s="33"/>
      <c r="R374" s="21"/>
      <c r="S374" s="21"/>
      <c r="T374" s="33"/>
      <c r="U374" s="33"/>
      <c r="V374" s="33"/>
      <c r="W374" s="33"/>
      <c r="X374" s="33"/>
      <c r="Y374" s="33"/>
      <c r="Z374" s="33"/>
      <c r="AA374" s="33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</row>
    <row r="375" spans="1:47" ht="15.75" customHeight="1" x14ac:dyDescent="0.25">
      <c r="A375" s="21"/>
      <c r="B375" s="21"/>
      <c r="C375" s="29"/>
      <c r="D375" s="29"/>
      <c r="E375" s="30"/>
      <c r="F375" s="29"/>
      <c r="G375" s="29"/>
      <c r="H375" s="31"/>
      <c r="I375" s="32"/>
      <c r="J375" s="33"/>
      <c r="K375" s="33"/>
      <c r="L375" s="33"/>
      <c r="M375" s="33"/>
      <c r="N375" s="33"/>
      <c r="O375" s="33"/>
      <c r="P375" s="33"/>
      <c r="Q375" s="33"/>
      <c r="R375" s="21"/>
      <c r="S375" s="21"/>
      <c r="T375" s="33"/>
      <c r="U375" s="33"/>
      <c r="V375" s="33"/>
      <c r="W375" s="33"/>
      <c r="X375" s="33"/>
      <c r="Y375" s="33"/>
      <c r="Z375" s="33"/>
      <c r="AA375" s="33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</row>
    <row r="376" spans="1:47" ht="15.75" customHeight="1" x14ac:dyDescent="0.25">
      <c r="A376" s="21"/>
      <c r="B376" s="21"/>
      <c r="C376" s="29"/>
      <c r="D376" s="29"/>
      <c r="E376" s="30"/>
      <c r="F376" s="29"/>
      <c r="G376" s="29"/>
      <c r="H376" s="31"/>
      <c r="I376" s="32"/>
      <c r="J376" s="33"/>
      <c r="K376" s="33"/>
      <c r="L376" s="33"/>
      <c r="M376" s="33"/>
      <c r="N376" s="33"/>
      <c r="O376" s="33"/>
      <c r="P376" s="33"/>
      <c r="Q376" s="33"/>
      <c r="R376" s="21"/>
      <c r="S376" s="21"/>
      <c r="T376" s="33"/>
      <c r="U376" s="33"/>
      <c r="V376" s="33"/>
      <c r="W376" s="33"/>
      <c r="X376" s="33"/>
      <c r="Y376" s="33"/>
      <c r="Z376" s="33"/>
      <c r="AA376" s="33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</row>
    <row r="377" spans="1:47" ht="15.75" customHeight="1" x14ac:dyDescent="0.25">
      <c r="A377" s="21"/>
      <c r="B377" s="21"/>
      <c r="C377" s="29"/>
      <c r="D377" s="29"/>
      <c r="E377" s="30"/>
      <c r="F377" s="29"/>
      <c r="G377" s="29"/>
      <c r="H377" s="31"/>
      <c r="I377" s="32"/>
      <c r="J377" s="33"/>
      <c r="K377" s="33"/>
      <c r="L377" s="33"/>
      <c r="M377" s="33"/>
      <c r="N377" s="33"/>
      <c r="O377" s="33"/>
      <c r="P377" s="33"/>
      <c r="Q377" s="33"/>
      <c r="R377" s="21"/>
      <c r="S377" s="21"/>
      <c r="T377" s="33"/>
      <c r="U377" s="33"/>
      <c r="V377" s="33"/>
      <c r="W377" s="33"/>
      <c r="X377" s="33"/>
      <c r="Y377" s="33"/>
      <c r="Z377" s="33"/>
      <c r="AA377" s="33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</row>
    <row r="378" spans="1:47" ht="15.75" customHeight="1" x14ac:dyDescent="0.25">
      <c r="A378" s="21"/>
      <c r="B378" s="21"/>
      <c r="C378" s="29"/>
      <c r="D378" s="29"/>
      <c r="E378" s="30"/>
      <c r="F378" s="29"/>
      <c r="G378" s="29"/>
      <c r="H378" s="31"/>
      <c r="I378" s="32"/>
      <c r="J378" s="33"/>
      <c r="K378" s="33"/>
      <c r="L378" s="33"/>
      <c r="M378" s="33"/>
      <c r="N378" s="33"/>
      <c r="O378" s="33"/>
      <c r="P378" s="33"/>
      <c r="Q378" s="33"/>
      <c r="R378" s="21"/>
      <c r="S378" s="21"/>
      <c r="T378" s="33"/>
      <c r="U378" s="33"/>
      <c r="V378" s="33"/>
      <c r="W378" s="33"/>
      <c r="X378" s="33"/>
      <c r="Y378" s="33"/>
      <c r="Z378" s="33"/>
      <c r="AA378" s="33"/>
      <c r="AB378" s="34"/>
      <c r="AC378" s="34"/>
      <c r="AD378" s="34"/>
      <c r="AE378" s="34"/>
      <c r="AF378" s="34"/>
      <c r="AG378" s="34"/>
      <c r="AH378" s="34"/>
      <c r="AI378" s="34"/>
      <c r="AJ378" s="34"/>
      <c r="AK378" s="34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</row>
    <row r="379" spans="1:47" ht="15.75" customHeight="1" x14ac:dyDescent="0.25">
      <c r="A379" s="21"/>
      <c r="B379" s="21"/>
      <c r="C379" s="29"/>
      <c r="D379" s="29"/>
      <c r="E379" s="30"/>
      <c r="F379" s="29"/>
      <c r="G379" s="29"/>
      <c r="H379" s="31"/>
      <c r="I379" s="32"/>
      <c r="J379" s="33"/>
      <c r="K379" s="33"/>
      <c r="L379" s="33"/>
      <c r="M379" s="33"/>
      <c r="N379" s="33"/>
      <c r="O379" s="33"/>
      <c r="P379" s="33"/>
      <c r="Q379" s="33"/>
      <c r="R379" s="21"/>
      <c r="S379" s="21"/>
      <c r="T379" s="33"/>
      <c r="U379" s="33"/>
      <c r="V379" s="33"/>
      <c r="W379" s="33"/>
      <c r="X379" s="33"/>
      <c r="Y379" s="33"/>
      <c r="Z379" s="33"/>
      <c r="AA379" s="33"/>
      <c r="AB379" s="34"/>
      <c r="AC379" s="34"/>
      <c r="AD379" s="34"/>
      <c r="AE379" s="34"/>
      <c r="AF379" s="34"/>
      <c r="AG379" s="34"/>
      <c r="AH379" s="34"/>
      <c r="AI379" s="34"/>
      <c r="AJ379" s="34"/>
      <c r="AK379" s="34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</row>
    <row r="380" spans="1:47" ht="15.75" customHeight="1" x14ac:dyDescent="0.25">
      <c r="A380" s="21"/>
      <c r="B380" s="21"/>
      <c r="C380" s="29"/>
      <c r="D380" s="29"/>
      <c r="E380" s="30"/>
      <c r="F380" s="29"/>
      <c r="G380" s="29"/>
      <c r="H380" s="31"/>
      <c r="I380" s="32"/>
      <c r="J380" s="33"/>
      <c r="K380" s="33"/>
      <c r="L380" s="33"/>
      <c r="M380" s="33"/>
      <c r="N380" s="33"/>
      <c r="O380" s="33"/>
      <c r="P380" s="33"/>
      <c r="Q380" s="33"/>
      <c r="R380" s="21"/>
      <c r="S380" s="21"/>
      <c r="T380" s="33"/>
      <c r="U380" s="33"/>
      <c r="V380" s="33"/>
      <c r="W380" s="33"/>
      <c r="X380" s="33"/>
      <c r="Y380" s="33"/>
      <c r="Z380" s="33"/>
      <c r="AA380" s="33"/>
      <c r="AB380" s="34"/>
      <c r="AC380" s="34"/>
      <c r="AD380" s="34"/>
      <c r="AE380" s="34"/>
      <c r="AF380" s="34"/>
      <c r="AG380" s="34"/>
      <c r="AH380" s="34"/>
      <c r="AI380" s="34"/>
      <c r="AJ380" s="34"/>
      <c r="AK380" s="34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</row>
    <row r="381" spans="1:47" ht="15.75" customHeight="1" x14ac:dyDescent="0.25">
      <c r="A381" s="21"/>
      <c r="B381" s="21"/>
      <c r="C381" s="29"/>
      <c r="D381" s="29"/>
      <c r="E381" s="30"/>
      <c r="F381" s="29"/>
      <c r="G381" s="29"/>
      <c r="H381" s="31"/>
      <c r="I381" s="32"/>
      <c r="J381" s="33"/>
      <c r="K381" s="33"/>
      <c r="L381" s="33"/>
      <c r="M381" s="33"/>
      <c r="N381" s="33"/>
      <c r="O381" s="33"/>
      <c r="P381" s="33"/>
      <c r="Q381" s="33"/>
      <c r="R381" s="21"/>
      <c r="S381" s="21"/>
      <c r="T381" s="33"/>
      <c r="U381" s="33"/>
      <c r="V381" s="33"/>
      <c r="W381" s="33"/>
      <c r="X381" s="33"/>
      <c r="Y381" s="33"/>
      <c r="Z381" s="33"/>
      <c r="AA381" s="33"/>
      <c r="AB381" s="34"/>
      <c r="AC381" s="34"/>
      <c r="AD381" s="34"/>
      <c r="AE381" s="34"/>
      <c r="AF381" s="34"/>
      <c r="AG381" s="34"/>
      <c r="AH381" s="34"/>
      <c r="AI381" s="34"/>
      <c r="AJ381" s="34"/>
      <c r="AK381" s="34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</row>
    <row r="382" spans="1:47" ht="15.75" customHeight="1" x14ac:dyDescent="0.25">
      <c r="A382" s="21"/>
      <c r="B382" s="21"/>
      <c r="C382" s="29"/>
      <c r="D382" s="29"/>
      <c r="E382" s="30"/>
      <c r="F382" s="29"/>
      <c r="G382" s="29"/>
      <c r="H382" s="31"/>
      <c r="I382" s="32"/>
      <c r="J382" s="33"/>
      <c r="K382" s="33"/>
      <c r="L382" s="33"/>
      <c r="M382" s="33"/>
      <c r="N382" s="33"/>
      <c r="O382" s="33"/>
      <c r="P382" s="33"/>
      <c r="Q382" s="33"/>
      <c r="R382" s="21"/>
      <c r="S382" s="21"/>
      <c r="T382" s="33"/>
      <c r="U382" s="33"/>
      <c r="V382" s="33"/>
      <c r="W382" s="33"/>
      <c r="X382" s="33"/>
      <c r="Y382" s="33"/>
      <c r="Z382" s="33"/>
      <c r="AA382" s="33"/>
      <c r="AB382" s="34"/>
      <c r="AC382" s="34"/>
      <c r="AD382" s="34"/>
      <c r="AE382" s="34"/>
      <c r="AF382" s="34"/>
      <c r="AG382" s="34"/>
      <c r="AH382" s="34"/>
      <c r="AI382" s="34"/>
      <c r="AJ382" s="34"/>
      <c r="AK382" s="34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</row>
    <row r="383" spans="1:47" ht="15.75" customHeight="1" x14ac:dyDescent="0.25">
      <c r="A383" s="21"/>
      <c r="B383" s="21"/>
      <c r="C383" s="29"/>
      <c r="D383" s="29"/>
      <c r="E383" s="30"/>
      <c r="F383" s="29"/>
      <c r="G383" s="29"/>
      <c r="H383" s="31"/>
      <c r="I383" s="32"/>
      <c r="J383" s="33"/>
      <c r="K383" s="33"/>
      <c r="L383" s="33"/>
      <c r="M383" s="33"/>
      <c r="N383" s="33"/>
      <c r="O383" s="33"/>
      <c r="P383" s="33"/>
      <c r="Q383" s="33"/>
      <c r="R383" s="21"/>
      <c r="S383" s="21"/>
      <c r="T383" s="33"/>
      <c r="U383" s="33"/>
      <c r="V383" s="33"/>
      <c r="W383" s="33"/>
      <c r="X383" s="33"/>
      <c r="Y383" s="33"/>
      <c r="Z383" s="33"/>
      <c r="AA383" s="33"/>
      <c r="AB383" s="34"/>
      <c r="AC383" s="34"/>
      <c r="AD383" s="34"/>
      <c r="AE383" s="34"/>
      <c r="AF383" s="34"/>
      <c r="AG383" s="34"/>
      <c r="AH383" s="34"/>
      <c r="AI383" s="34"/>
      <c r="AJ383" s="34"/>
      <c r="AK383" s="34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</row>
    <row r="384" spans="1:47" ht="15.75" customHeight="1" x14ac:dyDescent="0.25">
      <c r="A384" s="21"/>
      <c r="B384" s="21"/>
      <c r="C384" s="29"/>
      <c r="D384" s="29"/>
      <c r="E384" s="30"/>
      <c r="F384" s="29"/>
      <c r="G384" s="29"/>
      <c r="H384" s="31"/>
      <c r="I384" s="32"/>
      <c r="J384" s="33"/>
      <c r="K384" s="33"/>
      <c r="L384" s="33"/>
      <c r="M384" s="33"/>
      <c r="N384" s="33"/>
      <c r="O384" s="33"/>
      <c r="P384" s="33"/>
      <c r="Q384" s="33"/>
      <c r="R384" s="21"/>
      <c r="S384" s="21"/>
      <c r="T384" s="33"/>
      <c r="U384" s="33"/>
      <c r="V384" s="33"/>
      <c r="W384" s="33"/>
      <c r="X384" s="33"/>
      <c r="Y384" s="33"/>
      <c r="Z384" s="33"/>
      <c r="AA384" s="33"/>
      <c r="AB384" s="34"/>
      <c r="AC384" s="34"/>
      <c r="AD384" s="34"/>
      <c r="AE384" s="34"/>
      <c r="AF384" s="34"/>
      <c r="AG384" s="34"/>
      <c r="AH384" s="34"/>
      <c r="AI384" s="34"/>
      <c r="AJ384" s="34"/>
      <c r="AK384" s="34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</row>
    <row r="385" spans="1:47" ht="15.75" customHeight="1" x14ac:dyDescent="0.25">
      <c r="A385" s="21"/>
      <c r="B385" s="21"/>
      <c r="C385" s="29"/>
      <c r="D385" s="29"/>
      <c r="E385" s="30"/>
      <c r="F385" s="29"/>
      <c r="G385" s="29"/>
      <c r="H385" s="31"/>
      <c r="I385" s="32"/>
      <c r="J385" s="33"/>
      <c r="K385" s="33"/>
      <c r="L385" s="33"/>
      <c r="M385" s="33"/>
      <c r="N385" s="33"/>
      <c r="O385" s="33"/>
      <c r="P385" s="33"/>
      <c r="Q385" s="33"/>
      <c r="R385" s="21"/>
      <c r="S385" s="21"/>
      <c r="T385" s="33"/>
      <c r="U385" s="33"/>
      <c r="V385" s="33"/>
      <c r="W385" s="33"/>
      <c r="X385" s="33"/>
      <c r="Y385" s="33"/>
      <c r="Z385" s="33"/>
      <c r="AA385" s="33"/>
      <c r="AB385" s="34"/>
      <c r="AC385" s="34"/>
      <c r="AD385" s="34"/>
      <c r="AE385" s="34"/>
      <c r="AF385" s="34"/>
      <c r="AG385" s="34"/>
      <c r="AH385" s="34"/>
      <c r="AI385" s="34"/>
      <c r="AJ385" s="34"/>
      <c r="AK385" s="34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</row>
    <row r="386" spans="1:47" ht="15.75" customHeight="1" x14ac:dyDescent="0.25">
      <c r="A386" s="21"/>
      <c r="B386" s="21"/>
      <c r="C386" s="29"/>
      <c r="D386" s="29"/>
      <c r="E386" s="30"/>
      <c r="F386" s="29"/>
      <c r="G386" s="29"/>
      <c r="H386" s="31"/>
      <c r="I386" s="32"/>
      <c r="J386" s="33"/>
      <c r="K386" s="33"/>
      <c r="L386" s="33"/>
      <c r="M386" s="33"/>
      <c r="N386" s="33"/>
      <c r="O386" s="33"/>
      <c r="P386" s="33"/>
      <c r="Q386" s="33"/>
      <c r="R386" s="21"/>
      <c r="S386" s="21"/>
      <c r="T386" s="33"/>
      <c r="U386" s="33"/>
      <c r="V386" s="33"/>
      <c r="W386" s="33"/>
      <c r="X386" s="33"/>
      <c r="Y386" s="33"/>
      <c r="Z386" s="33"/>
      <c r="AA386" s="33"/>
      <c r="AB386" s="34"/>
      <c r="AC386" s="34"/>
      <c r="AD386" s="34"/>
      <c r="AE386" s="34"/>
      <c r="AF386" s="34"/>
      <c r="AG386" s="34"/>
      <c r="AH386" s="34"/>
      <c r="AI386" s="34"/>
      <c r="AJ386" s="34"/>
      <c r="AK386" s="34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</row>
    <row r="387" spans="1:47" ht="15.75" customHeight="1" x14ac:dyDescent="0.25">
      <c r="A387" s="21"/>
      <c r="B387" s="21"/>
      <c r="C387" s="29"/>
      <c r="D387" s="29"/>
      <c r="E387" s="30"/>
      <c r="F387" s="29"/>
      <c r="G387" s="29"/>
      <c r="H387" s="31"/>
      <c r="I387" s="32"/>
      <c r="J387" s="33"/>
      <c r="K387" s="33"/>
      <c r="L387" s="33"/>
      <c r="M387" s="33"/>
      <c r="N387" s="33"/>
      <c r="O387" s="33"/>
      <c r="P387" s="33"/>
      <c r="Q387" s="33"/>
      <c r="R387" s="21"/>
      <c r="S387" s="21"/>
      <c r="T387" s="33"/>
      <c r="U387" s="33"/>
      <c r="V387" s="33"/>
      <c r="W387" s="33"/>
      <c r="X387" s="33"/>
      <c r="Y387" s="33"/>
      <c r="Z387" s="33"/>
      <c r="AA387" s="33"/>
      <c r="AB387" s="34"/>
      <c r="AC387" s="34"/>
      <c r="AD387" s="34"/>
      <c r="AE387" s="34"/>
      <c r="AF387" s="34"/>
      <c r="AG387" s="34"/>
      <c r="AH387" s="34"/>
      <c r="AI387" s="34"/>
      <c r="AJ387" s="34"/>
      <c r="AK387" s="34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</row>
    <row r="388" spans="1:47" ht="15.75" customHeight="1" x14ac:dyDescent="0.25">
      <c r="A388" s="21"/>
      <c r="B388" s="21"/>
      <c r="C388" s="29"/>
      <c r="D388" s="29"/>
      <c r="E388" s="30"/>
      <c r="F388" s="29"/>
      <c r="G388" s="29"/>
      <c r="H388" s="31"/>
      <c r="I388" s="32"/>
      <c r="J388" s="33"/>
      <c r="K388" s="33"/>
      <c r="L388" s="33"/>
      <c r="M388" s="33"/>
      <c r="N388" s="33"/>
      <c r="O388" s="33"/>
      <c r="P388" s="33"/>
      <c r="Q388" s="33"/>
      <c r="R388" s="21"/>
      <c r="S388" s="21"/>
      <c r="T388" s="33"/>
      <c r="U388" s="33"/>
      <c r="V388" s="33"/>
      <c r="W388" s="33"/>
      <c r="X388" s="33"/>
      <c r="Y388" s="33"/>
      <c r="Z388" s="33"/>
      <c r="AA388" s="33"/>
      <c r="AB388" s="34"/>
      <c r="AC388" s="34"/>
      <c r="AD388" s="34"/>
      <c r="AE388" s="34"/>
      <c r="AF388" s="34"/>
      <c r="AG388" s="34"/>
      <c r="AH388" s="34"/>
      <c r="AI388" s="34"/>
      <c r="AJ388" s="34"/>
      <c r="AK388" s="34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</row>
    <row r="389" spans="1:47" ht="15.75" customHeight="1" x14ac:dyDescent="0.25">
      <c r="A389" s="21"/>
      <c r="B389" s="21"/>
      <c r="C389" s="29"/>
      <c r="D389" s="29"/>
      <c r="E389" s="30"/>
      <c r="F389" s="29"/>
      <c r="G389" s="29"/>
      <c r="H389" s="31"/>
      <c r="I389" s="32"/>
      <c r="J389" s="33"/>
      <c r="K389" s="33"/>
      <c r="L389" s="33"/>
      <c r="M389" s="33"/>
      <c r="N389" s="33"/>
      <c r="O389" s="33"/>
      <c r="P389" s="33"/>
      <c r="Q389" s="33"/>
      <c r="R389" s="21"/>
      <c r="S389" s="21"/>
      <c r="T389" s="33"/>
      <c r="U389" s="33"/>
      <c r="V389" s="33"/>
      <c r="W389" s="33"/>
      <c r="X389" s="33"/>
      <c r="Y389" s="33"/>
      <c r="Z389" s="33"/>
      <c r="AA389" s="33"/>
      <c r="AB389" s="34"/>
      <c r="AC389" s="34"/>
      <c r="AD389" s="34"/>
      <c r="AE389" s="34"/>
      <c r="AF389" s="34"/>
      <c r="AG389" s="34"/>
      <c r="AH389" s="34"/>
      <c r="AI389" s="34"/>
      <c r="AJ389" s="34"/>
      <c r="AK389" s="34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</row>
    <row r="390" spans="1:47" ht="15.75" customHeight="1" x14ac:dyDescent="0.25">
      <c r="A390" s="21"/>
      <c r="B390" s="21"/>
      <c r="C390" s="29"/>
      <c r="D390" s="29"/>
      <c r="E390" s="30"/>
      <c r="F390" s="29"/>
      <c r="G390" s="29"/>
      <c r="H390" s="31"/>
      <c r="I390" s="32"/>
      <c r="J390" s="33"/>
      <c r="K390" s="33"/>
      <c r="L390" s="33"/>
      <c r="M390" s="33"/>
      <c r="N390" s="33"/>
      <c r="O390" s="33"/>
      <c r="P390" s="33"/>
      <c r="Q390" s="33"/>
      <c r="R390" s="21"/>
      <c r="S390" s="21"/>
      <c r="T390" s="33"/>
      <c r="U390" s="33"/>
      <c r="V390" s="33"/>
      <c r="W390" s="33"/>
      <c r="X390" s="33"/>
      <c r="Y390" s="33"/>
      <c r="Z390" s="33"/>
      <c r="AA390" s="33"/>
      <c r="AB390" s="34"/>
      <c r="AC390" s="34"/>
      <c r="AD390" s="34"/>
      <c r="AE390" s="34"/>
      <c r="AF390" s="34"/>
      <c r="AG390" s="34"/>
      <c r="AH390" s="34"/>
      <c r="AI390" s="34"/>
      <c r="AJ390" s="34"/>
      <c r="AK390" s="34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</row>
    <row r="391" spans="1:47" ht="15.75" customHeight="1" x14ac:dyDescent="0.25">
      <c r="A391" s="21"/>
      <c r="B391" s="21"/>
      <c r="C391" s="29"/>
      <c r="D391" s="29"/>
      <c r="E391" s="30"/>
      <c r="F391" s="29"/>
      <c r="G391" s="29"/>
      <c r="H391" s="31"/>
      <c r="I391" s="32"/>
      <c r="J391" s="33"/>
      <c r="K391" s="33"/>
      <c r="L391" s="33"/>
      <c r="M391" s="33"/>
      <c r="N391" s="33"/>
      <c r="O391" s="33"/>
      <c r="P391" s="33"/>
      <c r="Q391" s="33"/>
      <c r="R391" s="21"/>
      <c r="S391" s="21"/>
      <c r="T391" s="33"/>
      <c r="U391" s="33"/>
      <c r="V391" s="33"/>
      <c r="W391" s="33"/>
      <c r="X391" s="33"/>
      <c r="Y391" s="33"/>
      <c r="Z391" s="33"/>
      <c r="AA391" s="33"/>
      <c r="AB391" s="34"/>
      <c r="AC391" s="34"/>
      <c r="AD391" s="34"/>
      <c r="AE391" s="34"/>
      <c r="AF391" s="34"/>
      <c r="AG391" s="34"/>
      <c r="AH391" s="34"/>
      <c r="AI391" s="34"/>
      <c r="AJ391" s="34"/>
      <c r="AK391" s="34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</row>
    <row r="392" spans="1:47" ht="15.75" customHeight="1" x14ac:dyDescent="0.25">
      <c r="A392" s="21"/>
      <c r="B392" s="21"/>
      <c r="C392" s="29"/>
      <c r="D392" s="29"/>
      <c r="E392" s="30"/>
      <c r="F392" s="29"/>
      <c r="G392" s="29"/>
      <c r="H392" s="31"/>
      <c r="I392" s="32"/>
      <c r="J392" s="33"/>
      <c r="K392" s="33"/>
      <c r="L392" s="33"/>
      <c r="M392" s="33"/>
      <c r="N392" s="33"/>
      <c r="O392" s="33"/>
      <c r="P392" s="33"/>
      <c r="Q392" s="33"/>
      <c r="R392" s="21"/>
      <c r="S392" s="21"/>
      <c r="T392" s="33"/>
      <c r="U392" s="33"/>
      <c r="V392" s="33"/>
      <c r="W392" s="33"/>
      <c r="X392" s="33"/>
      <c r="Y392" s="33"/>
      <c r="Z392" s="33"/>
      <c r="AA392" s="33"/>
      <c r="AB392" s="34"/>
      <c r="AC392" s="34"/>
      <c r="AD392" s="34"/>
      <c r="AE392" s="34"/>
      <c r="AF392" s="34"/>
      <c r="AG392" s="34"/>
      <c r="AH392" s="34"/>
      <c r="AI392" s="34"/>
      <c r="AJ392" s="34"/>
      <c r="AK392" s="34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</row>
    <row r="393" spans="1:47" ht="15.75" customHeight="1" x14ac:dyDescent="0.25">
      <c r="A393" s="21"/>
      <c r="B393" s="21"/>
      <c r="C393" s="29"/>
      <c r="D393" s="29"/>
      <c r="E393" s="30"/>
      <c r="F393" s="29"/>
      <c r="G393" s="29"/>
      <c r="H393" s="31"/>
      <c r="I393" s="32"/>
      <c r="J393" s="33"/>
      <c r="K393" s="33"/>
      <c r="L393" s="33"/>
      <c r="M393" s="33"/>
      <c r="N393" s="33"/>
      <c r="O393" s="33"/>
      <c r="P393" s="33"/>
      <c r="Q393" s="33"/>
      <c r="R393" s="21"/>
      <c r="S393" s="21"/>
      <c r="T393" s="33"/>
      <c r="U393" s="33"/>
      <c r="V393" s="33"/>
      <c r="W393" s="33"/>
      <c r="X393" s="33"/>
      <c r="Y393" s="33"/>
      <c r="Z393" s="33"/>
      <c r="AA393" s="33"/>
      <c r="AB393" s="34"/>
      <c r="AC393" s="34"/>
      <c r="AD393" s="34"/>
      <c r="AE393" s="34"/>
      <c r="AF393" s="34"/>
      <c r="AG393" s="34"/>
      <c r="AH393" s="34"/>
      <c r="AI393" s="34"/>
      <c r="AJ393" s="34"/>
      <c r="AK393" s="34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</row>
    <row r="394" spans="1:47" ht="15.75" customHeight="1" x14ac:dyDescent="0.25">
      <c r="A394" s="21"/>
      <c r="B394" s="21"/>
      <c r="C394" s="29"/>
      <c r="D394" s="29"/>
      <c r="E394" s="30"/>
      <c r="F394" s="29"/>
      <c r="G394" s="29"/>
      <c r="H394" s="31"/>
      <c r="I394" s="32"/>
      <c r="J394" s="33"/>
      <c r="K394" s="33"/>
      <c r="L394" s="33"/>
      <c r="M394" s="33"/>
      <c r="N394" s="33"/>
      <c r="O394" s="33"/>
      <c r="P394" s="33"/>
      <c r="Q394" s="33"/>
      <c r="R394" s="21"/>
      <c r="S394" s="21"/>
      <c r="T394" s="33"/>
      <c r="U394" s="33"/>
      <c r="V394" s="33"/>
      <c r="W394" s="33"/>
      <c r="X394" s="33"/>
      <c r="Y394" s="33"/>
      <c r="Z394" s="33"/>
      <c r="AA394" s="33"/>
      <c r="AB394" s="34"/>
      <c r="AC394" s="34"/>
      <c r="AD394" s="34"/>
      <c r="AE394" s="34"/>
      <c r="AF394" s="34"/>
      <c r="AG394" s="34"/>
      <c r="AH394" s="34"/>
      <c r="AI394" s="34"/>
      <c r="AJ394" s="34"/>
      <c r="AK394" s="34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</row>
    <row r="395" spans="1:47" ht="15.75" customHeight="1" x14ac:dyDescent="0.25">
      <c r="A395" s="21"/>
      <c r="B395" s="21"/>
      <c r="C395" s="29"/>
      <c r="D395" s="29"/>
      <c r="E395" s="30"/>
      <c r="F395" s="29"/>
      <c r="G395" s="29"/>
      <c r="H395" s="31"/>
      <c r="I395" s="32"/>
      <c r="J395" s="33"/>
      <c r="K395" s="33"/>
      <c r="L395" s="33"/>
      <c r="M395" s="33"/>
      <c r="N395" s="33"/>
      <c r="O395" s="33"/>
      <c r="P395" s="33"/>
      <c r="Q395" s="33"/>
      <c r="R395" s="21"/>
      <c r="S395" s="21"/>
      <c r="T395" s="33"/>
      <c r="U395" s="33"/>
      <c r="V395" s="33"/>
      <c r="W395" s="33"/>
      <c r="X395" s="33"/>
      <c r="Y395" s="33"/>
      <c r="Z395" s="33"/>
      <c r="AA395" s="33"/>
      <c r="AB395" s="34"/>
      <c r="AC395" s="34"/>
      <c r="AD395" s="34"/>
      <c r="AE395" s="34"/>
      <c r="AF395" s="34"/>
      <c r="AG395" s="34"/>
      <c r="AH395" s="34"/>
      <c r="AI395" s="34"/>
      <c r="AJ395" s="34"/>
      <c r="AK395" s="34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</row>
    <row r="396" spans="1:47" ht="15.75" customHeight="1" x14ac:dyDescent="0.25">
      <c r="A396" s="21"/>
      <c r="B396" s="21"/>
      <c r="C396" s="29"/>
      <c r="D396" s="29"/>
      <c r="E396" s="30"/>
      <c r="F396" s="29"/>
      <c r="G396" s="29"/>
      <c r="H396" s="31"/>
      <c r="I396" s="32"/>
      <c r="J396" s="33"/>
      <c r="K396" s="33"/>
      <c r="L396" s="33"/>
      <c r="M396" s="33"/>
      <c r="N396" s="33"/>
      <c r="O396" s="33"/>
      <c r="P396" s="33"/>
      <c r="Q396" s="33"/>
      <c r="R396" s="21"/>
      <c r="S396" s="21"/>
      <c r="T396" s="33"/>
      <c r="U396" s="33"/>
      <c r="V396" s="33"/>
      <c r="W396" s="33"/>
      <c r="X396" s="33"/>
      <c r="Y396" s="33"/>
      <c r="Z396" s="33"/>
      <c r="AA396" s="33"/>
      <c r="AB396" s="34"/>
      <c r="AC396" s="34"/>
      <c r="AD396" s="34"/>
      <c r="AE396" s="34"/>
      <c r="AF396" s="34"/>
      <c r="AG396" s="34"/>
      <c r="AH396" s="34"/>
      <c r="AI396" s="34"/>
      <c r="AJ396" s="34"/>
      <c r="AK396" s="34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</row>
    <row r="397" spans="1:47" ht="15.75" customHeight="1" x14ac:dyDescent="0.25">
      <c r="A397" s="21"/>
      <c r="B397" s="21"/>
      <c r="C397" s="29"/>
      <c r="D397" s="29"/>
      <c r="E397" s="30"/>
      <c r="F397" s="29"/>
      <c r="G397" s="29"/>
      <c r="H397" s="31"/>
      <c r="I397" s="32"/>
      <c r="J397" s="33"/>
      <c r="K397" s="33"/>
      <c r="L397" s="33"/>
      <c r="M397" s="33"/>
      <c r="N397" s="33"/>
      <c r="O397" s="33"/>
      <c r="P397" s="33"/>
      <c r="Q397" s="33"/>
      <c r="R397" s="21"/>
      <c r="S397" s="21"/>
      <c r="T397" s="33"/>
      <c r="U397" s="33"/>
      <c r="V397" s="33"/>
      <c r="W397" s="33"/>
      <c r="X397" s="33"/>
      <c r="Y397" s="33"/>
      <c r="Z397" s="33"/>
      <c r="AA397" s="33"/>
      <c r="AB397" s="34"/>
      <c r="AC397" s="34"/>
      <c r="AD397" s="34"/>
      <c r="AE397" s="34"/>
      <c r="AF397" s="34"/>
      <c r="AG397" s="34"/>
      <c r="AH397" s="34"/>
      <c r="AI397" s="34"/>
      <c r="AJ397" s="34"/>
      <c r="AK397" s="34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</row>
    <row r="398" spans="1:47" ht="15.75" customHeight="1" x14ac:dyDescent="0.25">
      <c r="A398" s="21"/>
      <c r="B398" s="21"/>
      <c r="C398" s="29"/>
      <c r="D398" s="29"/>
      <c r="E398" s="30"/>
      <c r="F398" s="29"/>
      <c r="G398" s="29"/>
      <c r="H398" s="31"/>
      <c r="I398" s="32"/>
      <c r="J398" s="33"/>
      <c r="K398" s="33"/>
      <c r="L398" s="33"/>
      <c r="M398" s="33"/>
      <c r="N398" s="33"/>
      <c r="O398" s="33"/>
      <c r="P398" s="33"/>
      <c r="Q398" s="33"/>
      <c r="R398" s="21"/>
      <c r="S398" s="21"/>
      <c r="T398" s="33"/>
      <c r="U398" s="33"/>
      <c r="V398" s="33"/>
      <c r="W398" s="33"/>
      <c r="X398" s="33"/>
      <c r="Y398" s="33"/>
      <c r="Z398" s="33"/>
      <c r="AA398" s="33"/>
      <c r="AB398" s="34"/>
      <c r="AC398" s="34"/>
      <c r="AD398" s="34"/>
      <c r="AE398" s="34"/>
      <c r="AF398" s="34"/>
      <c r="AG398" s="34"/>
      <c r="AH398" s="34"/>
      <c r="AI398" s="34"/>
      <c r="AJ398" s="34"/>
      <c r="AK398" s="34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</row>
    <row r="399" spans="1:47" ht="15.75" customHeight="1" x14ac:dyDescent="0.25">
      <c r="A399" s="21"/>
      <c r="B399" s="21"/>
      <c r="C399" s="29"/>
      <c r="D399" s="29"/>
      <c r="E399" s="30"/>
      <c r="F399" s="29"/>
      <c r="G399" s="29"/>
      <c r="H399" s="31"/>
      <c r="I399" s="32"/>
      <c r="J399" s="33"/>
      <c r="K399" s="33"/>
      <c r="L399" s="33"/>
      <c r="M399" s="33"/>
      <c r="N399" s="33"/>
      <c r="O399" s="33"/>
      <c r="P399" s="33"/>
      <c r="Q399" s="33"/>
      <c r="R399" s="21"/>
      <c r="S399" s="21"/>
      <c r="T399" s="33"/>
      <c r="U399" s="33"/>
      <c r="V399" s="33"/>
      <c r="W399" s="33"/>
      <c r="X399" s="33"/>
      <c r="Y399" s="33"/>
      <c r="Z399" s="33"/>
      <c r="AA399" s="33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</row>
    <row r="400" spans="1:47" ht="15.75" customHeight="1" x14ac:dyDescent="0.25">
      <c r="A400" s="21"/>
      <c r="B400" s="21"/>
      <c r="C400" s="29"/>
      <c r="D400" s="29"/>
      <c r="E400" s="30"/>
      <c r="F400" s="29"/>
      <c r="G400" s="29"/>
      <c r="H400" s="31"/>
      <c r="I400" s="32"/>
      <c r="J400" s="33"/>
      <c r="K400" s="33"/>
      <c r="L400" s="33"/>
      <c r="M400" s="33"/>
      <c r="N400" s="33"/>
      <c r="O400" s="33"/>
      <c r="P400" s="33"/>
      <c r="Q400" s="33"/>
      <c r="R400" s="21"/>
      <c r="S400" s="21"/>
      <c r="T400" s="33"/>
      <c r="U400" s="33"/>
      <c r="V400" s="33"/>
      <c r="W400" s="33"/>
      <c r="X400" s="33"/>
      <c r="Y400" s="33"/>
      <c r="Z400" s="33"/>
      <c r="AA400" s="33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</row>
    <row r="401" spans="1:47" ht="15.75" customHeight="1" x14ac:dyDescent="0.25">
      <c r="A401" s="21"/>
      <c r="B401" s="21"/>
      <c r="C401" s="29"/>
      <c r="D401" s="29"/>
      <c r="E401" s="30"/>
      <c r="F401" s="29"/>
      <c r="G401" s="29"/>
      <c r="H401" s="31"/>
      <c r="I401" s="32"/>
      <c r="J401" s="33"/>
      <c r="K401" s="33"/>
      <c r="L401" s="33"/>
      <c r="M401" s="33"/>
      <c r="N401" s="33"/>
      <c r="O401" s="33"/>
      <c r="P401" s="33"/>
      <c r="Q401" s="33"/>
      <c r="R401" s="21"/>
      <c r="S401" s="21"/>
      <c r="T401" s="33"/>
      <c r="U401" s="33"/>
      <c r="V401" s="33"/>
      <c r="W401" s="33"/>
      <c r="X401" s="33"/>
      <c r="Y401" s="33"/>
      <c r="Z401" s="33"/>
      <c r="AA401" s="33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</row>
    <row r="402" spans="1:47" ht="15.75" customHeight="1" x14ac:dyDescent="0.25">
      <c r="A402" s="21"/>
      <c r="B402" s="21"/>
      <c r="C402" s="29"/>
      <c r="D402" s="29"/>
      <c r="E402" s="30"/>
      <c r="F402" s="29"/>
      <c r="G402" s="29"/>
      <c r="H402" s="31"/>
      <c r="I402" s="32"/>
      <c r="J402" s="33"/>
      <c r="K402" s="33"/>
      <c r="L402" s="33"/>
      <c r="M402" s="33"/>
      <c r="N402" s="33"/>
      <c r="O402" s="33"/>
      <c r="P402" s="33"/>
      <c r="Q402" s="33"/>
      <c r="R402" s="21"/>
      <c r="S402" s="21"/>
      <c r="T402" s="33"/>
      <c r="U402" s="33"/>
      <c r="V402" s="33"/>
      <c r="W402" s="33"/>
      <c r="X402" s="33"/>
      <c r="Y402" s="33"/>
      <c r="Z402" s="33"/>
      <c r="AA402" s="33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</row>
    <row r="403" spans="1:47" ht="15.75" customHeight="1" x14ac:dyDescent="0.25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</row>
    <row r="404" spans="1:47" ht="15.75" customHeight="1" x14ac:dyDescent="0.25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</row>
    <row r="405" spans="1:47" ht="15.75" customHeight="1" x14ac:dyDescent="0.2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</row>
    <row r="406" spans="1:47" ht="15.75" customHeight="1" x14ac:dyDescent="0.25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</row>
    <row r="407" spans="1:47" ht="15.75" customHeight="1" x14ac:dyDescent="0.25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</row>
    <row r="408" spans="1:47" ht="15.75" customHeight="1" x14ac:dyDescent="0.25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</row>
    <row r="409" spans="1:47" ht="15.75" customHeight="1" x14ac:dyDescent="0.25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</row>
    <row r="410" spans="1:47" ht="15.75" customHeight="1" x14ac:dyDescent="0.25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</row>
    <row r="411" spans="1:47" ht="15.75" customHeight="1" x14ac:dyDescent="0.25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</row>
    <row r="412" spans="1:47" ht="15.75" customHeight="1" x14ac:dyDescent="0.25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</row>
    <row r="413" spans="1:47" ht="15.75" customHeight="1" x14ac:dyDescent="0.25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</row>
    <row r="414" spans="1:47" ht="15.75" customHeight="1" x14ac:dyDescent="0.25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</row>
    <row r="415" spans="1:47" ht="15.75" customHeight="1" x14ac:dyDescent="0.2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</row>
    <row r="416" spans="1:47" ht="15.75" customHeight="1" x14ac:dyDescent="0.25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</row>
    <row r="417" spans="1:47" ht="15.75" customHeight="1" x14ac:dyDescent="0.25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</row>
    <row r="418" spans="1:47" ht="15.75" customHeight="1" x14ac:dyDescent="0.25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</row>
    <row r="419" spans="1:47" ht="15.75" customHeight="1" x14ac:dyDescent="0.25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</row>
    <row r="420" spans="1:47" ht="15.75" customHeight="1" x14ac:dyDescent="0.25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</row>
    <row r="421" spans="1:47" ht="15.75" customHeight="1" x14ac:dyDescent="0.25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  <c r="AT421" s="17"/>
      <c r="AU421" s="17"/>
    </row>
    <row r="422" spans="1:47" ht="15.75" customHeight="1" x14ac:dyDescent="0.25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  <c r="AT422" s="17"/>
      <c r="AU422" s="17"/>
    </row>
    <row r="423" spans="1:47" ht="15.75" customHeight="1" x14ac:dyDescent="0.25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  <c r="AT423" s="17"/>
      <c r="AU423" s="17"/>
    </row>
    <row r="424" spans="1:47" ht="15.75" customHeight="1" x14ac:dyDescent="0.25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</row>
    <row r="425" spans="1:47" ht="15.75" customHeight="1" x14ac:dyDescent="0.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</row>
    <row r="426" spans="1:47" ht="15.75" customHeight="1" x14ac:dyDescent="0.25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</row>
    <row r="427" spans="1:47" ht="15.75" customHeight="1" x14ac:dyDescent="0.25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7"/>
      <c r="AG427" s="17"/>
      <c r="AH427" s="17"/>
      <c r="AI427" s="17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  <c r="AT427" s="17"/>
      <c r="AU427" s="17"/>
    </row>
    <row r="428" spans="1:47" ht="15.75" customHeight="1" x14ac:dyDescent="0.25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17"/>
      <c r="AH428" s="17"/>
      <c r="AI428" s="17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  <c r="AT428" s="17"/>
      <c r="AU428" s="17"/>
    </row>
    <row r="429" spans="1:47" ht="15.75" customHeight="1" x14ac:dyDescent="0.25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7"/>
      <c r="AG429" s="17"/>
      <c r="AH429" s="17"/>
      <c r="AI429" s="17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  <c r="AT429" s="17"/>
      <c r="AU429" s="17"/>
    </row>
    <row r="430" spans="1:47" ht="15.75" customHeight="1" x14ac:dyDescent="0.25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7"/>
      <c r="AG430" s="17"/>
      <c r="AH430" s="17"/>
      <c r="AI430" s="17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  <c r="AT430" s="17"/>
      <c r="AU430" s="17"/>
    </row>
    <row r="431" spans="1:47" ht="15.75" customHeight="1" x14ac:dyDescent="0.25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7"/>
      <c r="AG431" s="17"/>
      <c r="AH431" s="17"/>
      <c r="AI431" s="17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  <c r="AT431" s="17"/>
      <c r="AU431" s="17"/>
    </row>
    <row r="432" spans="1:47" ht="15.75" customHeight="1" x14ac:dyDescent="0.25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7"/>
      <c r="AG432" s="17"/>
      <c r="AH432" s="17"/>
      <c r="AI432" s="17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  <c r="AT432" s="17"/>
      <c r="AU432" s="17"/>
    </row>
    <row r="433" spans="1:47" ht="15.75" customHeight="1" x14ac:dyDescent="0.25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17"/>
      <c r="AH433" s="17"/>
      <c r="AI433" s="17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  <c r="AT433" s="17"/>
      <c r="AU433" s="17"/>
    </row>
    <row r="434" spans="1:47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</row>
    <row r="435" spans="1:47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</row>
    <row r="436" spans="1:47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</row>
    <row r="437" spans="1:47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</row>
    <row r="438" spans="1:47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</row>
    <row r="439" spans="1:47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</row>
    <row r="440" spans="1:47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</row>
    <row r="441" spans="1:47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</row>
    <row r="442" spans="1:47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</row>
    <row r="443" spans="1:47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</row>
    <row r="444" spans="1:47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</row>
    <row r="445" spans="1:47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</row>
    <row r="446" spans="1:47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</row>
    <row r="447" spans="1:47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</row>
    <row r="448" spans="1:47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</row>
    <row r="449" spans="1:47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</row>
    <row r="450" spans="1:47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</row>
    <row r="451" spans="1:47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</row>
    <row r="452" spans="1:47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</row>
    <row r="453" spans="1:47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</row>
    <row r="454" spans="1:47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</row>
    <row r="455" spans="1:47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</row>
    <row r="456" spans="1:47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</row>
    <row r="457" spans="1:47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</row>
    <row r="458" spans="1:47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</row>
    <row r="459" spans="1:47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</row>
    <row r="460" spans="1:47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</row>
    <row r="461" spans="1:47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</row>
    <row r="462" spans="1:47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</row>
    <row r="463" spans="1:47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</row>
    <row r="464" spans="1:47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</row>
    <row r="465" spans="1:47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</row>
    <row r="466" spans="1:47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</row>
    <row r="467" spans="1:47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</row>
    <row r="468" spans="1:47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</row>
    <row r="469" spans="1:47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</row>
    <row r="470" spans="1:47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</row>
    <row r="471" spans="1:47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</row>
    <row r="472" spans="1:47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</row>
    <row r="473" spans="1:47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</row>
    <row r="474" spans="1:47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</row>
    <row r="475" spans="1:47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</row>
    <row r="476" spans="1:47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</row>
    <row r="477" spans="1:47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</row>
    <row r="478" spans="1:47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</row>
    <row r="479" spans="1:47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</row>
    <row r="480" spans="1:47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</row>
    <row r="481" spans="1:47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</row>
    <row r="482" spans="1:47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</row>
    <row r="483" spans="1:47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</row>
    <row r="484" spans="1:47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</row>
    <row r="485" spans="1:47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</row>
    <row r="486" spans="1:47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</row>
    <row r="487" spans="1:47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</row>
    <row r="488" spans="1:47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</row>
    <row r="489" spans="1:47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</row>
    <row r="490" spans="1:47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</row>
    <row r="491" spans="1:47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</row>
    <row r="492" spans="1:47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</row>
    <row r="493" spans="1:47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</row>
    <row r="494" spans="1:47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</row>
    <row r="495" spans="1:47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</row>
    <row r="496" spans="1:47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</row>
    <row r="497" spans="1:47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</row>
    <row r="498" spans="1:47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</row>
    <row r="499" spans="1:47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</row>
    <row r="500" spans="1:47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</row>
    <row r="501" spans="1:47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</row>
    <row r="502" spans="1:47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</row>
    <row r="503" spans="1:47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</row>
    <row r="504" spans="1:47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</row>
    <row r="505" spans="1:47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</row>
    <row r="506" spans="1:47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</row>
    <row r="507" spans="1:47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</row>
    <row r="508" spans="1:47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</row>
    <row r="509" spans="1:47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</row>
    <row r="510" spans="1:47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</row>
    <row r="511" spans="1:47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</row>
    <row r="512" spans="1:47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</row>
    <row r="513" spans="1:47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</row>
    <row r="514" spans="1:47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</row>
    <row r="515" spans="1:47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</row>
    <row r="516" spans="1:47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</row>
    <row r="517" spans="1:47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</row>
    <row r="518" spans="1:47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</row>
    <row r="519" spans="1:47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</row>
    <row r="520" spans="1:47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</row>
    <row r="521" spans="1:47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</row>
    <row r="522" spans="1:47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</row>
    <row r="523" spans="1:47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</row>
    <row r="524" spans="1:47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</row>
    <row r="525" spans="1:47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</row>
    <row r="526" spans="1:47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</row>
    <row r="527" spans="1:47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</row>
    <row r="528" spans="1:47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</row>
    <row r="529" spans="1:47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</row>
    <row r="530" spans="1:47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</row>
    <row r="531" spans="1:47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</row>
    <row r="532" spans="1:47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</row>
    <row r="533" spans="1:47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</row>
    <row r="534" spans="1:47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</row>
    <row r="535" spans="1:47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</row>
    <row r="536" spans="1:47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</row>
    <row r="537" spans="1:47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</row>
    <row r="538" spans="1:47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</row>
    <row r="539" spans="1:47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</row>
    <row r="540" spans="1:47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</row>
    <row r="541" spans="1:47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</row>
    <row r="542" spans="1:47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</row>
    <row r="543" spans="1:47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</row>
    <row r="544" spans="1:47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</row>
    <row r="545" spans="1:47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</row>
    <row r="546" spans="1:47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</row>
    <row r="547" spans="1:47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</row>
    <row r="548" spans="1:47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</row>
    <row r="549" spans="1:47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</row>
    <row r="550" spans="1:47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</row>
    <row r="551" spans="1:47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</row>
    <row r="552" spans="1:47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</row>
    <row r="553" spans="1:47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</row>
    <row r="554" spans="1:47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</row>
    <row r="555" spans="1:47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</row>
    <row r="556" spans="1:47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</row>
    <row r="557" spans="1:47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</row>
    <row r="558" spans="1:47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</row>
    <row r="559" spans="1:47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</row>
    <row r="560" spans="1:47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</row>
    <row r="561" spans="1:47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</row>
    <row r="562" spans="1:47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</row>
    <row r="563" spans="1:47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</row>
    <row r="564" spans="1:47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</row>
    <row r="565" spans="1:47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</row>
    <row r="566" spans="1:47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</row>
    <row r="567" spans="1:47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</row>
    <row r="568" spans="1:47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</row>
    <row r="569" spans="1:47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</row>
    <row r="570" spans="1:47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</row>
    <row r="571" spans="1:47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</row>
    <row r="572" spans="1:47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</row>
    <row r="573" spans="1:47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</row>
    <row r="574" spans="1:47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</row>
    <row r="575" spans="1:47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</row>
    <row r="576" spans="1:47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</row>
    <row r="577" spans="1:47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</row>
    <row r="578" spans="1:47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</row>
    <row r="579" spans="1:47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</row>
    <row r="580" spans="1:47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</row>
    <row r="581" spans="1:47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</row>
    <row r="582" spans="1:47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</row>
    <row r="583" spans="1:47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</row>
    <row r="584" spans="1:47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</row>
    <row r="585" spans="1:47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</row>
    <row r="586" spans="1:47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</row>
    <row r="587" spans="1:47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</row>
    <row r="588" spans="1:47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</row>
    <row r="589" spans="1:47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</row>
    <row r="590" spans="1:47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</row>
    <row r="591" spans="1:47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</row>
    <row r="592" spans="1:47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</row>
    <row r="593" spans="1:47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</row>
    <row r="594" spans="1:47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</row>
    <row r="595" spans="1:47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</row>
    <row r="596" spans="1:47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</row>
    <row r="597" spans="1:47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</row>
    <row r="598" spans="1:47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</row>
    <row r="599" spans="1:47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</row>
    <row r="600" spans="1:47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</row>
    <row r="601" spans="1:47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</row>
    <row r="602" spans="1:47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</row>
    <row r="603" spans="1:47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</row>
    <row r="604" spans="1:47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</row>
    <row r="605" spans="1:47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</row>
    <row r="606" spans="1:47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</row>
    <row r="607" spans="1:47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</row>
    <row r="608" spans="1:47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</row>
    <row r="609" spans="1:47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</row>
    <row r="610" spans="1:47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</row>
    <row r="611" spans="1:47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</row>
    <row r="612" spans="1:47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</row>
    <row r="613" spans="1:47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</row>
    <row r="614" spans="1:47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</row>
    <row r="615" spans="1:47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</row>
    <row r="616" spans="1:47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</row>
    <row r="617" spans="1:47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</row>
    <row r="618" spans="1:47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</row>
    <row r="619" spans="1:47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</row>
    <row r="620" spans="1:47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</row>
    <row r="621" spans="1:47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</row>
    <row r="622" spans="1:47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</row>
    <row r="623" spans="1:47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</row>
    <row r="624" spans="1:47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</row>
    <row r="625" spans="1:47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</row>
    <row r="626" spans="1:47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</row>
    <row r="627" spans="1:47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</row>
    <row r="628" spans="1:47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</row>
    <row r="629" spans="1:47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</row>
    <row r="630" spans="1:47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</row>
    <row r="631" spans="1:47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</row>
    <row r="632" spans="1:47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</row>
    <row r="633" spans="1:47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</row>
    <row r="634" spans="1:47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</row>
    <row r="635" spans="1:47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</row>
    <row r="636" spans="1:47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</row>
    <row r="637" spans="1:47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</row>
    <row r="638" spans="1:47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</row>
    <row r="639" spans="1:47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</row>
    <row r="640" spans="1:47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</row>
    <row r="641" spans="1:47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</row>
    <row r="642" spans="1:47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</row>
    <row r="643" spans="1:47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</row>
    <row r="644" spans="1:47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</row>
    <row r="645" spans="1:47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</row>
    <row r="646" spans="1:47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</row>
    <row r="647" spans="1:47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</row>
    <row r="648" spans="1:47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</row>
    <row r="649" spans="1:47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</row>
    <row r="650" spans="1:47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</row>
    <row r="651" spans="1:47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</row>
    <row r="652" spans="1:47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</row>
    <row r="653" spans="1:47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</row>
    <row r="654" spans="1:47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</row>
    <row r="655" spans="1:47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</row>
    <row r="656" spans="1:47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</row>
    <row r="657" spans="1:47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</row>
    <row r="658" spans="1:47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</row>
    <row r="659" spans="1:47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</row>
    <row r="660" spans="1:47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</row>
    <row r="661" spans="1:47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</row>
    <row r="662" spans="1:47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</row>
    <row r="663" spans="1:47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</row>
    <row r="664" spans="1:47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</row>
    <row r="665" spans="1:47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</row>
    <row r="666" spans="1:47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</row>
    <row r="667" spans="1:47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</row>
    <row r="668" spans="1:47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</row>
    <row r="669" spans="1:47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</row>
    <row r="670" spans="1:47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</row>
    <row r="671" spans="1:47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</row>
    <row r="672" spans="1:47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</row>
    <row r="673" spans="1:47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</row>
    <row r="674" spans="1:47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</row>
    <row r="675" spans="1:47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</row>
    <row r="676" spans="1:47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</row>
    <row r="677" spans="1:47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</row>
    <row r="678" spans="1:47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</row>
    <row r="679" spans="1:47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</row>
    <row r="680" spans="1:47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</row>
    <row r="681" spans="1:47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</row>
    <row r="682" spans="1:47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</row>
    <row r="683" spans="1:47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</row>
    <row r="684" spans="1:47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</row>
    <row r="685" spans="1:47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</row>
    <row r="686" spans="1:47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</row>
    <row r="687" spans="1:47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</row>
    <row r="688" spans="1:47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</row>
    <row r="689" spans="1:47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</row>
    <row r="690" spans="1:47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</row>
    <row r="691" spans="1:47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</row>
    <row r="692" spans="1:47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</row>
    <row r="693" spans="1:47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</row>
    <row r="694" spans="1:47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</row>
    <row r="695" spans="1:47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</row>
    <row r="696" spans="1:47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</row>
    <row r="697" spans="1:47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</row>
    <row r="698" spans="1:47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</row>
    <row r="699" spans="1:47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</row>
    <row r="700" spans="1:47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</row>
    <row r="701" spans="1:47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</row>
    <row r="702" spans="1:47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</row>
    <row r="703" spans="1:47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</row>
    <row r="704" spans="1:47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</row>
    <row r="705" spans="1:47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</row>
    <row r="706" spans="1:47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</row>
    <row r="707" spans="1:47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</row>
    <row r="708" spans="1:47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</row>
    <row r="709" spans="1:47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</row>
    <row r="710" spans="1:47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</row>
    <row r="711" spans="1:47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</row>
    <row r="712" spans="1:47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</row>
    <row r="713" spans="1:47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</row>
    <row r="714" spans="1:47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</row>
    <row r="715" spans="1:47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</row>
    <row r="716" spans="1:47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</row>
    <row r="717" spans="1:47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</row>
    <row r="718" spans="1:47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</row>
    <row r="719" spans="1:47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</row>
    <row r="720" spans="1:47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</row>
    <row r="721" spans="1:47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</row>
    <row r="722" spans="1:47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</row>
    <row r="723" spans="1:47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</row>
    <row r="724" spans="1:47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</row>
    <row r="725" spans="1:47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</row>
    <row r="726" spans="1:47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</row>
    <row r="727" spans="1:47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</row>
    <row r="728" spans="1:47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</row>
    <row r="729" spans="1:47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</row>
    <row r="730" spans="1:47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</row>
    <row r="731" spans="1:47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</row>
    <row r="732" spans="1:47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</row>
    <row r="733" spans="1:47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</row>
    <row r="734" spans="1:47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</row>
    <row r="735" spans="1:47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</row>
    <row r="736" spans="1:47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</row>
    <row r="737" spans="1:47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</row>
    <row r="738" spans="1:47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</row>
    <row r="739" spans="1:47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</row>
    <row r="740" spans="1:47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</row>
    <row r="741" spans="1:47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</row>
    <row r="742" spans="1:47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</row>
    <row r="743" spans="1:47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</row>
    <row r="744" spans="1:47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</row>
    <row r="745" spans="1:47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</row>
    <row r="746" spans="1:47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</row>
    <row r="747" spans="1:47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</row>
    <row r="748" spans="1:47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</row>
    <row r="749" spans="1:47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</row>
    <row r="750" spans="1:47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</row>
    <row r="751" spans="1:47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</row>
    <row r="752" spans="1:47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</row>
    <row r="753" spans="1:47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</row>
    <row r="754" spans="1:47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</row>
    <row r="755" spans="1:47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</row>
    <row r="756" spans="1:47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</row>
    <row r="757" spans="1:47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</row>
    <row r="758" spans="1:47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</row>
    <row r="759" spans="1:47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</row>
    <row r="760" spans="1:47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</row>
    <row r="761" spans="1:47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</row>
    <row r="762" spans="1:47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</row>
    <row r="763" spans="1:47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</row>
    <row r="764" spans="1:47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</row>
    <row r="765" spans="1:47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</row>
    <row r="766" spans="1:47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</row>
    <row r="767" spans="1:47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</row>
    <row r="768" spans="1:47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</row>
    <row r="769" spans="1:47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</row>
    <row r="770" spans="1:47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</row>
    <row r="771" spans="1:47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</row>
    <row r="772" spans="1:47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</row>
    <row r="773" spans="1:47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</row>
    <row r="774" spans="1:47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</row>
    <row r="775" spans="1:47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</row>
    <row r="776" spans="1:47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</row>
    <row r="777" spans="1:47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</row>
    <row r="778" spans="1:47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</row>
    <row r="779" spans="1:47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</row>
    <row r="780" spans="1:47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</row>
    <row r="781" spans="1:47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</row>
    <row r="782" spans="1:47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</row>
    <row r="783" spans="1:47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</row>
    <row r="784" spans="1:47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</row>
    <row r="785" spans="1:47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</row>
    <row r="786" spans="1:47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</row>
    <row r="787" spans="1:47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</row>
    <row r="788" spans="1:47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</row>
    <row r="789" spans="1:47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</row>
    <row r="790" spans="1:47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</row>
    <row r="791" spans="1:47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</row>
    <row r="792" spans="1:47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</row>
    <row r="793" spans="1:47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</row>
    <row r="794" spans="1:47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</row>
    <row r="795" spans="1:47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</row>
    <row r="796" spans="1:47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</row>
    <row r="797" spans="1:47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</row>
    <row r="798" spans="1:47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</row>
    <row r="799" spans="1:47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</row>
    <row r="800" spans="1:47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</row>
    <row r="801" spans="1:47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</row>
    <row r="802" spans="1:47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</row>
    <row r="803" spans="1:47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</row>
    <row r="804" spans="1:47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</row>
    <row r="805" spans="1:47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</row>
    <row r="806" spans="1:47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</row>
    <row r="807" spans="1:47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</row>
    <row r="808" spans="1:47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</row>
    <row r="809" spans="1:47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</row>
    <row r="810" spans="1:47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</row>
    <row r="811" spans="1:47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</row>
    <row r="812" spans="1:47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</row>
    <row r="813" spans="1:47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</row>
    <row r="814" spans="1:47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</row>
    <row r="815" spans="1:47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</row>
    <row r="816" spans="1:47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</row>
    <row r="817" spans="1:47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</row>
    <row r="818" spans="1:47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</row>
    <row r="819" spans="1:47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</row>
    <row r="820" spans="1:47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</row>
    <row r="821" spans="1:47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</row>
    <row r="822" spans="1:47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</row>
    <row r="823" spans="1:47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</row>
    <row r="824" spans="1:47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</row>
    <row r="825" spans="1:47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</row>
    <row r="826" spans="1:47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</row>
    <row r="827" spans="1:47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</row>
    <row r="828" spans="1:47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</row>
    <row r="829" spans="1:47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</row>
    <row r="830" spans="1:47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</row>
    <row r="831" spans="1:47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</row>
    <row r="832" spans="1:47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</row>
    <row r="833" spans="1:47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</row>
    <row r="834" spans="1:47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</row>
    <row r="835" spans="1:47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</row>
    <row r="836" spans="1:47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</row>
    <row r="837" spans="1:47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</row>
    <row r="838" spans="1:47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</row>
    <row r="839" spans="1:47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</row>
    <row r="840" spans="1:47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</row>
    <row r="841" spans="1:47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</row>
    <row r="842" spans="1:47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</row>
    <row r="843" spans="1:47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</row>
    <row r="844" spans="1:47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</row>
    <row r="845" spans="1:47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</row>
    <row r="846" spans="1:47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</row>
    <row r="847" spans="1:47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</row>
    <row r="848" spans="1:47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</row>
    <row r="849" spans="1:47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</row>
    <row r="850" spans="1:47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</row>
    <row r="851" spans="1:47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</row>
    <row r="852" spans="1:47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</row>
    <row r="853" spans="1:47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</row>
    <row r="854" spans="1:47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</row>
    <row r="855" spans="1:47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</row>
    <row r="856" spans="1:47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</row>
    <row r="857" spans="1:47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</row>
    <row r="858" spans="1:47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</row>
    <row r="859" spans="1:47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</row>
    <row r="860" spans="1:47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</row>
    <row r="861" spans="1:47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</row>
    <row r="862" spans="1:47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</row>
    <row r="863" spans="1:47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</row>
    <row r="864" spans="1:47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</row>
    <row r="865" spans="1:47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</row>
    <row r="866" spans="1:47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</row>
    <row r="867" spans="1:47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</row>
    <row r="868" spans="1:47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</row>
    <row r="869" spans="1:47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</row>
    <row r="870" spans="1:47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</row>
    <row r="871" spans="1:47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</row>
    <row r="872" spans="1:47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</row>
    <row r="873" spans="1:47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</row>
    <row r="874" spans="1:47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</row>
    <row r="875" spans="1:47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</row>
    <row r="876" spans="1:47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</row>
    <row r="877" spans="1:47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</row>
    <row r="878" spans="1:47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</row>
    <row r="879" spans="1:47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</row>
    <row r="880" spans="1:47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</row>
    <row r="881" spans="1:47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</row>
    <row r="882" spans="1:47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</row>
    <row r="883" spans="1:47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</row>
    <row r="884" spans="1:47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</row>
    <row r="885" spans="1:47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</row>
    <row r="886" spans="1:47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</row>
    <row r="887" spans="1:47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</row>
    <row r="888" spans="1:47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</row>
    <row r="889" spans="1:47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</row>
    <row r="890" spans="1:47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</row>
    <row r="891" spans="1:47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</row>
    <row r="892" spans="1:47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</row>
    <row r="893" spans="1:47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</row>
    <row r="894" spans="1:47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</row>
    <row r="895" spans="1:47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</row>
    <row r="896" spans="1:47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</row>
    <row r="897" spans="1:47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</row>
    <row r="898" spans="1:47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</row>
    <row r="899" spans="1:47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</row>
    <row r="900" spans="1:47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</row>
    <row r="901" spans="1:47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</row>
    <row r="902" spans="1:47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</row>
    <row r="903" spans="1:47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</row>
    <row r="904" spans="1:47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</row>
    <row r="905" spans="1:47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</row>
    <row r="906" spans="1:47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</row>
    <row r="907" spans="1:47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</row>
    <row r="908" spans="1:47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</row>
    <row r="909" spans="1:47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</row>
    <row r="910" spans="1:47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</row>
    <row r="911" spans="1:47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</row>
    <row r="912" spans="1:47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</row>
    <row r="913" spans="1:47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</row>
    <row r="914" spans="1:47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</row>
    <row r="915" spans="1:47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</row>
    <row r="916" spans="1:47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</row>
    <row r="917" spans="1:47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</row>
    <row r="918" spans="1:47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</row>
    <row r="919" spans="1:47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</row>
    <row r="920" spans="1:47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</row>
    <row r="921" spans="1:47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</row>
    <row r="922" spans="1:47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</row>
    <row r="923" spans="1:47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</row>
    <row r="924" spans="1:47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</row>
    <row r="925" spans="1:47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</row>
    <row r="926" spans="1:47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</row>
    <row r="927" spans="1:47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</row>
    <row r="928" spans="1:47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</row>
    <row r="929" spans="1:47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</row>
    <row r="930" spans="1:47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</row>
    <row r="931" spans="1:47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</row>
    <row r="932" spans="1:47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</row>
    <row r="933" spans="1:47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</row>
    <row r="934" spans="1:47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</row>
    <row r="935" spans="1:47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</row>
    <row r="936" spans="1:47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</row>
    <row r="937" spans="1:47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</row>
    <row r="938" spans="1:47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</row>
    <row r="939" spans="1:47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</row>
    <row r="940" spans="1:47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</row>
    <row r="941" spans="1:47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</row>
    <row r="942" spans="1:47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</row>
    <row r="943" spans="1:47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</row>
    <row r="944" spans="1:47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</row>
    <row r="945" spans="1:47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</row>
    <row r="946" spans="1:47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</row>
    <row r="947" spans="1:47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</row>
    <row r="948" spans="1:47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</row>
    <row r="949" spans="1:47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</row>
    <row r="950" spans="1:47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</row>
    <row r="951" spans="1:47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</row>
    <row r="952" spans="1:47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</row>
    <row r="953" spans="1:47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</row>
    <row r="954" spans="1:47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</row>
    <row r="955" spans="1:47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</row>
    <row r="956" spans="1:47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</row>
    <row r="957" spans="1:47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</row>
    <row r="958" spans="1:47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</row>
    <row r="959" spans="1:47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</row>
    <row r="960" spans="1:47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</row>
    <row r="961" spans="1:47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</row>
    <row r="962" spans="1:47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</row>
    <row r="963" spans="1:47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</row>
    <row r="964" spans="1:47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</row>
    <row r="965" spans="1:47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</row>
    <row r="966" spans="1:47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</row>
    <row r="967" spans="1:47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</row>
    <row r="968" spans="1:47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</row>
    <row r="969" spans="1:47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</row>
    <row r="970" spans="1:47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</row>
    <row r="971" spans="1:47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</row>
    <row r="972" spans="1:47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</row>
    <row r="973" spans="1:47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</row>
    <row r="974" spans="1:47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</row>
    <row r="975" spans="1:47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</row>
    <row r="976" spans="1:47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</row>
    <row r="977" spans="1:47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</row>
    <row r="978" spans="1:47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</row>
    <row r="979" spans="1:47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</row>
    <row r="980" spans="1:47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</row>
    <row r="981" spans="1:47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</row>
    <row r="982" spans="1:47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</row>
    <row r="983" spans="1:47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</row>
    <row r="984" spans="1:47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</row>
    <row r="985" spans="1:47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</row>
    <row r="986" spans="1:47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</row>
    <row r="987" spans="1:47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</row>
    <row r="988" spans="1:47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</row>
    <row r="989" spans="1:47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</row>
    <row r="990" spans="1:47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</row>
    <row r="991" spans="1:47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</row>
    <row r="992" spans="1:47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</row>
    <row r="993" spans="1:47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</row>
    <row r="994" spans="1:47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</row>
    <row r="995" spans="1:47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</row>
    <row r="996" spans="1:47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</row>
    <row r="997" spans="1:47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</row>
    <row r="998" spans="1:47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</row>
    <row r="999" spans="1:47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</row>
    <row r="1000" spans="1:47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</row>
  </sheetData>
  <mergeCells count="46">
    <mergeCell ref="A1:B1"/>
    <mergeCell ref="D1:G1"/>
    <mergeCell ref="AL1:AO1"/>
    <mergeCell ref="T2:Y2"/>
    <mergeCell ref="Z2:AE2"/>
    <mergeCell ref="AF2:AK2"/>
    <mergeCell ref="R4:R15"/>
    <mergeCell ref="R40:R51"/>
    <mergeCell ref="R52:R63"/>
    <mergeCell ref="R28:R39"/>
    <mergeCell ref="R64:R75"/>
    <mergeCell ref="A4:A15"/>
    <mergeCell ref="A16:A27"/>
    <mergeCell ref="A28:A39"/>
    <mergeCell ref="A40:A51"/>
    <mergeCell ref="A52:A63"/>
    <mergeCell ref="A64:A75"/>
    <mergeCell ref="A76:A87"/>
    <mergeCell ref="R148:R159"/>
    <mergeCell ref="R160:R171"/>
    <mergeCell ref="R172:R183"/>
    <mergeCell ref="A172:A183"/>
    <mergeCell ref="R184:R192"/>
    <mergeCell ref="R197:R208"/>
    <mergeCell ref="R210:R221"/>
    <mergeCell ref="R222:R233"/>
    <mergeCell ref="R16:R27"/>
    <mergeCell ref="R76:R87"/>
    <mergeCell ref="R88:R99"/>
    <mergeCell ref="R100:R111"/>
    <mergeCell ref="R112:R123"/>
    <mergeCell ref="R124:R135"/>
    <mergeCell ref="R136:R147"/>
    <mergeCell ref="A222:A233"/>
    <mergeCell ref="A88:A99"/>
    <mergeCell ref="A100:A111"/>
    <mergeCell ref="A112:A123"/>
    <mergeCell ref="A124:A135"/>
    <mergeCell ref="A136:A147"/>
    <mergeCell ref="A148:A159"/>
    <mergeCell ref="A160:A171"/>
    <mergeCell ref="A184:A192"/>
    <mergeCell ref="A196:B196"/>
    <mergeCell ref="A197:A208"/>
    <mergeCell ref="A209:B209"/>
    <mergeCell ref="A210:A221"/>
  </mergeCells>
  <pageMargins left="0.7" right="0.7" top="0.75" bottom="0.75" header="0" footer="0"/>
  <pageSetup fitToWidth="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A1:AB1000"/>
  <sheetViews>
    <sheetView workbookViewId="0">
      <pane xSplit="2" ySplit="1" topLeftCell="C109" activePane="bottomRight" state="frozen"/>
      <selection pane="topRight" activeCell="C1" sqref="C1"/>
      <selection pane="bottomLeft" activeCell="A2" sqref="A2"/>
      <selection pane="bottomRight" activeCell="A129" sqref="A129:E141"/>
    </sheetView>
  </sheetViews>
  <sheetFormatPr defaultColWidth="14.42578125" defaultRowHeight="15" customHeight="1" x14ac:dyDescent="0.25"/>
  <cols>
    <col min="1" max="2" width="9.140625" customWidth="1"/>
    <col min="3" max="3" width="25.28515625" customWidth="1"/>
    <col min="4" max="4" width="22.28515625" customWidth="1"/>
    <col min="5" max="5" width="21" customWidth="1"/>
    <col min="6" max="6" width="20" customWidth="1"/>
    <col min="7" max="7" width="21" customWidth="1"/>
    <col min="8" max="9" width="14.42578125" customWidth="1"/>
    <col min="10" max="10" width="16.42578125" customWidth="1"/>
    <col min="11" max="11" width="17" customWidth="1"/>
    <col min="12" max="12" width="19.28515625" customWidth="1"/>
    <col min="13" max="13" width="9" customWidth="1"/>
    <col min="14" max="14" width="13.42578125" customWidth="1"/>
    <col min="15" max="15" width="8.42578125" customWidth="1"/>
    <col min="16" max="16" width="22.28515625" customWidth="1"/>
    <col min="17" max="17" width="21" customWidth="1"/>
    <col min="18" max="18" width="22.28515625" customWidth="1"/>
    <col min="19" max="19" width="14.140625" customWidth="1"/>
    <col min="20" max="20" width="18.140625" customWidth="1"/>
    <col min="21" max="21" width="9" customWidth="1"/>
    <col min="22" max="22" width="23.42578125" customWidth="1"/>
    <col min="23" max="23" width="15.42578125" customWidth="1"/>
    <col min="24" max="28" width="9.140625" customWidth="1"/>
  </cols>
  <sheetData>
    <row r="1" spans="1:28" ht="45" x14ac:dyDescent="0.25">
      <c r="A1" s="35"/>
      <c r="B1" s="35"/>
      <c r="C1" s="36" t="s">
        <v>116</v>
      </c>
      <c r="D1" s="36" t="s">
        <v>117</v>
      </c>
      <c r="E1" s="36" t="s">
        <v>118</v>
      </c>
      <c r="F1" s="36" t="s">
        <v>119</v>
      </c>
      <c r="G1" s="36" t="s">
        <v>120</v>
      </c>
      <c r="H1" s="36" t="s">
        <v>121</v>
      </c>
      <c r="I1" s="36" t="s">
        <v>122</v>
      </c>
      <c r="J1" s="36" t="s">
        <v>123</v>
      </c>
      <c r="K1" s="37" t="s">
        <v>124</v>
      </c>
      <c r="L1" s="36" t="s">
        <v>125</v>
      </c>
      <c r="M1" s="36" t="s">
        <v>126</v>
      </c>
      <c r="N1" s="36" t="s">
        <v>127</v>
      </c>
      <c r="O1" s="36" t="s">
        <v>128</v>
      </c>
      <c r="P1" s="37" t="s">
        <v>129</v>
      </c>
      <c r="Q1" s="36" t="s">
        <v>130</v>
      </c>
      <c r="R1" s="36" t="s">
        <v>131</v>
      </c>
      <c r="S1" s="36" t="s">
        <v>132</v>
      </c>
      <c r="T1" s="36" t="s">
        <v>133</v>
      </c>
      <c r="U1" s="36" t="s">
        <v>134</v>
      </c>
      <c r="V1" s="38" t="s">
        <v>105</v>
      </c>
      <c r="W1" s="39"/>
      <c r="X1" s="39"/>
      <c r="Y1" s="39"/>
      <c r="Z1" s="39"/>
      <c r="AA1" s="39"/>
      <c r="AB1" s="39"/>
    </row>
    <row r="2" spans="1:28" x14ac:dyDescent="0.25">
      <c r="A2" s="167">
        <v>2013</v>
      </c>
      <c r="B2" s="40">
        <v>4</v>
      </c>
      <c r="C2" s="41">
        <v>123571715000</v>
      </c>
      <c r="D2" s="42">
        <v>0</v>
      </c>
      <c r="E2" s="42">
        <v>0</v>
      </c>
      <c r="F2" s="42">
        <v>0</v>
      </c>
      <c r="G2" s="42"/>
      <c r="H2" s="42">
        <v>0</v>
      </c>
      <c r="I2" s="42"/>
      <c r="J2" s="43">
        <v>0</v>
      </c>
      <c r="K2" s="43">
        <f t="shared" ref="K2:K62" si="0">L2+M2+O2</f>
        <v>0</v>
      </c>
      <c r="L2" s="43">
        <v>0</v>
      </c>
      <c r="M2" s="43">
        <v>0</v>
      </c>
      <c r="N2" s="43"/>
      <c r="O2" s="43">
        <v>0</v>
      </c>
      <c r="P2" s="43">
        <f t="shared" ref="P2:P62" si="1">Q2+R2+S2+T2+U2</f>
        <v>0</v>
      </c>
      <c r="Q2" s="42">
        <v>0</v>
      </c>
      <c r="R2" s="42">
        <v>0</v>
      </c>
      <c r="S2" s="42">
        <v>0</v>
      </c>
      <c r="T2" s="42">
        <v>0</v>
      </c>
      <c r="U2" s="43">
        <v>0</v>
      </c>
      <c r="V2" s="43">
        <f t="shared" ref="V2:V10" si="2">SUM(C2+D2+F2+G2+H2+J2+K2+P2)</f>
        <v>123571715000</v>
      </c>
      <c r="W2" s="39"/>
      <c r="X2" s="39"/>
      <c r="Y2" s="39"/>
      <c r="Z2" s="39"/>
      <c r="AA2" s="39"/>
      <c r="AB2" s="39"/>
    </row>
    <row r="3" spans="1:28" x14ac:dyDescent="0.25">
      <c r="A3" s="168"/>
      <c r="B3" s="40">
        <v>5</v>
      </c>
      <c r="C3" s="43">
        <v>129760898000</v>
      </c>
      <c r="D3" s="43">
        <v>0</v>
      </c>
      <c r="E3" s="42">
        <v>0</v>
      </c>
      <c r="F3" s="43">
        <v>0</v>
      </c>
      <c r="G3" s="43">
        <v>84000000</v>
      </c>
      <c r="H3" s="42">
        <v>0</v>
      </c>
      <c r="I3" s="42"/>
      <c r="J3" s="43">
        <v>0</v>
      </c>
      <c r="K3" s="43">
        <f t="shared" si="0"/>
        <v>0</v>
      </c>
      <c r="L3" s="43">
        <v>0</v>
      </c>
      <c r="M3" s="43">
        <v>0</v>
      </c>
      <c r="N3" s="43"/>
      <c r="O3" s="43">
        <v>0</v>
      </c>
      <c r="P3" s="43">
        <f t="shared" si="1"/>
        <v>0</v>
      </c>
      <c r="Q3" s="42">
        <v>0</v>
      </c>
      <c r="R3" s="42">
        <v>0</v>
      </c>
      <c r="S3" s="42">
        <v>0</v>
      </c>
      <c r="T3" s="42">
        <v>0</v>
      </c>
      <c r="U3" s="43">
        <v>0</v>
      </c>
      <c r="V3" s="43">
        <f t="shared" si="2"/>
        <v>129844898000</v>
      </c>
      <c r="W3" s="39"/>
      <c r="X3" s="39"/>
      <c r="Y3" s="39"/>
      <c r="Z3" s="39"/>
      <c r="AA3" s="39"/>
      <c r="AB3" s="39"/>
    </row>
    <row r="4" spans="1:28" x14ac:dyDescent="0.25">
      <c r="A4" s="168"/>
      <c r="B4" s="40">
        <v>6</v>
      </c>
      <c r="C4" s="43">
        <v>58064600000</v>
      </c>
      <c r="D4" s="43">
        <v>64800000</v>
      </c>
      <c r="E4" s="42">
        <v>0</v>
      </c>
      <c r="F4" s="43">
        <v>0</v>
      </c>
      <c r="G4" s="43"/>
      <c r="H4" s="42">
        <v>0</v>
      </c>
      <c r="I4" s="42"/>
      <c r="J4" s="43">
        <v>0</v>
      </c>
      <c r="K4" s="43">
        <f t="shared" si="0"/>
        <v>0</v>
      </c>
      <c r="L4" s="43">
        <v>0</v>
      </c>
      <c r="M4" s="43">
        <v>0</v>
      </c>
      <c r="N4" s="43"/>
      <c r="O4" s="43">
        <v>0</v>
      </c>
      <c r="P4" s="43">
        <f t="shared" si="1"/>
        <v>0</v>
      </c>
      <c r="Q4" s="42">
        <v>0</v>
      </c>
      <c r="R4" s="42">
        <v>0</v>
      </c>
      <c r="S4" s="42">
        <v>0</v>
      </c>
      <c r="T4" s="42">
        <v>0</v>
      </c>
      <c r="U4" s="43">
        <v>0</v>
      </c>
      <c r="V4" s="43">
        <f t="shared" si="2"/>
        <v>58129400000</v>
      </c>
      <c r="W4" s="39"/>
      <c r="X4" s="39"/>
      <c r="Y4" s="39"/>
      <c r="Z4" s="39"/>
      <c r="AA4" s="39"/>
      <c r="AB4" s="39"/>
    </row>
    <row r="5" spans="1:28" x14ac:dyDescent="0.25">
      <c r="A5" s="168"/>
      <c r="B5" s="40">
        <v>7</v>
      </c>
      <c r="C5" s="43">
        <v>42623800000</v>
      </c>
      <c r="D5" s="43">
        <v>138000000</v>
      </c>
      <c r="E5" s="42">
        <v>0</v>
      </c>
      <c r="F5" s="43">
        <v>0</v>
      </c>
      <c r="G5" s="43">
        <v>1723070000</v>
      </c>
      <c r="H5" s="42">
        <v>0</v>
      </c>
      <c r="I5" s="42"/>
      <c r="J5" s="43">
        <v>0</v>
      </c>
      <c r="K5" s="43">
        <f t="shared" si="0"/>
        <v>0</v>
      </c>
      <c r="L5" s="43">
        <v>0</v>
      </c>
      <c r="M5" s="43">
        <v>0</v>
      </c>
      <c r="N5" s="43"/>
      <c r="O5" s="43">
        <v>0</v>
      </c>
      <c r="P5" s="43">
        <f t="shared" si="1"/>
        <v>0</v>
      </c>
      <c r="Q5" s="42">
        <v>0</v>
      </c>
      <c r="R5" s="42">
        <v>0</v>
      </c>
      <c r="S5" s="42">
        <v>0</v>
      </c>
      <c r="T5" s="42">
        <v>0</v>
      </c>
      <c r="U5" s="43">
        <v>0</v>
      </c>
      <c r="V5" s="43">
        <f t="shared" si="2"/>
        <v>44484870000</v>
      </c>
      <c r="W5" s="39"/>
      <c r="X5" s="39"/>
      <c r="Y5" s="39"/>
      <c r="Z5" s="39"/>
      <c r="AA5" s="39"/>
      <c r="AB5" s="39"/>
    </row>
    <row r="6" spans="1:28" x14ac:dyDescent="0.25">
      <c r="A6" s="168"/>
      <c r="B6" s="40">
        <v>8</v>
      </c>
      <c r="C6" s="43">
        <v>3838890000</v>
      </c>
      <c r="D6" s="43">
        <v>268200000</v>
      </c>
      <c r="E6" s="42">
        <v>0</v>
      </c>
      <c r="F6" s="43">
        <v>0</v>
      </c>
      <c r="G6" s="43">
        <v>1483420000</v>
      </c>
      <c r="H6" s="42">
        <v>0</v>
      </c>
      <c r="I6" s="42"/>
      <c r="J6" s="43">
        <v>0</v>
      </c>
      <c r="K6" s="43">
        <f t="shared" si="0"/>
        <v>0</v>
      </c>
      <c r="L6" s="43">
        <v>0</v>
      </c>
      <c r="M6" s="43">
        <v>0</v>
      </c>
      <c r="N6" s="43"/>
      <c r="O6" s="43">
        <v>0</v>
      </c>
      <c r="P6" s="43">
        <f t="shared" si="1"/>
        <v>0</v>
      </c>
      <c r="Q6" s="42">
        <v>0</v>
      </c>
      <c r="R6" s="42">
        <v>0</v>
      </c>
      <c r="S6" s="42">
        <v>0</v>
      </c>
      <c r="T6" s="42">
        <v>0</v>
      </c>
      <c r="U6" s="43">
        <v>0</v>
      </c>
      <c r="V6" s="43">
        <f t="shared" si="2"/>
        <v>5590510000</v>
      </c>
      <c r="W6" s="39"/>
      <c r="X6" s="39"/>
      <c r="Y6" s="39"/>
      <c r="Z6" s="39"/>
      <c r="AA6" s="39"/>
      <c r="AB6" s="39"/>
    </row>
    <row r="7" spans="1:28" x14ac:dyDescent="0.25">
      <c r="A7" s="168"/>
      <c r="B7" s="40">
        <v>9</v>
      </c>
      <c r="C7" s="43">
        <v>8405574000</v>
      </c>
      <c r="D7" s="43">
        <v>763200000</v>
      </c>
      <c r="E7" s="42">
        <v>0</v>
      </c>
      <c r="F7" s="43">
        <v>0</v>
      </c>
      <c r="G7" s="43">
        <v>49000000</v>
      </c>
      <c r="H7" s="42">
        <v>0</v>
      </c>
      <c r="I7" s="42"/>
      <c r="J7" s="43">
        <v>0</v>
      </c>
      <c r="K7" s="43">
        <f t="shared" si="0"/>
        <v>0</v>
      </c>
      <c r="L7" s="43">
        <v>0</v>
      </c>
      <c r="M7" s="43">
        <v>0</v>
      </c>
      <c r="N7" s="43"/>
      <c r="O7" s="43">
        <v>0</v>
      </c>
      <c r="P7" s="43">
        <f t="shared" si="1"/>
        <v>0</v>
      </c>
      <c r="Q7" s="42">
        <v>0</v>
      </c>
      <c r="R7" s="42">
        <v>0</v>
      </c>
      <c r="S7" s="42">
        <v>0</v>
      </c>
      <c r="T7" s="42">
        <v>0</v>
      </c>
      <c r="U7" s="43">
        <v>0</v>
      </c>
      <c r="V7" s="43">
        <f t="shared" si="2"/>
        <v>9217774000</v>
      </c>
      <c r="W7" s="39"/>
      <c r="X7" s="39"/>
      <c r="Y7" s="39"/>
      <c r="Z7" s="39"/>
      <c r="AA7" s="39"/>
      <c r="AB7" s="39"/>
    </row>
    <row r="8" spans="1:28" x14ac:dyDescent="0.25">
      <c r="A8" s="168"/>
      <c r="B8" s="40">
        <v>10</v>
      </c>
      <c r="C8" s="43">
        <v>9519160000</v>
      </c>
      <c r="D8" s="43">
        <v>23880000</v>
      </c>
      <c r="E8" s="42">
        <v>0</v>
      </c>
      <c r="F8" s="43">
        <v>0</v>
      </c>
      <c r="G8" s="43">
        <v>1256720000</v>
      </c>
      <c r="H8" s="42">
        <v>0</v>
      </c>
      <c r="I8" s="42"/>
      <c r="J8" s="43">
        <v>0</v>
      </c>
      <c r="K8" s="43">
        <f t="shared" si="0"/>
        <v>0</v>
      </c>
      <c r="L8" s="43">
        <v>0</v>
      </c>
      <c r="M8" s="43">
        <v>0</v>
      </c>
      <c r="N8" s="43"/>
      <c r="O8" s="43">
        <v>0</v>
      </c>
      <c r="P8" s="43">
        <f t="shared" si="1"/>
        <v>0</v>
      </c>
      <c r="Q8" s="42">
        <v>0</v>
      </c>
      <c r="R8" s="42">
        <v>0</v>
      </c>
      <c r="S8" s="42">
        <v>0</v>
      </c>
      <c r="T8" s="42">
        <v>0</v>
      </c>
      <c r="U8" s="43">
        <v>0</v>
      </c>
      <c r="V8" s="43">
        <f t="shared" si="2"/>
        <v>10799760000</v>
      </c>
      <c r="W8" s="39"/>
      <c r="X8" s="39"/>
      <c r="Y8" s="39"/>
      <c r="Z8" s="39"/>
      <c r="AA8" s="39"/>
      <c r="AB8" s="39"/>
    </row>
    <row r="9" spans="1:28" x14ac:dyDescent="0.25">
      <c r="A9" s="168"/>
      <c r="B9" s="40">
        <v>11</v>
      </c>
      <c r="C9" s="43">
        <v>3067031000</v>
      </c>
      <c r="D9" s="43">
        <v>37800000</v>
      </c>
      <c r="E9" s="42">
        <v>0</v>
      </c>
      <c r="F9" s="43">
        <v>0</v>
      </c>
      <c r="G9" s="43">
        <v>289050000</v>
      </c>
      <c r="H9" s="42">
        <v>0</v>
      </c>
      <c r="I9" s="42"/>
      <c r="J9" s="43">
        <v>0</v>
      </c>
      <c r="K9" s="43">
        <f t="shared" si="0"/>
        <v>0</v>
      </c>
      <c r="L9" s="43">
        <v>0</v>
      </c>
      <c r="M9" s="43">
        <v>0</v>
      </c>
      <c r="N9" s="43"/>
      <c r="O9" s="43">
        <v>0</v>
      </c>
      <c r="P9" s="43">
        <f t="shared" si="1"/>
        <v>0</v>
      </c>
      <c r="Q9" s="42">
        <v>0</v>
      </c>
      <c r="R9" s="42">
        <v>0</v>
      </c>
      <c r="S9" s="42">
        <v>0</v>
      </c>
      <c r="T9" s="42">
        <v>0</v>
      </c>
      <c r="U9" s="43">
        <v>0</v>
      </c>
      <c r="V9" s="43">
        <f t="shared" si="2"/>
        <v>3393881000</v>
      </c>
      <c r="W9" s="39"/>
      <c r="X9" s="39"/>
      <c r="Y9" s="39"/>
      <c r="Z9" s="39"/>
      <c r="AA9" s="39"/>
      <c r="AB9" s="39"/>
    </row>
    <row r="10" spans="1:28" x14ac:dyDescent="0.25">
      <c r="A10" s="168"/>
      <c r="B10" s="40">
        <v>12</v>
      </c>
      <c r="C10" s="44">
        <v>6353200000</v>
      </c>
      <c r="D10" s="45">
        <v>186840000</v>
      </c>
      <c r="E10" s="42">
        <v>0</v>
      </c>
      <c r="F10" s="43">
        <v>11853700000</v>
      </c>
      <c r="G10" s="43">
        <v>174100000</v>
      </c>
      <c r="H10" s="42">
        <v>0</v>
      </c>
      <c r="I10" s="42"/>
      <c r="J10" s="43">
        <v>0</v>
      </c>
      <c r="K10" s="43">
        <f t="shared" si="0"/>
        <v>0</v>
      </c>
      <c r="L10" s="43">
        <v>0</v>
      </c>
      <c r="M10" s="43">
        <v>0</v>
      </c>
      <c r="N10" s="43"/>
      <c r="O10" s="43">
        <v>0</v>
      </c>
      <c r="P10" s="43">
        <f t="shared" si="1"/>
        <v>0</v>
      </c>
      <c r="Q10" s="42">
        <v>0</v>
      </c>
      <c r="R10" s="42">
        <v>0</v>
      </c>
      <c r="S10" s="42">
        <v>0</v>
      </c>
      <c r="T10" s="42">
        <v>0</v>
      </c>
      <c r="U10" s="43">
        <v>0</v>
      </c>
      <c r="V10" s="43">
        <f t="shared" si="2"/>
        <v>18567840000</v>
      </c>
      <c r="W10" s="39"/>
      <c r="X10" s="39"/>
      <c r="Y10" s="39"/>
      <c r="Z10" s="39"/>
      <c r="AA10" s="39"/>
      <c r="AB10" s="39"/>
    </row>
    <row r="11" spans="1:28" x14ac:dyDescent="0.25">
      <c r="A11" s="169"/>
      <c r="B11" s="46" t="s">
        <v>105</v>
      </c>
      <c r="C11" s="47">
        <f t="shared" ref="C11:D11" si="3">SUM(C2:C10)</f>
        <v>385204868000</v>
      </c>
      <c r="D11" s="47">
        <f t="shared" si="3"/>
        <v>1482720000</v>
      </c>
      <c r="E11" s="47">
        <v>0</v>
      </c>
      <c r="F11" s="47"/>
      <c r="G11" s="47">
        <f>SUM(G2:G10)</f>
        <v>5059360000</v>
      </c>
      <c r="H11" s="47">
        <v>0</v>
      </c>
      <c r="I11" s="47"/>
      <c r="J11" s="47">
        <v>0</v>
      </c>
      <c r="K11" s="48">
        <f t="shared" si="0"/>
        <v>0</v>
      </c>
      <c r="L11" s="47">
        <v>0</v>
      </c>
      <c r="M11" s="47">
        <v>0</v>
      </c>
      <c r="N11" s="47"/>
      <c r="O11" s="47">
        <v>0</v>
      </c>
      <c r="P11" s="48">
        <f t="shared" si="1"/>
        <v>0</v>
      </c>
      <c r="Q11" s="47">
        <v>0</v>
      </c>
      <c r="R11" s="47">
        <v>0</v>
      </c>
      <c r="S11" s="47">
        <v>0</v>
      </c>
      <c r="T11" s="47">
        <v>0</v>
      </c>
      <c r="U11" s="47">
        <v>0</v>
      </c>
      <c r="V11" s="47">
        <f>SUM(V2:V10)</f>
        <v>403600648000</v>
      </c>
      <c r="W11" s="39"/>
      <c r="X11" s="39"/>
      <c r="Y11" s="39"/>
      <c r="Z11" s="39"/>
      <c r="AA11" s="39"/>
      <c r="AB11" s="39"/>
    </row>
    <row r="12" spans="1:28" x14ac:dyDescent="0.25">
      <c r="A12" s="167">
        <v>2014</v>
      </c>
      <c r="B12" s="49">
        <v>1</v>
      </c>
      <c r="C12" s="50">
        <v>13686530000</v>
      </c>
      <c r="D12" s="51"/>
      <c r="E12" s="52">
        <v>0</v>
      </c>
      <c r="F12" s="50">
        <v>6080200000</v>
      </c>
      <c r="G12" s="50">
        <v>611510000</v>
      </c>
      <c r="H12" s="51">
        <v>0</v>
      </c>
      <c r="I12" s="51"/>
      <c r="J12" s="51">
        <v>0</v>
      </c>
      <c r="K12" s="51">
        <f t="shared" si="0"/>
        <v>0</v>
      </c>
      <c r="L12" s="51">
        <v>0</v>
      </c>
      <c r="M12" s="51">
        <v>0</v>
      </c>
      <c r="N12" s="51"/>
      <c r="O12" s="51">
        <v>0</v>
      </c>
      <c r="P12" s="51">
        <f t="shared" si="1"/>
        <v>931738000</v>
      </c>
      <c r="Q12" s="51">
        <v>0</v>
      </c>
      <c r="R12" s="51">
        <v>931738000</v>
      </c>
      <c r="S12" s="51">
        <v>0</v>
      </c>
      <c r="T12" s="51">
        <v>0</v>
      </c>
      <c r="U12" s="51">
        <v>0</v>
      </c>
      <c r="V12" s="51">
        <f t="shared" ref="V12:V16" si="4">SUM(C12+D12+F12+G12+H12+J12+K12+P12)</f>
        <v>21309978000</v>
      </c>
      <c r="W12" s="39"/>
      <c r="X12" s="39"/>
      <c r="Y12" s="39"/>
      <c r="Z12" s="39"/>
      <c r="AA12" s="39"/>
      <c r="AB12" s="39"/>
    </row>
    <row r="13" spans="1:28" x14ac:dyDescent="0.25">
      <c r="A13" s="168"/>
      <c r="B13" s="49">
        <v>2</v>
      </c>
      <c r="C13" s="51">
        <v>810000000</v>
      </c>
      <c r="D13" s="51">
        <v>952720000</v>
      </c>
      <c r="E13" s="51">
        <v>0</v>
      </c>
      <c r="F13" s="51">
        <v>2066750000</v>
      </c>
      <c r="G13" s="51">
        <v>0</v>
      </c>
      <c r="H13" s="51">
        <v>0</v>
      </c>
      <c r="I13" s="51"/>
      <c r="J13" s="51">
        <v>0</v>
      </c>
      <c r="K13" s="51">
        <f t="shared" si="0"/>
        <v>0</v>
      </c>
      <c r="L13" s="51">
        <v>0</v>
      </c>
      <c r="M13" s="51">
        <v>0</v>
      </c>
      <c r="N13" s="51"/>
      <c r="O13" s="51">
        <v>0</v>
      </c>
      <c r="P13" s="51">
        <f t="shared" si="1"/>
        <v>4781425000</v>
      </c>
      <c r="Q13" s="51">
        <v>0</v>
      </c>
      <c r="R13" s="51">
        <v>4781425000</v>
      </c>
      <c r="S13" s="51">
        <v>0</v>
      </c>
      <c r="T13" s="51">
        <v>0</v>
      </c>
      <c r="U13" s="51">
        <v>0</v>
      </c>
      <c r="V13" s="51">
        <f t="shared" si="4"/>
        <v>8610895000</v>
      </c>
      <c r="W13" s="39"/>
      <c r="X13" s="39"/>
      <c r="Y13" s="39"/>
      <c r="Z13" s="39"/>
      <c r="AA13" s="39"/>
      <c r="AB13" s="39"/>
    </row>
    <row r="14" spans="1:28" x14ac:dyDescent="0.25">
      <c r="A14" s="168"/>
      <c r="B14" s="49">
        <v>3</v>
      </c>
      <c r="C14" s="51">
        <v>14510970000</v>
      </c>
      <c r="D14" s="51">
        <v>2811220000</v>
      </c>
      <c r="E14" s="51">
        <v>0</v>
      </c>
      <c r="F14" s="51">
        <v>48750000</v>
      </c>
      <c r="G14" s="51">
        <v>0</v>
      </c>
      <c r="H14" s="51">
        <v>0</v>
      </c>
      <c r="I14" s="51"/>
      <c r="J14" s="51">
        <v>0</v>
      </c>
      <c r="K14" s="51">
        <f t="shared" si="0"/>
        <v>0</v>
      </c>
      <c r="L14" s="51">
        <v>0</v>
      </c>
      <c r="M14" s="51">
        <v>0</v>
      </c>
      <c r="N14" s="51"/>
      <c r="O14" s="51">
        <v>0</v>
      </c>
      <c r="P14" s="51">
        <f t="shared" si="1"/>
        <v>6437530000</v>
      </c>
      <c r="Q14" s="51">
        <v>0</v>
      </c>
      <c r="R14" s="51">
        <v>6437530000</v>
      </c>
      <c r="S14" s="51">
        <v>0</v>
      </c>
      <c r="T14" s="51">
        <v>0</v>
      </c>
      <c r="U14" s="51">
        <v>0</v>
      </c>
      <c r="V14" s="51">
        <f t="shared" si="4"/>
        <v>23808470000</v>
      </c>
      <c r="W14" s="39"/>
      <c r="X14" s="39"/>
      <c r="Y14" s="39"/>
      <c r="Z14" s="39"/>
      <c r="AA14" s="39"/>
      <c r="AB14" s="39"/>
    </row>
    <row r="15" spans="1:28" x14ac:dyDescent="0.25">
      <c r="A15" s="168"/>
      <c r="B15" s="49">
        <v>4</v>
      </c>
      <c r="C15" s="51">
        <v>165989720000</v>
      </c>
      <c r="D15" s="51">
        <v>571020000</v>
      </c>
      <c r="E15" s="51">
        <v>0</v>
      </c>
      <c r="F15" s="51">
        <v>0</v>
      </c>
      <c r="G15" s="51">
        <v>353710000</v>
      </c>
      <c r="H15" s="51">
        <v>0</v>
      </c>
      <c r="I15" s="51"/>
      <c r="J15" s="51">
        <v>0</v>
      </c>
      <c r="K15" s="51">
        <f t="shared" si="0"/>
        <v>0</v>
      </c>
      <c r="L15" s="51">
        <v>0</v>
      </c>
      <c r="M15" s="51">
        <v>0</v>
      </c>
      <c r="N15" s="51"/>
      <c r="O15" s="51">
        <v>0</v>
      </c>
      <c r="P15" s="51">
        <f t="shared" si="1"/>
        <v>1416340000</v>
      </c>
      <c r="Q15" s="51">
        <v>0</v>
      </c>
      <c r="R15" s="51">
        <v>1416340000</v>
      </c>
      <c r="S15" s="51">
        <v>0</v>
      </c>
      <c r="T15" s="51">
        <v>0</v>
      </c>
      <c r="U15" s="51">
        <v>0</v>
      </c>
      <c r="V15" s="51">
        <f t="shared" si="4"/>
        <v>168330790000</v>
      </c>
      <c r="W15" s="39"/>
      <c r="X15" s="39"/>
      <c r="Y15" s="39"/>
      <c r="Z15" s="39"/>
      <c r="AA15" s="39"/>
      <c r="AB15" s="39"/>
    </row>
    <row r="16" spans="1:28" x14ac:dyDescent="0.25">
      <c r="A16" s="168"/>
      <c r="B16" s="49">
        <v>5</v>
      </c>
      <c r="C16" s="51">
        <v>125067340000</v>
      </c>
      <c r="D16" s="51">
        <v>2035300000</v>
      </c>
      <c r="E16" s="51">
        <v>0</v>
      </c>
      <c r="F16" s="51">
        <v>0</v>
      </c>
      <c r="G16" s="51">
        <v>16500000</v>
      </c>
      <c r="H16" s="51">
        <v>0</v>
      </c>
      <c r="I16" s="51"/>
      <c r="J16" s="51">
        <v>0</v>
      </c>
      <c r="K16" s="51">
        <f t="shared" si="0"/>
        <v>0</v>
      </c>
      <c r="L16" s="51">
        <v>0</v>
      </c>
      <c r="M16" s="51">
        <v>0</v>
      </c>
      <c r="N16" s="51"/>
      <c r="O16" s="51">
        <v>0</v>
      </c>
      <c r="P16" s="51">
        <f t="shared" si="1"/>
        <v>752720000</v>
      </c>
      <c r="Q16" s="53">
        <f>265800000+92640000</f>
        <v>358440000</v>
      </c>
      <c r="R16" s="53">
        <f>171600000+162680000</f>
        <v>334280000</v>
      </c>
      <c r="S16" s="51">
        <v>0</v>
      </c>
      <c r="T16" s="53">
        <v>60000000</v>
      </c>
      <c r="U16" s="51">
        <v>0</v>
      </c>
      <c r="V16" s="51">
        <f t="shared" si="4"/>
        <v>127871860000</v>
      </c>
      <c r="W16" s="39"/>
      <c r="X16" s="39"/>
      <c r="Y16" s="39"/>
      <c r="Z16" s="39"/>
      <c r="AA16" s="39"/>
      <c r="AB16" s="39"/>
    </row>
    <row r="17" spans="1:28" x14ac:dyDescent="0.25">
      <c r="A17" s="168"/>
      <c r="B17" s="49">
        <v>6</v>
      </c>
      <c r="C17" s="51">
        <v>99735127000</v>
      </c>
      <c r="D17" s="51">
        <v>338960000</v>
      </c>
      <c r="E17" s="51">
        <v>0</v>
      </c>
      <c r="F17" s="51">
        <v>0</v>
      </c>
      <c r="G17" s="51">
        <v>36900000</v>
      </c>
      <c r="H17" s="51">
        <v>0</v>
      </c>
      <c r="I17" s="51"/>
      <c r="J17" s="51">
        <v>0</v>
      </c>
      <c r="K17" s="51">
        <f t="shared" si="0"/>
        <v>0</v>
      </c>
      <c r="L17" s="51">
        <v>0</v>
      </c>
      <c r="M17" s="51">
        <v>0</v>
      </c>
      <c r="N17" s="51"/>
      <c r="O17" s="51">
        <v>0</v>
      </c>
      <c r="P17" s="51">
        <f t="shared" si="1"/>
        <v>300000000</v>
      </c>
      <c r="Q17" s="51">
        <v>300000000</v>
      </c>
      <c r="R17" s="51">
        <v>0</v>
      </c>
      <c r="S17" s="51">
        <v>0</v>
      </c>
      <c r="T17" s="51">
        <v>0</v>
      </c>
      <c r="U17" s="51">
        <v>0</v>
      </c>
      <c r="V17" s="53">
        <v>100410987000</v>
      </c>
      <c r="W17" s="39"/>
      <c r="X17" s="39"/>
      <c r="Y17" s="39"/>
      <c r="Z17" s="39"/>
      <c r="AA17" s="39"/>
      <c r="AB17" s="39"/>
    </row>
    <row r="18" spans="1:28" x14ac:dyDescent="0.25">
      <c r="A18" s="168"/>
      <c r="B18" s="49">
        <v>7</v>
      </c>
      <c r="C18" s="51">
        <v>28976860000</v>
      </c>
      <c r="D18" s="51">
        <v>273600000</v>
      </c>
      <c r="E18" s="51">
        <v>0</v>
      </c>
      <c r="F18" s="51">
        <v>0</v>
      </c>
      <c r="G18" s="51">
        <v>1342650000</v>
      </c>
      <c r="H18" s="51">
        <v>0</v>
      </c>
      <c r="I18" s="51"/>
      <c r="J18" s="51">
        <v>0</v>
      </c>
      <c r="K18" s="51">
        <f t="shared" si="0"/>
        <v>0</v>
      </c>
      <c r="L18" s="51">
        <v>0</v>
      </c>
      <c r="M18" s="51">
        <v>0</v>
      </c>
      <c r="N18" s="51"/>
      <c r="O18" s="51">
        <v>0</v>
      </c>
      <c r="P18" s="51">
        <f t="shared" si="1"/>
        <v>186360000</v>
      </c>
      <c r="Q18" s="51">
        <v>186360000</v>
      </c>
      <c r="R18" s="51">
        <v>0</v>
      </c>
      <c r="S18" s="51">
        <v>0</v>
      </c>
      <c r="T18" s="51">
        <v>0</v>
      </c>
      <c r="U18" s="51">
        <v>0</v>
      </c>
      <c r="V18" s="51">
        <f t="shared" ref="V18:V23" si="5">SUM(C18+D18+F18+G18+H18+J18+K18+P18)</f>
        <v>30779470000</v>
      </c>
      <c r="W18" s="39"/>
      <c r="X18" s="39"/>
      <c r="Y18" s="39"/>
      <c r="Z18" s="39"/>
      <c r="AA18" s="39"/>
      <c r="AB18" s="39"/>
    </row>
    <row r="19" spans="1:28" x14ac:dyDescent="0.25">
      <c r="A19" s="168"/>
      <c r="B19" s="49">
        <v>8</v>
      </c>
      <c r="C19" s="51">
        <v>17094570000</v>
      </c>
      <c r="D19" s="51">
        <v>2381720000</v>
      </c>
      <c r="E19" s="51">
        <v>0</v>
      </c>
      <c r="F19" s="51">
        <v>0</v>
      </c>
      <c r="G19" s="51">
        <v>1835460000</v>
      </c>
      <c r="H19" s="51">
        <v>0</v>
      </c>
      <c r="I19" s="51"/>
      <c r="J19" s="51">
        <v>0</v>
      </c>
      <c r="K19" s="51">
        <f t="shared" si="0"/>
        <v>0</v>
      </c>
      <c r="L19" s="51">
        <v>0</v>
      </c>
      <c r="M19" s="51">
        <v>0</v>
      </c>
      <c r="N19" s="51"/>
      <c r="O19" s="51">
        <v>0</v>
      </c>
      <c r="P19" s="51">
        <f t="shared" si="1"/>
        <v>2880000</v>
      </c>
      <c r="Q19" s="51">
        <v>2880000</v>
      </c>
      <c r="R19" s="51">
        <v>0</v>
      </c>
      <c r="S19" s="51">
        <v>0</v>
      </c>
      <c r="T19" s="51">
        <v>0</v>
      </c>
      <c r="U19" s="51">
        <v>0</v>
      </c>
      <c r="V19" s="51">
        <f t="shared" si="5"/>
        <v>21314630000</v>
      </c>
      <c r="W19" s="39"/>
      <c r="X19" s="39"/>
      <c r="Y19" s="39"/>
      <c r="Z19" s="39"/>
      <c r="AA19" s="39"/>
      <c r="AB19" s="39"/>
    </row>
    <row r="20" spans="1:28" x14ac:dyDescent="0.25">
      <c r="A20" s="168"/>
      <c r="B20" s="49">
        <v>9</v>
      </c>
      <c r="C20" s="51">
        <v>14066846000</v>
      </c>
      <c r="D20" s="51">
        <v>1098100000</v>
      </c>
      <c r="E20" s="51">
        <v>0</v>
      </c>
      <c r="F20" s="51">
        <v>0</v>
      </c>
      <c r="G20" s="51">
        <v>522980000</v>
      </c>
      <c r="H20" s="51">
        <v>0</v>
      </c>
      <c r="I20" s="51"/>
      <c r="J20" s="51">
        <v>0</v>
      </c>
      <c r="K20" s="51">
        <f t="shared" si="0"/>
        <v>0</v>
      </c>
      <c r="L20" s="51">
        <v>0</v>
      </c>
      <c r="M20" s="51">
        <v>0</v>
      </c>
      <c r="N20" s="51"/>
      <c r="O20" s="51">
        <v>0</v>
      </c>
      <c r="P20" s="51">
        <f t="shared" si="1"/>
        <v>0</v>
      </c>
      <c r="Q20" s="51">
        <v>0</v>
      </c>
      <c r="R20" s="51">
        <v>0</v>
      </c>
      <c r="S20" s="51">
        <v>0</v>
      </c>
      <c r="T20" s="51">
        <v>0</v>
      </c>
      <c r="U20" s="51">
        <v>0</v>
      </c>
      <c r="V20" s="51">
        <f t="shared" si="5"/>
        <v>15687926000</v>
      </c>
      <c r="W20" s="39"/>
      <c r="X20" s="39"/>
      <c r="Y20" s="39"/>
      <c r="Z20" s="39"/>
      <c r="AA20" s="39"/>
      <c r="AB20" s="39"/>
    </row>
    <row r="21" spans="1:28" ht="15.75" customHeight="1" x14ac:dyDescent="0.25">
      <c r="A21" s="168"/>
      <c r="B21" s="49">
        <v>10</v>
      </c>
      <c r="C21" s="51">
        <v>6203244000</v>
      </c>
      <c r="D21" s="51">
        <v>1079040000</v>
      </c>
      <c r="E21" s="51">
        <v>0</v>
      </c>
      <c r="F21" s="51">
        <v>1800800000</v>
      </c>
      <c r="G21" s="51">
        <v>432630000</v>
      </c>
      <c r="H21" s="51">
        <v>0</v>
      </c>
      <c r="I21" s="51"/>
      <c r="J21" s="51">
        <v>0</v>
      </c>
      <c r="K21" s="51">
        <f t="shared" si="0"/>
        <v>0</v>
      </c>
      <c r="L21" s="51">
        <v>0</v>
      </c>
      <c r="M21" s="51">
        <v>0</v>
      </c>
      <c r="N21" s="51"/>
      <c r="O21" s="51">
        <v>0</v>
      </c>
      <c r="P21" s="51">
        <f t="shared" si="1"/>
        <v>290772000</v>
      </c>
      <c r="Q21" s="51">
        <v>60720000</v>
      </c>
      <c r="R21" s="51">
        <v>230052000</v>
      </c>
      <c r="S21" s="51">
        <v>0</v>
      </c>
      <c r="T21" s="51">
        <v>0</v>
      </c>
      <c r="U21" s="51">
        <v>0</v>
      </c>
      <c r="V21" s="51">
        <f t="shared" si="5"/>
        <v>9806486000</v>
      </c>
      <c r="W21" s="39"/>
      <c r="X21" s="39"/>
      <c r="Y21" s="39"/>
      <c r="Z21" s="39"/>
      <c r="AA21" s="39"/>
      <c r="AB21" s="39"/>
    </row>
    <row r="22" spans="1:28" ht="15.75" customHeight="1" x14ac:dyDescent="0.25">
      <c r="A22" s="168"/>
      <c r="B22" s="49">
        <v>11</v>
      </c>
      <c r="C22" s="51">
        <v>10570717000</v>
      </c>
      <c r="D22" s="51">
        <v>335720000</v>
      </c>
      <c r="E22" s="51">
        <v>0</v>
      </c>
      <c r="F22" s="51">
        <v>0</v>
      </c>
      <c r="G22" s="51">
        <v>0</v>
      </c>
      <c r="H22" s="51">
        <v>1002700</v>
      </c>
      <c r="I22" s="51"/>
      <c r="J22" s="51">
        <v>0</v>
      </c>
      <c r="K22" s="51">
        <f t="shared" si="0"/>
        <v>0</v>
      </c>
      <c r="L22" s="51">
        <v>0</v>
      </c>
      <c r="M22" s="51">
        <v>0</v>
      </c>
      <c r="N22" s="51"/>
      <c r="O22" s="51">
        <v>0</v>
      </c>
      <c r="P22" s="51">
        <f t="shared" si="1"/>
        <v>2784144000</v>
      </c>
      <c r="Q22" s="51">
        <v>0</v>
      </c>
      <c r="R22" s="51">
        <v>2784144000</v>
      </c>
      <c r="S22" s="51">
        <v>0</v>
      </c>
      <c r="T22" s="51">
        <v>0</v>
      </c>
      <c r="U22" s="51">
        <v>0</v>
      </c>
      <c r="V22" s="51">
        <f t="shared" si="5"/>
        <v>13691583700</v>
      </c>
      <c r="W22" s="39"/>
      <c r="X22" s="39"/>
      <c r="Y22" s="39"/>
      <c r="Z22" s="39"/>
      <c r="AA22" s="39"/>
      <c r="AB22" s="39"/>
    </row>
    <row r="23" spans="1:28" ht="15.75" customHeight="1" x14ac:dyDescent="0.25">
      <c r="A23" s="168"/>
      <c r="B23" s="49">
        <v>12</v>
      </c>
      <c r="C23" s="51">
        <v>3305406000</v>
      </c>
      <c r="D23" s="51">
        <v>1760162000</v>
      </c>
      <c r="E23" s="51">
        <v>0</v>
      </c>
      <c r="F23" s="51">
        <v>0</v>
      </c>
      <c r="G23" s="51">
        <v>0</v>
      </c>
      <c r="H23" s="51"/>
      <c r="I23" s="51"/>
      <c r="J23" s="51">
        <v>0</v>
      </c>
      <c r="K23" s="51">
        <f t="shared" si="0"/>
        <v>0</v>
      </c>
      <c r="L23" s="51">
        <v>0</v>
      </c>
      <c r="M23" s="51">
        <v>0</v>
      </c>
      <c r="N23" s="51"/>
      <c r="O23" s="51">
        <v>0</v>
      </c>
      <c r="P23" s="51">
        <f t="shared" si="1"/>
        <v>7400816000</v>
      </c>
      <c r="Q23" s="51">
        <v>0</v>
      </c>
      <c r="R23" s="51">
        <v>7400816000</v>
      </c>
      <c r="S23" s="51">
        <v>0</v>
      </c>
      <c r="T23" s="51">
        <v>0</v>
      </c>
      <c r="U23" s="51">
        <v>0</v>
      </c>
      <c r="V23" s="51">
        <f t="shared" si="5"/>
        <v>12466384000</v>
      </c>
      <c r="W23" s="39"/>
      <c r="X23" s="39"/>
      <c r="Y23" s="39"/>
      <c r="Z23" s="39"/>
      <c r="AA23" s="39"/>
      <c r="AB23" s="39"/>
    </row>
    <row r="24" spans="1:28" ht="15.75" customHeight="1" x14ac:dyDescent="0.25">
      <c r="A24" s="169"/>
      <c r="B24" s="46" t="s">
        <v>105</v>
      </c>
      <c r="C24" s="54">
        <f t="shared" ref="C24:D24" si="6">SUM(C12:C23)</f>
        <v>500017330000</v>
      </c>
      <c r="D24" s="54">
        <f t="shared" si="6"/>
        <v>13637562000</v>
      </c>
      <c r="E24" s="54">
        <v>0</v>
      </c>
      <c r="F24" s="54">
        <f t="shared" ref="F24:H24" si="7">SUM(F12:F23)</f>
        <v>9996500000</v>
      </c>
      <c r="G24" s="54">
        <f t="shared" si="7"/>
        <v>5152340000</v>
      </c>
      <c r="H24" s="54">
        <f t="shared" si="7"/>
        <v>1002700</v>
      </c>
      <c r="I24" s="54"/>
      <c r="J24" s="54">
        <v>0</v>
      </c>
      <c r="K24" s="55">
        <f t="shared" si="0"/>
        <v>0</v>
      </c>
      <c r="L24" s="56">
        <v>0</v>
      </c>
      <c r="M24" s="56">
        <v>0</v>
      </c>
      <c r="N24" s="56"/>
      <c r="O24" s="56">
        <v>0</v>
      </c>
      <c r="P24" s="55">
        <f t="shared" si="1"/>
        <v>24352987000</v>
      </c>
      <c r="Q24" s="54">
        <f>SUM(Q12:Q23)</f>
        <v>908400000</v>
      </c>
      <c r="R24" s="54">
        <f t="shared" ref="R24:U24" si="8">SUM(R13:R23)</f>
        <v>23384587000</v>
      </c>
      <c r="S24" s="54">
        <f t="shared" si="8"/>
        <v>0</v>
      </c>
      <c r="T24" s="54">
        <f t="shared" si="8"/>
        <v>60000000</v>
      </c>
      <c r="U24" s="54">
        <f t="shared" si="8"/>
        <v>0</v>
      </c>
      <c r="V24" s="54">
        <f>SUM(V12:V23)</f>
        <v>554089459700</v>
      </c>
      <c r="W24" s="39"/>
      <c r="X24" s="39"/>
      <c r="Y24" s="39"/>
      <c r="Z24" s="39"/>
      <c r="AA24" s="39"/>
      <c r="AB24" s="39"/>
    </row>
    <row r="25" spans="1:28" ht="15.75" customHeight="1" x14ac:dyDescent="0.25">
      <c r="A25" s="167">
        <v>2015</v>
      </c>
      <c r="B25" s="57">
        <v>1</v>
      </c>
      <c r="C25" s="58">
        <v>871200000</v>
      </c>
      <c r="D25" s="59">
        <v>1170006000</v>
      </c>
      <c r="E25" s="59">
        <v>0</v>
      </c>
      <c r="F25" s="59">
        <v>0</v>
      </c>
      <c r="G25" s="60">
        <v>176880000</v>
      </c>
      <c r="H25" s="59">
        <v>0</v>
      </c>
      <c r="I25" s="59"/>
      <c r="J25" s="59">
        <v>0</v>
      </c>
      <c r="K25" s="59">
        <f t="shared" si="0"/>
        <v>0</v>
      </c>
      <c r="L25" s="61">
        <v>0</v>
      </c>
      <c r="M25" s="61">
        <v>0</v>
      </c>
      <c r="N25" s="61"/>
      <c r="O25" s="61">
        <v>0</v>
      </c>
      <c r="P25" s="59">
        <f t="shared" si="1"/>
        <v>12870061000</v>
      </c>
      <c r="Q25" s="61"/>
      <c r="R25" s="61">
        <v>12870061000</v>
      </c>
      <c r="S25" s="61">
        <v>0</v>
      </c>
      <c r="T25" s="61">
        <v>0</v>
      </c>
      <c r="U25" s="61">
        <v>0</v>
      </c>
      <c r="V25" s="61">
        <f t="shared" ref="V25:V36" si="9">SUM(C25+D25+F25+G25+H25+J25+K25+P25)</f>
        <v>15088147000</v>
      </c>
      <c r="W25" s="39"/>
      <c r="X25" s="39"/>
      <c r="Y25" s="39"/>
      <c r="Z25" s="39"/>
      <c r="AA25" s="39"/>
      <c r="AB25" s="39"/>
    </row>
    <row r="26" spans="1:28" ht="15.75" customHeight="1" x14ac:dyDescent="0.25">
      <c r="A26" s="168"/>
      <c r="B26" s="57">
        <v>2</v>
      </c>
      <c r="C26" s="59">
        <v>2399800000</v>
      </c>
      <c r="D26" s="59">
        <v>405956000</v>
      </c>
      <c r="E26" s="59">
        <v>0</v>
      </c>
      <c r="F26" s="59">
        <v>0</v>
      </c>
      <c r="G26" s="59">
        <v>0</v>
      </c>
      <c r="H26" s="59">
        <v>0</v>
      </c>
      <c r="I26" s="59"/>
      <c r="J26" s="59">
        <v>0</v>
      </c>
      <c r="K26" s="59">
        <f t="shared" si="0"/>
        <v>0</v>
      </c>
      <c r="L26" s="61">
        <v>0</v>
      </c>
      <c r="M26" s="61">
        <v>0</v>
      </c>
      <c r="N26" s="61"/>
      <c r="O26" s="61">
        <v>0</v>
      </c>
      <c r="P26" s="59">
        <f t="shared" si="1"/>
        <v>4131708000</v>
      </c>
      <c r="Q26" s="61"/>
      <c r="R26" s="61">
        <v>4131708000</v>
      </c>
      <c r="S26" s="61">
        <v>0</v>
      </c>
      <c r="T26" s="61">
        <v>0</v>
      </c>
      <c r="U26" s="61">
        <v>0</v>
      </c>
      <c r="V26" s="61">
        <f t="shared" si="9"/>
        <v>6937464000</v>
      </c>
      <c r="W26" s="39"/>
      <c r="X26" s="39"/>
      <c r="Y26" s="39"/>
      <c r="Z26" s="39"/>
      <c r="AA26" s="39"/>
      <c r="AB26" s="39"/>
    </row>
    <row r="27" spans="1:28" ht="15.75" customHeight="1" x14ac:dyDescent="0.25">
      <c r="A27" s="168"/>
      <c r="B27" s="57">
        <v>3</v>
      </c>
      <c r="C27" s="58">
        <v>4500662875</v>
      </c>
      <c r="D27" s="59">
        <v>967222000</v>
      </c>
      <c r="E27" s="59">
        <v>0</v>
      </c>
      <c r="F27" s="59">
        <v>0</v>
      </c>
      <c r="G27" s="59">
        <v>176880000</v>
      </c>
      <c r="H27" s="59">
        <v>0</v>
      </c>
      <c r="I27" s="59"/>
      <c r="J27" s="59">
        <v>0</v>
      </c>
      <c r="K27" s="59">
        <f t="shared" si="0"/>
        <v>0</v>
      </c>
      <c r="L27" s="61">
        <v>0</v>
      </c>
      <c r="M27" s="61">
        <v>0</v>
      </c>
      <c r="N27" s="61"/>
      <c r="O27" s="61">
        <v>0</v>
      </c>
      <c r="P27" s="59">
        <f t="shared" si="1"/>
        <v>1088184000</v>
      </c>
      <c r="Q27" s="61"/>
      <c r="R27" s="61">
        <v>1088184000</v>
      </c>
      <c r="S27" s="61">
        <v>0</v>
      </c>
      <c r="T27" s="61">
        <v>0</v>
      </c>
      <c r="U27" s="61">
        <v>0</v>
      </c>
      <c r="V27" s="61">
        <f t="shared" si="9"/>
        <v>6732948875</v>
      </c>
      <c r="W27" s="39"/>
      <c r="X27" s="39"/>
      <c r="Y27" s="39"/>
      <c r="Z27" s="39"/>
      <c r="AA27" s="39"/>
      <c r="AB27" s="39"/>
    </row>
    <row r="28" spans="1:28" ht="15.75" customHeight="1" x14ac:dyDescent="0.25">
      <c r="A28" s="168"/>
      <c r="B28" s="57">
        <v>4</v>
      </c>
      <c r="C28" s="59">
        <v>95946267000</v>
      </c>
      <c r="D28" s="59">
        <v>1829482000</v>
      </c>
      <c r="E28" s="59">
        <v>0</v>
      </c>
      <c r="F28" s="59">
        <v>0</v>
      </c>
      <c r="G28" s="59">
        <v>0</v>
      </c>
      <c r="H28" s="59">
        <v>0</v>
      </c>
      <c r="I28" s="59"/>
      <c r="J28" s="59">
        <v>276350000</v>
      </c>
      <c r="K28" s="59">
        <f t="shared" si="0"/>
        <v>0</v>
      </c>
      <c r="L28" s="61">
        <v>0</v>
      </c>
      <c r="M28" s="61">
        <v>0</v>
      </c>
      <c r="N28" s="61"/>
      <c r="O28" s="61">
        <v>0</v>
      </c>
      <c r="P28" s="59">
        <f t="shared" si="1"/>
        <v>414530000</v>
      </c>
      <c r="Q28" s="61">
        <v>93600000</v>
      </c>
      <c r="R28" s="61">
        <v>320930000</v>
      </c>
      <c r="S28" s="61">
        <v>0</v>
      </c>
      <c r="T28" s="61">
        <v>0</v>
      </c>
      <c r="U28" s="61">
        <v>0</v>
      </c>
      <c r="V28" s="61">
        <f t="shared" si="9"/>
        <v>98466629000</v>
      </c>
      <c r="W28" s="39"/>
      <c r="X28" s="39"/>
      <c r="Y28" s="39"/>
      <c r="Z28" s="39"/>
      <c r="AA28" s="39"/>
      <c r="AB28" s="39"/>
    </row>
    <row r="29" spans="1:28" ht="15.75" customHeight="1" x14ac:dyDescent="0.25">
      <c r="A29" s="168"/>
      <c r="B29" s="57">
        <v>5</v>
      </c>
      <c r="C29" s="59">
        <v>103886253725</v>
      </c>
      <c r="D29" s="59">
        <v>1598273000</v>
      </c>
      <c r="E29" s="59">
        <v>0</v>
      </c>
      <c r="F29" s="59">
        <v>0</v>
      </c>
      <c r="G29" s="59">
        <v>0</v>
      </c>
      <c r="H29" s="59"/>
      <c r="I29" s="59"/>
      <c r="J29" s="59">
        <v>0</v>
      </c>
      <c r="K29" s="59">
        <f t="shared" si="0"/>
        <v>0</v>
      </c>
      <c r="L29" s="61">
        <v>0</v>
      </c>
      <c r="M29" s="61">
        <v>0</v>
      </c>
      <c r="N29" s="61"/>
      <c r="O29" s="61">
        <v>0</v>
      </c>
      <c r="P29" s="59">
        <f t="shared" si="1"/>
        <v>759340000</v>
      </c>
      <c r="Q29" s="61">
        <v>251520000</v>
      </c>
      <c r="R29" s="61">
        <v>460320000</v>
      </c>
      <c r="S29" s="61">
        <v>0</v>
      </c>
      <c r="T29" s="61">
        <v>47500000</v>
      </c>
      <c r="U29" s="61">
        <v>0</v>
      </c>
      <c r="V29" s="61">
        <f t="shared" si="9"/>
        <v>106243866725</v>
      </c>
      <c r="W29" s="39"/>
      <c r="X29" s="39"/>
      <c r="Y29" s="39"/>
      <c r="Z29" s="39"/>
      <c r="AA29" s="39"/>
      <c r="AB29" s="39"/>
    </row>
    <row r="30" spans="1:28" ht="15.75" customHeight="1" x14ac:dyDescent="0.25">
      <c r="A30" s="168"/>
      <c r="B30" s="57">
        <v>6</v>
      </c>
      <c r="C30" s="59">
        <v>63705053000</v>
      </c>
      <c r="D30" s="59">
        <v>735660000</v>
      </c>
      <c r="E30" s="59">
        <v>0</v>
      </c>
      <c r="F30" s="59">
        <v>0</v>
      </c>
      <c r="G30" s="59">
        <v>0</v>
      </c>
      <c r="H30" s="59">
        <v>0</v>
      </c>
      <c r="I30" s="59"/>
      <c r="J30" s="59">
        <v>27540000</v>
      </c>
      <c r="K30" s="59">
        <f t="shared" si="0"/>
        <v>0</v>
      </c>
      <c r="L30" s="61">
        <v>0</v>
      </c>
      <c r="M30" s="61">
        <v>0</v>
      </c>
      <c r="N30" s="61"/>
      <c r="O30" s="61">
        <v>0</v>
      </c>
      <c r="P30" s="59">
        <f t="shared" si="1"/>
        <v>195000000</v>
      </c>
      <c r="Q30" s="61">
        <v>195000000</v>
      </c>
      <c r="R30" s="61"/>
      <c r="S30" s="61">
        <v>0</v>
      </c>
      <c r="T30" s="61">
        <v>0</v>
      </c>
      <c r="U30" s="61">
        <v>0</v>
      </c>
      <c r="V30" s="61">
        <f t="shared" si="9"/>
        <v>64663253000</v>
      </c>
      <c r="W30" s="39"/>
      <c r="X30" s="39"/>
      <c r="Y30" s="39"/>
      <c r="Z30" s="39"/>
      <c r="AA30" s="39"/>
      <c r="AB30" s="39"/>
    </row>
    <row r="31" spans="1:28" ht="15.75" customHeight="1" x14ac:dyDescent="0.25">
      <c r="A31" s="168"/>
      <c r="B31" s="57">
        <v>7</v>
      </c>
      <c r="C31" s="59">
        <v>54325306000</v>
      </c>
      <c r="D31" s="59">
        <v>812498000</v>
      </c>
      <c r="E31" s="59">
        <v>0</v>
      </c>
      <c r="F31" s="59">
        <v>0</v>
      </c>
      <c r="G31" s="59">
        <v>196240000</v>
      </c>
      <c r="H31" s="59">
        <v>0</v>
      </c>
      <c r="I31" s="59"/>
      <c r="J31" s="59">
        <v>11220000</v>
      </c>
      <c r="K31" s="59">
        <f t="shared" si="0"/>
        <v>0</v>
      </c>
      <c r="L31" s="61">
        <v>0</v>
      </c>
      <c r="M31" s="61">
        <v>0</v>
      </c>
      <c r="N31" s="61"/>
      <c r="O31" s="61">
        <v>0</v>
      </c>
      <c r="P31" s="59">
        <f t="shared" si="1"/>
        <v>132000000</v>
      </c>
      <c r="Q31" s="61">
        <v>132000000</v>
      </c>
      <c r="R31" s="61"/>
      <c r="S31" s="61">
        <v>0</v>
      </c>
      <c r="T31" s="61">
        <v>0</v>
      </c>
      <c r="U31" s="61">
        <v>0</v>
      </c>
      <c r="V31" s="61">
        <f t="shared" si="9"/>
        <v>55477264000</v>
      </c>
      <c r="W31" s="39"/>
      <c r="X31" s="39"/>
      <c r="Y31" s="39"/>
      <c r="Z31" s="39"/>
      <c r="AA31" s="39"/>
      <c r="AB31" s="39"/>
    </row>
    <row r="32" spans="1:28" ht="15.75" customHeight="1" x14ac:dyDescent="0.25">
      <c r="A32" s="168"/>
      <c r="B32" s="57">
        <v>8</v>
      </c>
      <c r="C32" s="59">
        <v>31632036000</v>
      </c>
      <c r="D32" s="59">
        <v>3096032000</v>
      </c>
      <c r="E32" s="59">
        <v>0</v>
      </c>
      <c r="F32" s="59">
        <v>0</v>
      </c>
      <c r="G32" s="59">
        <v>247960000</v>
      </c>
      <c r="H32" s="59">
        <v>0</v>
      </c>
      <c r="I32" s="59"/>
      <c r="J32" s="59">
        <v>557500000</v>
      </c>
      <c r="K32" s="59">
        <f t="shared" si="0"/>
        <v>0</v>
      </c>
      <c r="L32" s="61">
        <v>0</v>
      </c>
      <c r="M32" s="61">
        <v>0</v>
      </c>
      <c r="N32" s="61"/>
      <c r="O32" s="61">
        <v>0</v>
      </c>
      <c r="P32" s="59">
        <f t="shared" si="1"/>
        <v>46800000</v>
      </c>
      <c r="Q32" s="61">
        <v>46800000</v>
      </c>
      <c r="R32" s="61"/>
      <c r="S32" s="61">
        <v>0</v>
      </c>
      <c r="T32" s="61">
        <v>0</v>
      </c>
      <c r="U32" s="61">
        <v>0</v>
      </c>
      <c r="V32" s="61">
        <f t="shared" si="9"/>
        <v>35580328000</v>
      </c>
      <c r="W32" s="39"/>
      <c r="X32" s="39"/>
      <c r="Y32" s="39"/>
      <c r="Z32" s="39"/>
      <c r="AA32" s="39"/>
      <c r="AB32" s="39"/>
    </row>
    <row r="33" spans="1:28" ht="15.75" customHeight="1" x14ac:dyDescent="0.25">
      <c r="A33" s="168"/>
      <c r="B33" s="57">
        <v>9</v>
      </c>
      <c r="C33" s="59">
        <v>10627650000</v>
      </c>
      <c r="D33" s="59">
        <v>2764040000</v>
      </c>
      <c r="E33" s="59">
        <v>0</v>
      </c>
      <c r="F33" s="59">
        <v>0</v>
      </c>
      <c r="G33" s="59">
        <v>1238790000</v>
      </c>
      <c r="H33" s="59">
        <v>0</v>
      </c>
      <c r="I33" s="59"/>
      <c r="J33" s="59">
        <v>0</v>
      </c>
      <c r="K33" s="59">
        <f t="shared" si="0"/>
        <v>0</v>
      </c>
      <c r="L33" s="61">
        <v>0</v>
      </c>
      <c r="M33" s="61">
        <v>0</v>
      </c>
      <c r="N33" s="61"/>
      <c r="O33" s="61">
        <v>0</v>
      </c>
      <c r="P33" s="59">
        <f t="shared" si="1"/>
        <v>120600000</v>
      </c>
      <c r="Q33" s="61">
        <v>120600000</v>
      </c>
      <c r="R33" s="61"/>
      <c r="S33" s="61">
        <v>0</v>
      </c>
      <c r="T33" s="61">
        <v>0</v>
      </c>
      <c r="U33" s="61">
        <v>0</v>
      </c>
      <c r="V33" s="61">
        <f t="shared" si="9"/>
        <v>14751080000</v>
      </c>
      <c r="W33" s="39"/>
      <c r="X33" s="39"/>
      <c r="Y33" s="39"/>
      <c r="Z33" s="39"/>
      <c r="AA33" s="39"/>
      <c r="AB33" s="39"/>
    </row>
    <row r="34" spans="1:28" ht="15.75" customHeight="1" x14ac:dyDescent="0.25">
      <c r="A34" s="168"/>
      <c r="B34" s="57">
        <v>10</v>
      </c>
      <c r="C34" s="59">
        <v>7768250000</v>
      </c>
      <c r="D34" s="59">
        <v>1298615000</v>
      </c>
      <c r="E34" s="59">
        <v>0</v>
      </c>
      <c r="F34" s="59">
        <v>0</v>
      </c>
      <c r="G34" s="59">
        <v>0</v>
      </c>
      <c r="H34" s="59">
        <v>0</v>
      </c>
      <c r="I34" s="59"/>
      <c r="J34" s="59">
        <v>0</v>
      </c>
      <c r="K34" s="59">
        <f t="shared" si="0"/>
        <v>0</v>
      </c>
      <c r="L34" s="61">
        <v>0</v>
      </c>
      <c r="M34" s="61">
        <v>0</v>
      </c>
      <c r="N34" s="61"/>
      <c r="O34" s="61">
        <v>0</v>
      </c>
      <c r="P34" s="59">
        <f t="shared" si="1"/>
        <v>0</v>
      </c>
      <c r="Q34" s="61"/>
      <c r="R34" s="61"/>
      <c r="S34" s="61">
        <v>0</v>
      </c>
      <c r="T34" s="61">
        <v>0</v>
      </c>
      <c r="U34" s="61">
        <v>0</v>
      </c>
      <c r="V34" s="61">
        <f t="shared" si="9"/>
        <v>9066865000</v>
      </c>
      <c r="W34" s="39"/>
      <c r="X34" s="39"/>
      <c r="Y34" s="39"/>
      <c r="Z34" s="39"/>
      <c r="AA34" s="39"/>
      <c r="AB34" s="39"/>
    </row>
    <row r="35" spans="1:28" ht="15.75" customHeight="1" x14ac:dyDescent="0.25">
      <c r="A35" s="168"/>
      <c r="B35" s="57">
        <v>11</v>
      </c>
      <c r="C35" s="59">
        <v>2415240000</v>
      </c>
      <c r="D35" s="59">
        <v>1184205000</v>
      </c>
      <c r="E35" s="59">
        <v>0</v>
      </c>
      <c r="F35" s="59">
        <v>0</v>
      </c>
      <c r="G35" s="59">
        <v>0</v>
      </c>
      <c r="H35" s="59">
        <v>0</v>
      </c>
      <c r="I35" s="59"/>
      <c r="J35" s="59">
        <v>0</v>
      </c>
      <c r="K35" s="59">
        <f t="shared" si="0"/>
        <v>0</v>
      </c>
      <c r="L35" s="61">
        <v>0</v>
      </c>
      <c r="M35" s="61">
        <v>0</v>
      </c>
      <c r="N35" s="61"/>
      <c r="O35" s="61">
        <v>0</v>
      </c>
      <c r="P35" s="59">
        <f t="shared" si="1"/>
        <v>2404696000</v>
      </c>
      <c r="Q35" s="61"/>
      <c r="R35" s="61">
        <v>2404696000</v>
      </c>
      <c r="S35" s="61">
        <v>0</v>
      </c>
      <c r="T35" s="61">
        <v>0</v>
      </c>
      <c r="U35" s="61">
        <v>0</v>
      </c>
      <c r="V35" s="61">
        <f t="shared" si="9"/>
        <v>6004141000</v>
      </c>
      <c r="W35" s="39"/>
      <c r="X35" s="39"/>
      <c r="Y35" s="39"/>
      <c r="Z35" s="39"/>
      <c r="AA35" s="39"/>
      <c r="AB35" s="39"/>
    </row>
    <row r="36" spans="1:28" ht="15.75" customHeight="1" x14ac:dyDescent="0.25">
      <c r="A36" s="168"/>
      <c r="B36" s="57">
        <v>12</v>
      </c>
      <c r="C36" s="59">
        <v>5679010000</v>
      </c>
      <c r="D36" s="59">
        <v>1967904000</v>
      </c>
      <c r="E36" s="59">
        <v>0</v>
      </c>
      <c r="F36" s="59">
        <v>0</v>
      </c>
      <c r="G36" s="59">
        <v>315900000</v>
      </c>
      <c r="H36" s="59">
        <v>0</v>
      </c>
      <c r="I36" s="59"/>
      <c r="J36" s="59">
        <v>0</v>
      </c>
      <c r="K36" s="59">
        <f t="shared" si="0"/>
        <v>0</v>
      </c>
      <c r="L36" s="61">
        <v>0</v>
      </c>
      <c r="M36" s="61">
        <v>0</v>
      </c>
      <c r="N36" s="61"/>
      <c r="O36" s="61">
        <v>0</v>
      </c>
      <c r="P36" s="59">
        <f t="shared" si="1"/>
        <v>4717602000</v>
      </c>
      <c r="Q36" s="61"/>
      <c r="R36" s="61">
        <v>4717602000</v>
      </c>
      <c r="S36" s="61">
        <v>0</v>
      </c>
      <c r="T36" s="61">
        <v>0</v>
      </c>
      <c r="U36" s="61">
        <v>0</v>
      </c>
      <c r="V36" s="61">
        <f t="shared" si="9"/>
        <v>12680416000</v>
      </c>
      <c r="W36" s="39"/>
      <c r="X36" s="39"/>
      <c r="Y36" s="39"/>
      <c r="Z36" s="39"/>
      <c r="AA36" s="39"/>
      <c r="AB36" s="39"/>
    </row>
    <row r="37" spans="1:28" ht="15.75" customHeight="1" x14ac:dyDescent="0.25">
      <c r="A37" s="169"/>
      <c r="B37" s="46" t="s">
        <v>105</v>
      </c>
      <c r="C37" s="54">
        <f t="shared" ref="C37:D37" si="10">SUM(C25:C36)</f>
        <v>383756728600</v>
      </c>
      <c r="D37" s="54">
        <f t="shared" si="10"/>
        <v>17829893000</v>
      </c>
      <c r="E37" s="54">
        <v>0</v>
      </c>
      <c r="F37" s="54">
        <v>0</v>
      </c>
      <c r="G37" s="54">
        <f>SUM(G25:G36)</f>
        <v>2352650000</v>
      </c>
      <c r="H37" s="54">
        <v>0</v>
      </c>
      <c r="I37" s="54"/>
      <c r="J37" s="54">
        <f>SUM(J28:J32)</f>
        <v>872610000</v>
      </c>
      <c r="K37" s="55">
        <f t="shared" si="0"/>
        <v>0</v>
      </c>
      <c r="L37" s="55">
        <v>0</v>
      </c>
      <c r="M37" s="55">
        <v>0</v>
      </c>
      <c r="N37" s="55"/>
      <c r="O37" s="55">
        <v>0</v>
      </c>
      <c r="P37" s="55">
        <f t="shared" si="1"/>
        <v>26880521000</v>
      </c>
      <c r="Q37" s="54">
        <f t="shared" ref="Q37:V37" si="11">SUM(Q25:Q36)</f>
        <v>839520000</v>
      </c>
      <c r="R37" s="54">
        <f t="shared" si="11"/>
        <v>25993501000</v>
      </c>
      <c r="S37" s="54">
        <f t="shared" si="11"/>
        <v>0</v>
      </c>
      <c r="T37" s="54">
        <f t="shared" si="11"/>
        <v>47500000</v>
      </c>
      <c r="U37" s="54">
        <f t="shared" si="11"/>
        <v>0</v>
      </c>
      <c r="V37" s="54">
        <f t="shared" si="11"/>
        <v>431692402600</v>
      </c>
      <c r="W37" s="39"/>
      <c r="X37" s="39"/>
      <c r="Y37" s="39"/>
      <c r="Z37" s="39"/>
      <c r="AA37" s="39"/>
      <c r="AB37" s="39"/>
    </row>
    <row r="38" spans="1:28" ht="15.75" customHeight="1" x14ac:dyDescent="0.25">
      <c r="A38" s="167">
        <v>2016</v>
      </c>
      <c r="B38" s="62">
        <v>1</v>
      </c>
      <c r="C38" s="63">
        <v>1300000000</v>
      </c>
      <c r="D38" s="64">
        <v>1676230000</v>
      </c>
      <c r="E38" s="64">
        <v>0</v>
      </c>
      <c r="F38" s="64">
        <v>0</v>
      </c>
      <c r="G38" s="64">
        <v>0</v>
      </c>
      <c r="H38" s="64">
        <v>0</v>
      </c>
      <c r="I38" s="64"/>
      <c r="J38" s="64">
        <v>0</v>
      </c>
      <c r="K38" s="65">
        <f t="shared" si="0"/>
        <v>0</v>
      </c>
      <c r="L38" s="64">
        <v>0</v>
      </c>
      <c r="M38" s="64">
        <v>0</v>
      </c>
      <c r="N38" s="64"/>
      <c r="O38" s="64">
        <v>0</v>
      </c>
      <c r="P38" s="65">
        <f t="shared" si="1"/>
        <v>7437106000</v>
      </c>
      <c r="Q38" s="64">
        <v>0</v>
      </c>
      <c r="R38" s="64">
        <v>7437106000</v>
      </c>
      <c r="S38" s="64">
        <v>0</v>
      </c>
      <c r="T38" s="64">
        <v>0</v>
      </c>
      <c r="U38" s="64">
        <v>0</v>
      </c>
      <c r="V38" s="64">
        <f t="shared" ref="V38:V49" si="12">SUM(C38+D38+F38+G38+H38+J38+K38+P38)</f>
        <v>10413336000</v>
      </c>
      <c r="W38" s="39"/>
      <c r="X38" s="39"/>
      <c r="Y38" s="39"/>
      <c r="Z38" s="39"/>
      <c r="AA38" s="39"/>
      <c r="AB38" s="39"/>
    </row>
    <row r="39" spans="1:28" ht="15.75" customHeight="1" x14ac:dyDescent="0.25">
      <c r="A39" s="168"/>
      <c r="B39" s="62">
        <v>2</v>
      </c>
      <c r="C39" s="64"/>
      <c r="D39" s="64">
        <v>554692000</v>
      </c>
      <c r="E39" s="64">
        <v>0</v>
      </c>
      <c r="F39" s="64">
        <v>0</v>
      </c>
      <c r="G39" s="64">
        <v>0</v>
      </c>
      <c r="H39" s="64">
        <v>0</v>
      </c>
      <c r="I39" s="64"/>
      <c r="J39" s="64">
        <v>0</v>
      </c>
      <c r="K39" s="65">
        <f t="shared" si="0"/>
        <v>0</v>
      </c>
      <c r="L39" s="64">
        <v>0</v>
      </c>
      <c r="M39" s="64">
        <v>0</v>
      </c>
      <c r="N39" s="64"/>
      <c r="O39" s="64">
        <v>0</v>
      </c>
      <c r="P39" s="65">
        <f t="shared" si="1"/>
        <v>872828000</v>
      </c>
      <c r="Q39" s="64">
        <v>0</v>
      </c>
      <c r="R39" s="64">
        <v>872828000</v>
      </c>
      <c r="S39" s="64">
        <v>0</v>
      </c>
      <c r="T39" s="64">
        <v>0</v>
      </c>
      <c r="U39" s="64">
        <v>0</v>
      </c>
      <c r="V39" s="64">
        <f t="shared" si="12"/>
        <v>1427520000</v>
      </c>
      <c r="W39" s="39"/>
      <c r="X39" s="39"/>
      <c r="Y39" s="39"/>
      <c r="Z39" s="39"/>
      <c r="AA39" s="39"/>
      <c r="AB39" s="39"/>
    </row>
    <row r="40" spans="1:28" ht="15.75" customHeight="1" x14ac:dyDescent="0.25">
      <c r="A40" s="168"/>
      <c r="B40" s="62">
        <v>3</v>
      </c>
      <c r="C40" s="64">
        <v>1747360000</v>
      </c>
      <c r="D40" s="64">
        <v>2101804000</v>
      </c>
      <c r="E40" s="64">
        <v>0</v>
      </c>
      <c r="F40" s="64">
        <v>0</v>
      </c>
      <c r="G40" s="64">
        <v>353715000</v>
      </c>
      <c r="H40" s="64">
        <v>0</v>
      </c>
      <c r="I40" s="64"/>
      <c r="J40" s="64">
        <v>0</v>
      </c>
      <c r="K40" s="65">
        <f t="shared" si="0"/>
        <v>30400000</v>
      </c>
      <c r="L40" s="64">
        <v>30400000</v>
      </c>
      <c r="M40" s="64">
        <v>0</v>
      </c>
      <c r="N40" s="64"/>
      <c r="O40" s="64">
        <v>0</v>
      </c>
      <c r="P40" s="65">
        <f t="shared" si="1"/>
        <v>5200633000</v>
      </c>
      <c r="Q40" s="64">
        <v>0</v>
      </c>
      <c r="R40" s="64">
        <v>5197553000</v>
      </c>
      <c r="S40" s="64">
        <v>3080000</v>
      </c>
      <c r="T40" s="64">
        <v>0</v>
      </c>
      <c r="U40" s="64">
        <v>0</v>
      </c>
      <c r="V40" s="64">
        <f t="shared" si="12"/>
        <v>9433912000</v>
      </c>
      <c r="W40" s="39"/>
      <c r="X40" s="39"/>
      <c r="Y40" s="39"/>
      <c r="Z40" s="39"/>
      <c r="AA40" s="39"/>
      <c r="AB40" s="39"/>
    </row>
    <row r="41" spans="1:28" ht="15.75" customHeight="1" x14ac:dyDescent="0.25">
      <c r="A41" s="168"/>
      <c r="B41" s="62">
        <v>4</v>
      </c>
      <c r="C41" s="64">
        <v>93344483000</v>
      </c>
      <c r="D41" s="64">
        <v>922588000</v>
      </c>
      <c r="E41" s="64">
        <v>0</v>
      </c>
      <c r="F41" s="64">
        <v>0</v>
      </c>
      <c r="G41" s="64">
        <v>135235000</v>
      </c>
      <c r="H41" s="64">
        <v>0</v>
      </c>
      <c r="I41" s="64"/>
      <c r="J41" s="64">
        <v>0</v>
      </c>
      <c r="K41" s="65">
        <f t="shared" si="0"/>
        <v>0</v>
      </c>
      <c r="L41" s="64">
        <v>0</v>
      </c>
      <c r="M41" s="64">
        <v>0</v>
      </c>
      <c r="N41" s="64"/>
      <c r="O41" s="64">
        <v>0</v>
      </c>
      <c r="P41" s="65">
        <f t="shared" si="1"/>
        <v>997861000</v>
      </c>
      <c r="Q41" s="64">
        <v>0</v>
      </c>
      <c r="R41" s="64">
        <v>997861000</v>
      </c>
      <c r="S41" s="64">
        <v>0</v>
      </c>
      <c r="T41" s="64">
        <v>0</v>
      </c>
      <c r="U41" s="64">
        <v>0</v>
      </c>
      <c r="V41" s="64">
        <f t="shared" si="12"/>
        <v>95400167000</v>
      </c>
      <c r="W41" s="39"/>
      <c r="X41" s="39"/>
      <c r="Y41" s="39"/>
      <c r="Z41" s="39"/>
      <c r="AA41" s="39"/>
      <c r="AB41" s="39"/>
    </row>
    <row r="42" spans="1:28" ht="15.75" customHeight="1" x14ac:dyDescent="0.25">
      <c r="A42" s="168"/>
      <c r="B42" s="62">
        <v>5</v>
      </c>
      <c r="C42" s="64">
        <v>99047300000</v>
      </c>
      <c r="D42" s="64">
        <v>671452000</v>
      </c>
      <c r="E42" s="64">
        <v>0</v>
      </c>
      <c r="F42" s="64">
        <v>0</v>
      </c>
      <c r="G42" s="64">
        <v>159820000</v>
      </c>
      <c r="H42" s="64">
        <v>0</v>
      </c>
      <c r="I42" s="64"/>
      <c r="J42" s="64">
        <v>0</v>
      </c>
      <c r="K42" s="65">
        <f t="shared" si="0"/>
        <v>0</v>
      </c>
      <c r="L42" s="64">
        <v>0</v>
      </c>
      <c r="M42" s="64">
        <v>0</v>
      </c>
      <c r="N42" s="64"/>
      <c r="O42" s="64">
        <v>0</v>
      </c>
      <c r="P42" s="65">
        <f t="shared" si="1"/>
        <v>448474000</v>
      </c>
      <c r="Q42" s="64">
        <v>0</v>
      </c>
      <c r="R42" s="64">
        <v>448474000</v>
      </c>
      <c r="S42" s="64">
        <v>0</v>
      </c>
      <c r="T42" s="64">
        <v>0</v>
      </c>
      <c r="U42" s="64">
        <v>0</v>
      </c>
      <c r="V42" s="64">
        <f t="shared" si="12"/>
        <v>100327046000</v>
      </c>
      <c r="W42" s="39"/>
      <c r="X42" s="39"/>
      <c r="Y42" s="39"/>
      <c r="Z42" s="39"/>
      <c r="AA42" s="39"/>
      <c r="AB42" s="39"/>
    </row>
    <row r="43" spans="1:28" ht="15.75" customHeight="1" x14ac:dyDescent="0.25">
      <c r="A43" s="168"/>
      <c r="B43" s="62">
        <v>6</v>
      </c>
      <c r="C43" s="66">
        <v>99529265000</v>
      </c>
      <c r="D43" s="64">
        <v>254172000</v>
      </c>
      <c r="E43" s="64">
        <v>0</v>
      </c>
      <c r="F43" s="64">
        <v>0</v>
      </c>
      <c r="G43" s="64">
        <v>294263000</v>
      </c>
      <c r="H43" s="64">
        <v>0</v>
      </c>
      <c r="I43" s="64"/>
      <c r="J43" s="64">
        <v>0</v>
      </c>
      <c r="K43" s="65">
        <f t="shared" si="0"/>
        <v>0</v>
      </c>
      <c r="L43" s="64">
        <v>0</v>
      </c>
      <c r="M43" s="64">
        <v>0</v>
      </c>
      <c r="N43" s="64"/>
      <c r="O43" s="64">
        <v>0</v>
      </c>
      <c r="P43" s="65">
        <f t="shared" si="1"/>
        <v>0</v>
      </c>
      <c r="Q43" s="64">
        <v>0</v>
      </c>
      <c r="R43" s="64">
        <v>0</v>
      </c>
      <c r="S43" s="64">
        <v>0</v>
      </c>
      <c r="T43" s="64">
        <v>0</v>
      </c>
      <c r="U43" s="64">
        <v>0</v>
      </c>
      <c r="V43" s="64">
        <f t="shared" si="12"/>
        <v>100077700000</v>
      </c>
      <c r="W43" s="39"/>
      <c r="X43" s="39"/>
      <c r="Y43" s="39"/>
      <c r="Z43" s="39"/>
      <c r="AA43" s="39"/>
      <c r="AB43" s="39"/>
    </row>
    <row r="44" spans="1:28" ht="15.75" customHeight="1" x14ac:dyDescent="0.25">
      <c r="A44" s="168"/>
      <c r="B44" s="62">
        <v>7</v>
      </c>
      <c r="C44" s="64">
        <v>37778763000</v>
      </c>
      <c r="D44" s="64">
        <v>2487898000</v>
      </c>
      <c r="E44" s="64">
        <v>0</v>
      </c>
      <c r="F44" s="64">
        <v>0</v>
      </c>
      <c r="G44" s="64">
        <v>1243160000</v>
      </c>
      <c r="H44" s="64">
        <v>0</v>
      </c>
      <c r="I44" s="64"/>
      <c r="J44" s="64">
        <v>0</v>
      </c>
      <c r="K44" s="65">
        <f t="shared" si="0"/>
        <v>0</v>
      </c>
      <c r="L44" s="64">
        <v>0</v>
      </c>
      <c r="M44" s="64">
        <v>0</v>
      </c>
      <c r="N44" s="64"/>
      <c r="O44" s="64">
        <v>0</v>
      </c>
      <c r="P44" s="65">
        <f t="shared" si="1"/>
        <v>0</v>
      </c>
      <c r="Q44" s="64">
        <v>0</v>
      </c>
      <c r="R44" s="64">
        <v>0</v>
      </c>
      <c r="S44" s="64">
        <v>0</v>
      </c>
      <c r="T44" s="64">
        <v>0</v>
      </c>
      <c r="U44" s="64">
        <v>0</v>
      </c>
      <c r="V44" s="64">
        <f t="shared" si="12"/>
        <v>41509821000</v>
      </c>
      <c r="W44" s="39"/>
      <c r="X44" s="39"/>
      <c r="Y44" s="39"/>
      <c r="Z44" s="39"/>
      <c r="AA44" s="39"/>
      <c r="AB44" s="39"/>
    </row>
    <row r="45" spans="1:28" ht="15.75" customHeight="1" x14ac:dyDescent="0.25">
      <c r="A45" s="168"/>
      <c r="B45" s="62">
        <v>8</v>
      </c>
      <c r="C45" s="64">
        <v>19848145000</v>
      </c>
      <c r="D45" s="64">
        <v>4984562000</v>
      </c>
      <c r="E45" s="64">
        <v>0</v>
      </c>
      <c r="F45" s="64">
        <v>0</v>
      </c>
      <c r="G45" s="67">
        <v>562750000</v>
      </c>
      <c r="H45" s="64">
        <v>0</v>
      </c>
      <c r="I45" s="64"/>
      <c r="J45" s="64">
        <v>0</v>
      </c>
      <c r="K45" s="65">
        <f t="shared" si="0"/>
        <v>0</v>
      </c>
      <c r="L45" s="64">
        <v>0</v>
      </c>
      <c r="M45" s="64">
        <v>0</v>
      </c>
      <c r="N45" s="64"/>
      <c r="O45" s="64">
        <v>0</v>
      </c>
      <c r="P45" s="65">
        <f t="shared" si="1"/>
        <v>0</v>
      </c>
      <c r="Q45" s="64">
        <v>0</v>
      </c>
      <c r="R45" s="64">
        <v>0</v>
      </c>
      <c r="S45" s="64">
        <v>0</v>
      </c>
      <c r="T45" s="64">
        <v>0</v>
      </c>
      <c r="U45" s="64">
        <v>0</v>
      </c>
      <c r="V45" s="64">
        <f t="shared" si="12"/>
        <v>25395457000</v>
      </c>
      <c r="W45" s="39"/>
      <c r="X45" s="39"/>
      <c r="Y45" s="39"/>
      <c r="Z45" s="39"/>
      <c r="AA45" s="39"/>
      <c r="AB45" s="39"/>
    </row>
    <row r="46" spans="1:28" ht="15.75" customHeight="1" x14ac:dyDescent="0.25">
      <c r="A46" s="168"/>
      <c r="B46" s="62">
        <v>9</v>
      </c>
      <c r="C46" s="64">
        <v>25422198000</v>
      </c>
      <c r="D46" s="67">
        <v>4930866000</v>
      </c>
      <c r="E46" s="64">
        <v>0</v>
      </c>
      <c r="F46" s="64">
        <v>0</v>
      </c>
      <c r="G46" s="66">
        <v>526082000</v>
      </c>
      <c r="H46" s="64">
        <v>0</v>
      </c>
      <c r="I46" s="64"/>
      <c r="J46" s="64">
        <v>0</v>
      </c>
      <c r="K46" s="65">
        <f t="shared" si="0"/>
        <v>35000000</v>
      </c>
      <c r="L46" s="64">
        <v>35000000</v>
      </c>
      <c r="M46" s="64">
        <v>0</v>
      </c>
      <c r="N46" s="64"/>
      <c r="O46" s="64">
        <v>0</v>
      </c>
      <c r="P46" s="65">
        <f t="shared" si="1"/>
        <v>0</v>
      </c>
      <c r="Q46" s="64">
        <v>0</v>
      </c>
      <c r="R46" s="64">
        <v>0</v>
      </c>
      <c r="S46" s="64">
        <v>0</v>
      </c>
      <c r="T46" s="64">
        <v>0</v>
      </c>
      <c r="U46" s="64">
        <v>0</v>
      </c>
      <c r="V46" s="64">
        <f t="shared" si="12"/>
        <v>30914146000</v>
      </c>
      <c r="W46" s="39"/>
      <c r="X46" s="39"/>
      <c r="Y46" s="39"/>
      <c r="Z46" s="39"/>
      <c r="AA46" s="39"/>
      <c r="AB46" s="39"/>
    </row>
    <row r="47" spans="1:28" ht="15.75" customHeight="1" x14ac:dyDescent="0.25">
      <c r="A47" s="168"/>
      <c r="B47" s="62">
        <v>10</v>
      </c>
      <c r="C47" s="64">
        <v>5713375000</v>
      </c>
      <c r="D47" s="64">
        <v>4793157000</v>
      </c>
      <c r="E47" s="64">
        <v>0</v>
      </c>
      <c r="F47" s="64">
        <v>0</v>
      </c>
      <c r="G47" s="64">
        <v>377325000</v>
      </c>
      <c r="H47" s="64">
        <v>0</v>
      </c>
      <c r="I47" s="64"/>
      <c r="J47" s="64">
        <v>0</v>
      </c>
      <c r="K47" s="65">
        <f t="shared" si="0"/>
        <v>0</v>
      </c>
      <c r="L47" s="64">
        <v>0</v>
      </c>
      <c r="M47" s="64">
        <v>0</v>
      </c>
      <c r="N47" s="64"/>
      <c r="O47" s="64">
        <v>0</v>
      </c>
      <c r="P47" s="65">
        <f t="shared" si="1"/>
        <v>0</v>
      </c>
      <c r="Q47" s="64">
        <v>0</v>
      </c>
      <c r="R47" s="64">
        <v>0</v>
      </c>
      <c r="S47" s="64">
        <v>0</v>
      </c>
      <c r="T47" s="64">
        <v>0</v>
      </c>
      <c r="U47" s="64">
        <v>0</v>
      </c>
      <c r="V47" s="64">
        <f t="shared" si="12"/>
        <v>10883857000</v>
      </c>
      <c r="W47" s="39"/>
      <c r="X47" s="39"/>
      <c r="Y47" s="39"/>
      <c r="Z47" s="39"/>
      <c r="AA47" s="39"/>
      <c r="AB47" s="39"/>
    </row>
    <row r="48" spans="1:28" ht="15.75" customHeight="1" x14ac:dyDescent="0.25">
      <c r="A48" s="168"/>
      <c r="B48" s="62">
        <v>11</v>
      </c>
      <c r="C48" s="66">
        <v>6784775000</v>
      </c>
      <c r="D48" s="64">
        <v>1908515000</v>
      </c>
      <c r="E48" s="64">
        <v>0</v>
      </c>
      <c r="F48" s="64">
        <v>0</v>
      </c>
      <c r="G48" s="64">
        <v>252700000</v>
      </c>
      <c r="H48" s="64"/>
      <c r="I48" s="64"/>
      <c r="J48" s="64">
        <v>0</v>
      </c>
      <c r="K48" s="65">
        <f t="shared" si="0"/>
        <v>0</v>
      </c>
      <c r="L48" s="64">
        <v>0</v>
      </c>
      <c r="M48" s="64">
        <v>0</v>
      </c>
      <c r="N48" s="64"/>
      <c r="O48" s="64">
        <v>0</v>
      </c>
      <c r="P48" s="65">
        <f t="shared" si="1"/>
        <v>3775802000</v>
      </c>
      <c r="Q48" s="64">
        <v>0</v>
      </c>
      <c r="R48" s="64">
        <v>3775802000</v>
      </c>
      <c r="S48" s="64">
        <v>0</v>
      </c>
      <c r="T48" s="64">
        <v>0</v>
      </c>
      <c r="U48" s="64">
        <v>0</v>
      </c>
      <c r="V48" s="64">
        <f t="shared" si="12"/>
        <v>12721792000</v>
      </c>
      <c r="W48" s="39"/>
      <c r="X48" s="39"/>
      <c r="Y48" s="39"/>
      <c r="Z48" s="39"/>
      <c r="AA48" s="39"/>
      <c r="AB48" s="39"/>
    </row>
    <row r="49" spans="1:28" ht="15.75" customHeight="1" x14ac:dyDescent="0.25">
      <c r="A49" s="168"/>
      <c r="B49" s="62">
        <v>12</v>
      </c>
      <c r="C49" s="64">
        <v>19120142000</v>
      </c>
      <c r="D49" s="64">
        <v>863210000</v>
      </c>
      <c r="E49" s="64">
        <v>0</v>
      </c>
      <c r="F49" s="64">
        <v>0</v>
      </c>
      <c r="G49" s="64">
        <v>0</v>
      </c>
      <c r="H49" s="64">
        <v>0</v>
      </c>
      <c r="I49" s="64"/>
      <c r="J49" s="64">
        <v>0</v>
      </c>
      <c r="K49" s="65">
        <f t="shared" si="0"/>
        <v>0</v>
      </c>
      <c r="L49" s="64">
        <v>0</v>
      </c>
      <c r="M49" s="64">
        <v>0</v>
      </c>
      <c r="N49" s="64"/>
      <c r="O49" s="64">
        <v>0</v>
      </c>
      <c r="P49" s="65">
        <f t="shared" si="1"/>
        <v>4511900000</v>
      </c>
      <c r="Q49" s="64">
        <v>0</v>
      </c>
      <c r="R49" s="64">
        <v>4511900000</v>
      </c>
      <c r="S49" s="64">
        <v>0</v>
      </c>
      <c r="T49" s="64">
        <v>0</v>
      </c>
      <c r="U49" s="64">
        <v>0</v>
      </c>
      <c r="V49" s="64">
        <f t="shared" si="12"/>
        <v>24495252000</v>
      </c>
      <c r="W49" s="39"/>
      <c r="X49" s="39"/>
      <c r="Y49" s="39"/>
      <c r="Z49" s="39"/>
      <c r="AA49" s="39"/>
      <c r="AB49" s="39"/>
    </row>
    <row r="50" spans="1:28" ht="15.75" customHeight="1" x14ac:dyDescent="0.25">
      <c r="A50" s="169"/>
      <c r="B50" s="46" t="s">
        <v>105</v>
      </c>
      <c r="C50" s="47">
        <f t="shared" ref="C50:D50" si="13">SUM(C38:C49)</f>
        <v>409635806000</v>
      </c>
      <c r="D50" s="47">
        <f t="shared" si="13"/>
        <v>26149146000</v>
      </c>
      <c r="E50" s="47">
        <v>0</v>
      </c>
      <c r="F50" s="47">
        <f t="shared" ref="F50:H50" si="14">SUM(F38:F49)</f>
        <v>0</v>
      </c>
      <c r="G50" s="47">
        <f t="shared" si="14"/>
        <v>3905050000</v>
      </c>
      <c r="H50" s="47">
        <f t="shared" si="14"/>
        <v>0</v>
      </c>
      <c r="I50" s="47"/>
      <c r="J50" s="47">
        <f>SUM(J38:J49)</f>
        <v>0</v>
      </c>
      <c r="K50" s="68">
        <f t="shared" si="0"/>
        <v>65400000</v>
      </c>
      <c r="L50" s="47">
        <f t="shared" ref="L50:M50" si="15">SUM(L38:L49)</f>
        <v>65400000</v>
      </c>
      <c r="M50" s="47">
        <f t="shared" si="15"/>
        <v>0</v>
      </c>
      <c r="N50" s="47"/>
      <c r="O50" s="47">
        <f>SUM(O38:O49)</f>
        <v>0</v>
      </c>
      <c r="P50" s="65">
        <f t="shared" si="1"/>
        <v>23244604000</v>
      </c>
      <c r="Q50" s="47">
        <f t="shared" ref="Q50:V50" si="16">SUM(Q38:Q49)</f>
        <v>0</v>
      </c>
      <c r="R50" s="47">
        <f t="shared" si="16"/>
        <v>23241524000</v>
      </c>
      <c r="S50" s="47">
        <f t="shared" si="16"/>
        <v>3080000</v>
      </c>
      <c r="T50" s="47">
        <f t="shared" si="16"/>
        <v>0</v>
      </c>
      <c r="U50" s="47">
        <f t="shared" si="16"/>
        <v>0</v>
      </c>
      <c r="V50" s="47">
        <f t="shared" si="16"/>
        <v>463000006000</v>
      </c>
      <c r="W50" s="39"/>
      <c r="X50" s="39"/>
      <c r="Y50" s="39"/>
      <c r="Z50" s="39"/>
      <c r="AA50" s="39"/>
      <c r="AB50" s="39"/>
    </row>
    <row r="51" spans="1:28" ht="15.75" customHeight="1" x14ac:dyDescent="0.25">
      <c r="A51" s="167">
        <v>2017</v>
      </c>
      <c r="B51" s="69">
        <v>1</v>
      </c>
      <c r="C51" s="70">
        <v>2668380000</v>
      </c>
      <c r="D51" s="70">
        <v>398368000</v>
      </c>
      <c r="E51" s="70">
        <v>0</v>
      </c>
      <c r="F51" s="70">
        <v>0</v>
      </c>
      <c r="G51" s="70">
        <v>97200000</v>
      </c>
      <c r="H51" s="70">
        <v>0</v>
      </c>
      <c r="I51" s="70"/>
      <c r="J51" s="70">
        <v>0</v>
      </c>
      <c r="K51" s="70">
        <f t="shared" si="0"/>
        <v>0</v>
      </c>
      <c r="L51" s="70">
        <v>0</v>
      </c>
      <c r="M51" s="70">
        <v>0</v>
      </c>
      <c r="N51" s="70"/>
      <c r="O51" s="70">
        <v>0</v>
      </c>
      <c r="P51" s="70">
        <f t="shared" si="1"/>
        <v>7473229000</v>
      </c>
      <c r="Q51" s="70">
        <v>0</v>
      </c>
      <c r="R51" s="70">
        <v>7473229000</v>
      </c>
      <c r="S51" s="70">
        <v>0</v>
      </c>
      <c r="T51" s="70">
        <v>0</v>
      </c>
      <c r="U51" s="70">
        <v>0</v>
      </c>
      <c r="V51" s="71">
        <f t="shared" ref="V51:V62" si="17">SUM(C51+D51+F51+G51+H51+J51+K51+P51)</f>
        <v>10637177000</v>
      </c>
      <c r="W51" s="39"/>
      <c r="X51" s="39"/>
      <c r="Y51" s="39"/>
      <c r="Z51" s="39"/>
      <c r="AA51" s="39"/>
      <c r="AB51" s="39"/>
    </row>
    <row r="52" spans="1:28" ht="15.75" customHeight="1" x14ac:dyDescent="0.25">
      <c r="A52" s="168"/>
      <c r="B52" s="69">
        <v>2</v>
      </c>
      <c r="C52" s="70">
        <v>523730000</v>
      </c>
      <c r="D52" s="70">
        <v>506087000</v>
      </c>
      <c r="E52" s="70">
        <v>0</v>
      </c>
      <c r="F52" s="70">
        <v>0</v>
      </c>
      <c r="G52" s="70">
        <v>33480000</v>
      </c>
      <c r="H52" s="70">
        <v>0</v>
      </c>
      <c r="I52" s="70"/>
      <c r="J52" s="70">
        <v>0</v>
      </c>
      <c r="K52" s="70">
        <f t="shared" si="0"/>
        <v>0</v>
      </c>
      <c r="L52" s="70">
        <v>0</v>
      </c>
      <c r="M52" s="70">
        <v>0</v>
      </c>
      <c r="N52" s="70"/>
      <c r="O52" s="70">
        <v>0</v>
      </c>
      <c r="P52" s="70">
        <f t="shared" si="1"/>
        <v>6212627000</v>
      </c>
      <c r="Q52" s="70">
        <v>130000000</v>
      </c>
      <c r="R52" s="72">
        <v>6082627000</v>
      </c>
      <c r="S52" s="70">
        <v>0</v>
      </c>
      <c r="T52" s="70">
        <v>0</v>
      </c>
      <c r="U52" s="70">
        <v>0</v>
      </c>
      <c r="V52" s="71">
        <f t="shared" si="17"/>
        <v>7275924000</v>
      </c>
      <c r="W52" s="39"/>
      <c r="X52" s="39"/>
      <c r="Y52" s="39"/>
      <c r="Z52" s="39"/>
      <c r="AA52" s="39"/>
      <c r="AB52" s="39"/>
    </row>
    <row r="53" spans="1:28" ht="15.75" customHeight="1" x14ac:dyDescent="0.25">
      <c r="A53" s="168"/>
      <c r="B53" s="69">
        <v>3</v>
      </c>
      <c r="C53" s="70">
        <v>10621797200</v>
      </c>
      <c r="D53" s="70">
        <v>422888000</v>
      </c>
      <c r="E53" s="70">
        <v>0</v>
      </c>
      <c r="F53" s="70">
        <v>0</v>
      </c>
      <c r="G53" s="70">
        <v>0</v>
      </c>
      <c r="H53" s="70">
        <v>0</v>
      </c>
      <c r="I53" s="70"/>
      <c r="J53" s="70">
        <v>0</v>
      </c>
      <c r="K53" s="70">
        <f t="shared" si="0"/>
        <v>0</v>
      </c>
      <c r="L53" s="70">
        <v>0</v>
      </c>
      <c r="M53" s="70">
        <v>0</v>
      </c>
      <c r="N53" s="70"/>
      <c r="O53" s="70">
        <v>0</v>
      </c>
      <c r="P53" s="70">
        <f t="shared" si="1"/>
        <v>1907211000</v>
      </c>
      <c r="Q53" s="70">
        <v>537030000</v>
      </c>
      <c r="R53" s="70">
        <v>1370181000</v>
      </c>
      <c r="S53" s="70">
        <v>0</v>
      </c>
      <c r="T53" s="70">
        <v>0</v>
      </c>
      <c r="U53" s="70">
        <v>0</v>
      </c>
      <c r="V53" s="71">
        <f t="shared" si="17"/>
        <v>12951896200</v>
      </c>
      <c r="W53" s="39"/>
      <c r="X53" s="39"/>
      <c r="Y53" s="39"/>
      <c r="Z53" s="39"/>
      <c r="AA53" s="39"/>
      <c r="AB53" s="39"/>
    </row>
    <row r="54" spans="1:28" ht="15.75" customHeight="1" x14ac:dyDescent="0.25">
      <c r="A54" s="168"/>
      <c r="B54" s="69">
        <v>4</v>
      </c>
      <c r="C54" s="70">
        <v>143414128000</v>
      </c>
      <c r="D54" s="70">
        <v>329180000</v>
      </c>
      <c r="E54" s="70">
        <v>0</v>
      </c>
      <c r="F54" s="70">
        <v>0</v>
      </c>
      <c r="G54" s="70">
        <v>164085000</v>
      </c>
      <c r="H54" s="70">
        <v>0</v>
      </c>
      <c r="I54" s="70"/>
      <c r="J54" s="70">
        <v>0</v>
      </c>
      <c r="K54" s="70">
        <f t="shared" si="0"/>
        <v>0</v>
      </c>
      <c r="L54" s="70">
        <v>0</v>
      </c>
      <c r="M54" s="70">
        <v>0</v>
      </c>
      <c r="N54" s="70"/>
      <c r="O54" s="70">
        <v>0</v>
      </c>
      <c r="P54" s="70">
        <f t="shared" si="1"/>
        <v>2295163000</v>
      </c>
      <c r="Q54" s="70">
        <v>453700000</v>
      </c>
      <c r="R54" s="70">
        <v>1841463000</v>
      </c>
      <c r="S54" s="70">
        <v>0</v>
      </c>
      <c r="T54" s="70">
        <v>0</v>
      </c>
      <c r="U54" s="70">
        <v>0</v>
      </c>
      <c r="V54" s="71">
        <f t="shared" si="17"/>
        <v>146202556000</v>
      </c>
      <c r="W54" s="39"/>
      <c r="X54" s="39"/>
      <c r="Y54" s="39"/>
      <c r="Z54" s="39"/>
      <c r="AA54" s="39"/>
      <c r="AB54" s="39"/>
    </row>
    <row r="55" spans="1:28" ht="15.75" customHeight="1" x14ac:dyDescent="0.25">
      <c r="A55" s="168"/>
      <c r="B55" s="69">
        <v>5</v>
      </c>
      <c r="C55" s="70">
        <v>160765979000</v>
      </c>
      <c r="D55" s="70">
        <v>215706000</v>
      </c>
      <c r="E55" s="70">
        <v>0</v>
      </c>
      <c r="F55" s="70">
        <v>0</v>
      </c>
      <c r="G55" s="70">
        <v>148070000</v>
      </c>
      <c r="H55" s="70">
        <v>0</v>
      </c>
      <c r="I55" s="70"/>
      <c r="J55" s="70">
        <v>0</v>
      </c>
      <c r="K55" s="70">
        <f t="shared" si="0"/>
        <v>0</v>
      </c>
      <c r="L55" s="70">
        <v>0</v>
      </c>
      <c r="M55" s="70">
        <v>0</v>
      </c>
      <c r="N55" s="70"/>
      <c r="O55" s="70">
        <v>0</v>
      </c>
      <c r="P55" s="70">
        <f t="shared" si="1"/>
        <v>732579000</v>
      </c>
      <c r="Q55" s="70">
        <v>309720000</v>
      </c>
      <c r="R55" s="70">
        <v>422859000</v>
      </c>
      <c r="S55" s="70">
        <v>0</v>
      </c>
      <c r="T55" s="70">
        <v>0</v>
      </c>
      <c r="U55" s="70">
        <v>0</v>
      </c>
      <c r="V55" s="71">
        <f t="shared" si="17"/>
        <v>161862334000</v>
      </c>
      <c r="W55" s="39"/>
      <c r="X55" s="39"/>
      <c r="Y55" s="39"/>
      <c r="Z55" s="39"/>
      <c r="AA55" s="39"/>
      <c r="AB55" s="39"/>
    </row>
    <row r="56" spans="1:28" ht="15.75" customHeight="1" x14ac:dyDescent="0.25">
      <c r="A56" s="168"/>
      <c r="B56" s="69">
        <v>6</v>
      </c>
      <c r="C56" s="70">
        <v>85168564000</v>
      </c>
      <c r="D56" s="70">
        <v>95038000</v>
      </c>
      <c r="E56" s="70">
        <v>0</v>
      </c>
      <c r="F56" s="70">
        <v>0</v>
      </c>
      <c r="G56" s="70">
        <v>0</v>
      </c>
      <c r="H56" s="70">
        <v>0</v>
      </c>
      <c r="I56" s="70"/>
      <c r="J56" s="70">
        <v>0</v>
      </c>
      <c r="K56" s="70">
        <f t="shared" si="0"/>
        <v>0</v>
      </c>
      <c r="L56" s="70">
        <v>0</v>
      </c>
      <c r="M56" s="70">
        <v>0</v>
      </c>
      <c r="N56" s="70"/>
      <c r="O56" s="70">
        <v>0</v>
      </c>
      <c r="P56" s="70">
        <f t="shared" si="1"/>
        <v>30150000</v>
      </c>
      <c r="Q56" s="70">
        <v>28600000</v>
      </c>
      <c r="R56" s="70">
        <v>1550000</v>
      </c>
      <c r="S56" s="70">
        <v>0</v>
      </c>
      <c r="T56" s="70">
        <v>0</v>
      </c>
      <c r="U56" s="70">
        <v>0</v>
      </c>
      <c r="V56" s="71">
        <f t="shared" si="17"/>
        <v>85293752000</v>
      </c>
      <c r="W56" s="39"/>
      <c r="X56" s="39"/>
      <c r="Y56" s="39"/>
      <c r="Z56" s="39"/>
      <c r="AA56" s="39"/>
      <c r="AB56" s="39"/>
    </row>
    <row r="57" spans="1:28" ht="15.75" customHeight="1" x14ac:dyDescent="0.25">
      <c r="A57" s="168"/>
      <c r="B57" s="69">
        <v>7</v>
      </c>
      <c r="C57" s="70">
        <v>11520689000</v>
      </c>
      <c r="D57" s="70">
        <v>4371029000</v>
      </c>
      <c r="E57" s="70">
        <v>0</v>
      </c>
      <c r="F57" s="70">
        <v>0</v>
      </c>
      <c r="G57" s="70">
        <v>0</v>
      </c>
      <c r="H57" s="70">
        <v>0</v>
      </c>
      <c r="I57" s="70"/>
      <c r="J57" s="70">
        <v>0</v>
      </c>
      <c r="K57" s="70">
        <f t="shared" si="0"/>
        <v>0</v>
      </c>
      <c r="L57" s="70">
        <v>0</v>
      </c>
      <c r="M57" s="70">
        <v>0</v>
      </c>
      <c r="N57" s="70"/>
      <c r="O57" s="70">
        <v>0</v>
      </c>
      <c r="P57" s="70">
        <f t="shared" si="1"/>
        <v>455416000</v>
      </c>
      <c r="Q57" s="70">
        <v>70460000</v>
      </c>
      <c r="R57" s="70">
        <v>384956000</v>
      </c>
      <c r="S57" s="70">
        <v>0</v>
      </c>
      <c r="T57" s="70">
        <v>0</v>
      </c>
      <c r="U57" s="70">
        <v>0</v>
      </c>
      <c r="V57" s="71">
        <f t="shared" si="17"/>
        <v>16347134000</v>
      </c>
      <c r="W57" s="39"/>
      <c r="X57" s="39"/>
      <c r="Y57" s="39"/>
      <c r="Z57" s="39"/>
      <c r="AA57" s="39"/>
      <c r="AB57" s="39"/>
    </row>
    <row r="58" spans="1:28" ht="15.75" customHeight="1" x14ac:dyDescent="0.25">
      <c r="A58" s="168"/>
      <c r="B58" s="69">
        <v>8</v>
      </c>
      <c r="C58" s="70">
        <v>26704000</v>
      </c>
      <c r="D58" s="70">
        <v>4839000</v>
      </c>
      <c r="E58" s="70">
        <v>0</v>
      </c>
      <c r="F58" s="70">
        <v>0</v>
      </c>
      <c r="G58" s="70">
        <v>1928000</v>
      </c>
      <c r="H58" s="70">
        <v>0</v>
      </c>
      <c r="I58" s="70"/>
      <c r="J58" s="70">
        <v>0</v>
      </c>
      <c r="K58" s="70">
        <f t="shared" si="0"/>
        <v>0</v>
      </c>
      <c r="L58" s="70">
        <v>0</v>
      </c>
      <c r="M58" s="70">
        <v>0</v>
      </c>
      <c r="N58" s="70"/>
      <c r="O58" s="70">
        <v>0</v>
      </c>
      <c r="P58" s="70">
        <f t="shared" si="1"/>
        <v>0</v>
      </c>
      <c r="Q58" s="70">
        <v>0</v>
      </c>
      <c r="R58" s="70">
        <v>0</v>
      </c>
      <c r="S58" s="70">
        <v>0</v>
      </c>
      <c r="T58" s="70">
        <v>0</v>
      </c>
      <c r="U58" s="70">
        <v>0</v>
      </c>
      <c r="V58" s="71">
        <f t="shared" si="17"/>
        <v>33471000</v>
      </c>
      <c r="W58" s="39"/>
      <c r="X58" s="39"/>
      <c r="Y58" s="39"/>
      <c r="Z58" s="39"/>
      <c r="AA58" s="39"/>
      <c r="AB58" s="39"/>
    </row>
    <row r="59" spans="1:28" ht="15.75" customHeight="1" x14ac:dyDescent="0.25">
      <c r="A59" s="168"/>
      <c r="B59" s="69">
        <v>9</v>
      </c>
      <c r="C59" s="70">
        <v>22672124000</v>
      </c>
      <c r="D59" s="70">
        <v>3532407000</v>
      </c>
      <c r="E59" s="70">
        <v>0</v>
      </c>
      <c r="F59" s="70">
        <v>0</v>
      </c>
      <c r="G59" s="70">
        <v>245220000</v>
      </c>
      <c r="H59" s="70">
        <v>0</v>
      </c>
      <c r="I59" s="70"/>
      <c r="J59" s="70">
        <v>0</v>
      </c>
      <c r="K59" s="70">
        <f t="shared" si="0"/>
        <v>0</v>
      </c>
      <c r="L59" s="70">
        <v>0</v>
      </c>
      <c r="M59" s="70">
        <v>0</v>
      </c>
      <c r="N59" s="70"/>
      <c r="O59" s="70">
        <v>0</v>
      </c>
      <c r="P59" s="70">
        <f t="shared" si="1"/>
        <v>0</v>
      </c>
      <c r="Q59" s="70">
        <v>0</v>
      </c>
      <c r="R59" s="70">
        <v>0</v>
      </c>
      <c r="S59" s="70">
        <v>0</v>
      </c>
      <c r="T59" s="70">
        <v>0</v>
      </c>
      <c r="U59" s="70">
        <v>0</v>
      </c>
      <c r="V59" s="71">
        <f t="shared" si="17"/>
        <v>26449751000</v>
      </c>
      <c r="W59" s="39"/>
      <c r="X59" s="39"/>
      <c r="Y59" s="39"/>
      <c r="Z59" s="39"/>
      <c r="AA59" s="39"/>
      <c r="AB59" s="39"/>
    </row>
    <row r="60" spans="1:28" ht="15.75" customHeight="1" x14ac:dyDescent="0.25">
      <c r="A60" s="168"/>
      <c r="B60" s="69">
        <v>10</v>
      </c>
      <c r="C60" s="70">
        <v>15270796000</v>
      </c>
      <c r="D60" s="70">
        <v>3244300000</v>
      </c>
      <c r="E60" s="70">
        <v>0</v>
      </c>
      <c r="F60" s="70">
        <v>0</v>
      </c>
      <c r="G60" s="70">
        <v>170459000</v>
      </c>
      <c r="H60" s="70">
        <v>0</v>
      </c>
      <c r="I60" s="70"/>
      <c r="J60" s="70">
        <v>0</v>
      </c>
      <c r="K60" s="70">
        <f t="shared" si="0"/>
        <v>1398000</v>
      </c>
      <c r="L60" s="70">
        <v>1398000</v>
      </c>
      <c r="M60" s="70">
        <v>0</v>
      </c>
      <c r="N60" s="70"/>
      <c r="O60" s="70">
        <v>0</v>
      </c>
      <c r="P60" s="70">
        <f t="shared" si="1"/>
        <v>0</v>
      </c>
      <c r="Q60" s="70">
        <v>0</v>
      </c>
      <c r="R60" s="70">
        <v>0</v>
      </c>
      <c r="S60" s="70">
        <v>0</v>
      </c>
      <c r="T60" s="70">
        <v>0</v>
      </c>
      <c r="U60" s="70">
        <v>0</v>
      </c>
      <c r="V60" s="71">
        <f t="shared" si="17"/>
        <v>18686953000</v>
      </c>
      <c r="W60" s="39"/>
      <c r="X60" s="39"/>
      <c r="Y60" s="39"/>
      <c r="Z60" s="39"/>
      <c r="AA60" s="39"/>
      <c r="AB60" s="39"/>
    </row>
    <row r="61" spans="1:28" ht="15.75" customHeight="1" x14ac:dyDescent="0.25">
      <c r="A61" s="168"/>
      <c r="B61" s="69">
        <v>11</v>
      </c>
      <c r="C61" s="70">
        <v>23002453000</v>
      </c>
      <c r="D61" s="70">
        <v>3593192000</v>
      </c>
      <c r="E61" s="70">
        <v>0</v>
      </c>
      <c r="F61" s="70">
        <v>0</v>
      </c>
      <c r="G61" s="70">
        <v>1013051000</v>
      </c>
      <c r="H61" s="70">
        <v>0</v>
      </c>
      <c r="I61" s="70"/>
      <c r="J61" s="70">
        <v>0</v>
      </c>
      <c r="K61" s="70">
        <f t="shared" si="0"/>
        <v>0</v>
      </c>
      <c r="L61" s="70">
        <v>0</v>
      </c>
      <c r="M61" s="70">
        <v>0</v>
      </c>
      <c r="N61" s="70"/>
      <c r="O61" s="70">
        <v>0</v>
      </c>
      <c r="P61" s="70">
        <f t="shared" si="1"/>
        <v>119240000</v>
      </c>
      <c r="Q61" s="70">
        <v>0</v>
      </c>
      <c r="R61" s="70">
        <v>119240000</v>
      </c>
      <c r="S61" s="70">
        <v>0</v>
      </c>
      <c r="T61" s="70">
        <v>0</v>
      </c>
      <c r="U61" s="70">
        <v>0</v>
      </c>
      <c r="V61" s="71">
        <f t="shared" si="17"/>
        <v>27727936000</v>
      </c>
      <c r="W61" s="39"/>
      <c r="X61" s="39"/>
      <c r="Y61" s="39"/>
      <c r="Z61" s="39"/>
      <c r="AA61" s="39"/>
      <c r="AB61" s="39"/>
    </row>
    <row r="62" spans="1:28" ht="15.75" customHeight="1" x14ac:dyDescent="0.25">
      <c r="A62" s="168"/>
      <c r="B62" s="69">
        <v>12</v>
      </c>
      <c r="C62" s="70">
        <v>24241253000</v>
      </c>
      <c r="D62" s="70">
        <v>2398352000</v>
      </c>
      <c r="E62" s="70">
        <v>0</v>
      </c>
      <c r="F62" s="70">
        <v>0</v>
      </c>
      <c r="G62" s="70">
        <v>0</v>
      </c>
      <c r="H62" s="70">
        <v>0</v>
      </c>
      <c r="I62" s="70"/>
      <c r="J62" s="70">
        <v>0</v>
      </c>
      <c r="K62" s="70">
        <f t="shared" si="0"/>
        <v>0</v>
      </c>
      <c r="L62" s="70">
        <v>0</v>
      </c>
      <c r="M62" s="70">
        <v>0</v>
      </c>
      <c r="N62" s="70"/>
      <c r="O62" s="70">
        <v>0</v>
      </c>
      <c r="P62" s="70">
        <f t="shared" si="1"/>
        <v>7123017000</v>
      </c>
      <c r="Q62" s="70">
        <v>31440000</v>
      </c>
      <c r="R62" s="70">
        <v>7091577000</v>
      </c>
      <c r="S62" s="70">
        <v>0</v>
      </c>
      <c r="T62" s="70">
        <v>0</v>
      </c>
      <c r="U62" s="70">
        <v>0</v>
      </c>
      <c r="V62" s="71">
        <f t="shared" si="17"/>
        <v>33762622000</v>
      </c>
      <c r="W62" s="39"/>
      <c r="X62" s="39"/>
      <c r="Y62" s="39"/>
      <c r="Z62" s="39"/>
      <c r="AA62" s="39"/>
      <c r="AB62" s="39"/>
    </row>
    <row r="63" spans="1:28" ht="15.75" customHeight="1" x14ac:dyDescent="0.25">
      <c r="A63" s="169"/>
      <c r="B63" s="46" t="s">
        <v>105</v>
      </c>
      <c r="C63" s="73">
        <f t="shared" ref="C63:H63" si="18">SUM(C51:C62)</f>
        <v>499896597200</v>
      </c>
      <c r="D63" s="73">
        <f t="shared" si="18"/>
        <v>19111386000</v>
      </c>
      <c r="E63" s="73">
        <f t="shared" si="18"/>
        <v>0</v>
      </c>
      <c r="F63" s="73">
        <f t="shared" si="18"/>
        <v>0</v>
      </c>
      <c r="G63" s="73">
        <f t="shared" si="18"/>
        <v>1873493000</v>
      </c>
      <c r="H63" s="73">
        <f t="shared" si="18"/>
        <v>0</v>
      </c>
      <c r="I63" s="73"/>
      <c r="J63" s="73">
        <f t="shared" ref="J63:M63" si="19">SUM(J51:J62)</f>
        <v>0</v>
      </c>
      <c r="K63" s="73">
        <f t="shared" si="19"/>
        <v>1398000</v>
      </c>
      <c r="L63" s="73">
        <f t="shared" si="19"/>
        <v>1398000</v>
      </c>
      <c r="M63" s="73">
        <f t="shared" si="19"/>
        <v>0</v>
      </c>
      <c r="N63" s="73"/>
      <c r="O63" s="73">
        <f t="shared" ref="O63:V63" si="20">SUM(O51:O62)</f>
        <v>0</v>
      </c>
      <c r="P63" s="73">
        <f t="shared" si="20"/>
        <v>26348632000</v>
      </c>
      <c r="Q63" s="73">
        <f t="shared" si="20"/>
        <v>1560950000</v>
      </c>
      <c r="R63" s="73">
        <f t="shared" si="20"/>
        <v>24787682000</v>
      </c>
      <c r="S63" s="73">
        <f t="shared" si="20"/>
        <v>0</v>
      </c>
      <c r="T63" s="73">
        <f t="shared" si="20"/>
        <v>0</v>
      </c>
      <c r="U63" s="73">
        <f t="shared" si="20"/>
        <v>0</v>
      </c>
      <c r="V63" s="73">
        <f t="shared" si="20"/>
        <v>547231506200</v>
      </c>
      <c r="W63" s="39"/>
      <c r="X63" s="39"/>
      <c r="Y63" s="39"/>
      <c r="Z63" s="39"/>
      <c r="AA63" s="39"/>
      <c r="AB63" s="39"/>
    </row>
    <row r="64" spans="1:28" ht="15.75" customHeight="1" x14ac:dyDescent="0.25">
      <c r="A64" s="167">
        <v>2018</v>
      </c>
      <c r="B64" s="74">
        <v>1</v>
      </c>
      <c r="C64" s="75">
        <v>2600429000</v>
      </c>
      <c r="D64" s="75">
        <v>1479227000</v>
      </c>
      <c r="E64" s="75">
        <v>0</v>
      </c>
      <c r="F64" s="75">
        <v>0</v>
      </c>
      <c r="G64" s="75">
        <v>0</v>
      </c>
      <c r="H64" s="75">
        <v>0</v>
      </c>
      <c r="I64" s="75"/>
      <c r="J64" s="75">
        <v>0</v>
      </c>
      <c r="K64" s="75">
        <f t="shared" ref="K64:K75" si="21">L64+M64+O64</f>
        <v>0</v>
      </c>
      <c r="L64" s="75">
        <v>0</v>
      </c>
      <c r="M64" s="75">
        <v>0</v>
      </c>
      <c r="N64" s="75"/>
      <c r="O64" s="75">
        <v>0</v>
      </c>
      <c r="P64" s="75">
        <f t="shared" ref="P64:P75" si="22">Q64+R64+S64+T64+U64</f>
        <v>15627483000</v>
      </c>
      <c r="Q64" s="75">
        <v>0</v>
      </c>
      <c r="R64" s="75">
        <v>15627483000</v>
      </c>
      <c r="S64" s="75">
        <v>0</v>
      </c>
      <c r="T64" s="75">
        <v>0</v>
      </c>
      <c r="U64" s="75">
        <v>0</v>
      </c>
      <c r="V64" s="76">
        <f t="shared" ref="V64:V75" si="23">SUM(C64+D64+F64+G64+H64+J64+K64+P64)</f>
        <v>19707139000</v>
      </c>
      <c r="W64" s="39"/>
      <c r="X64" s="39"/>
      <c r="Y64" s="39"/>
      <c r="Z64" s="39"/>
      <c r="AA64" s="39"/>
      <c r="AB64" s="39"/>
    </row>
    <row r="65" spans="1:28" ht="15.75" customHeight="1" x14ac:dyDescent="0.25">
      <c r="A65" s="168"/>
      <c r="B65" s="74">
        <v>2</v>
      </c>
      <c r="C65" s="77"/>
      <c r="D65" s="75">
        <v>889160000</v>
      </c>
      <c r="E65" s="75">
        <v>0</v>
      </c>
      <c r="F65" s="75">
        <v>0</v>
      </c>
      <c r="G65" s="75">
        <v>43260000</v>
      </c>
      <c r="H65" s="75">
        <v>0</v>
      </c>
      <c r="I65" s="75"/>
      <c r="J65" s="75">
        <v>0</v>
      </c>
      <c r="K65" s="75">
        <f t="shared" si="21"/>
        <v>0</v>
      </c>
      <c r="L65" s="75">
        <v>0</v>
      </c>
      <c r="M65" s="75">
        <v>0</v>
      </c>
      <c r="N65" s="75"/>
      <c r="O65" s="75">
        <v>0</v>
      </c>
      <c r="P65" s="75">
        <f t="shared" si="22"/>
        <v>5047020000</v>
      </c>
      <c r="Q65" s="75">
        <v>0</v>
      </c>
      <c r="R65" s="75">
        <v>5047020000</v>
      </c>
      <c r="S65" s="75">
        <v>0</v>
      </c>
      <c r="T65" s="75">
        <v>0</v>
      </c>
      <c r="U65" s="75">
        <v>0</v>
      </c>
      <c r="V65" s="76">
        <f t="shared" si="23"/>
        <v>5979440000</v>
      </c>
      <c r="W65" s="39"/>
      <c r="X65" s="39"/>
      <c r="Y65" s="39"/>
      <c r="Z65" s="39"/>
      <c r="AA65" s="39"/>
      <c r="AB65" s="39"/>
    </row>
    <row r="66" spans="1:28" ht="15.75" customHeight="1" x14ac:dyDescent="0.25">
      <c r="A66" s="168"/>
      <c r="B66" s="74">
        <v>3</v>
      </c>
      <c r="C66" s="75">
        <v>2978770000</v>
      </c>
      <c r="D66" s="75">
        <v>506272000</v>
      </c>
      <c r="E66" s="75">
        <v>0</v>
      </c>
      <c r="F66" s="75">
        <v>0</v>
      </c>
      <c r="G66" s="75">
        <v>0</v>
      </c>
      <c r="H66" s="75">
        <v>0</v>
      </c>
      <c r="I66" s="75"/>
      <c r="J66" s="75">
        <v>0</v>
      </c>
      <c r="K66" s="75">
        <f t="shared" si="21"/>
        <v>0</v>
      </c>
      <c r="L66" s="75">
        <v>0</v>
      </c>
      <c r="M66" s="75">
        <v>0</v>
      </c>
      <c r="N66" s="75"/>
      <c r="O66" s="75">
        <v>0</v>
      </c>
      <c r="P66" s="75">
        <f t="shared" si="22"/>
        <v>13197186000</v>
      </c>
      <c r="Q66" s="75">
        <v>83480000</v>
      </c>
      <c r="R66" s="75">
        <v>13077456000</v>
      </c>
      <c r="S66" s="75">
        <v>0</v>
      </c>
      <c r="T66" s="75">
        <v>36250000</v>
      </c>
      <c r="U66" s="75">
        <v>0</v>
      </c>
      <c r="V66" s="76">
        <f t="shared" si="23"/>
        <v>16682228000</v>
      </c>
      <c r="W66" s="39"/>
      <c r="X66" s="39"/>
      <c r="Y66" s="39"/>
      <c r="Z66" s="39"/>
      <c r="AA66" s="39"/>
      <c r="AB66" s="39"/>
    </row>
    <row r="67" spans="1:28" ht="15.75" customHeight="1" x14ac:dyDescent="0.25">
      <c r="A67" s="168"/>
      <c r="B67" s="74">
        <v>4</v>
      </c>
      <c r="C67" s="75">
        <v>139816830000</v>
      </c>
      <c r="D67" s="75">
        <v>117152000</v>
      </c>
      <c r="E67" s="75">
        <v>0</v>
      </c>
      <c r="F67" s="75">
        <v>0</v>
      </c>
      <c r="G67" s="75">
        <v>0</v>
      </c>
      <c r="H67" s="75">
        <v>0</v>
      </c>
      <c r="I67" s="75"/>
      <c r="J67" s="75">
        <v>0</v>
      </c>
      <c r="K67" s="75">
        <f t="shared" si="21"/>
        <v>0</v>
      </c>
      <c r="L67" s="75">
        <v>0</v>
      </c>
      <c r="M67" s="75">
        <v>0</v>
      </c>
      <c r="N67" s="75"/>
      <c r="O67" s="75">
        <v>0</v>
      </c>
      <c r="P67" s="75">
        <f t="shared" si="22"/>
        <v>4525492000</v>
      </c>
      <c r="Q67" s="75">
        <v>158080000</v>
      </c>
      <c r="R67" s="75">
        <v>4367412000</v>
      </c>
      <c r="S67" s="75">
        <v>0</v>
      </c>
      <c r="T67" s="75">
        <v>0</v>
      </c>
      <c r="U67" s="75">
        <v>0</v>
      </c>
      <c r="V67" s="76">
        <f t="shared" si="23"/>
        <v>144459474000</v>
      </c>
      <c r="W67" s="39"/>
      <c r="X67" s="39"/>
      <c r="Y67" s="39"/>
      <c r="Z67" s="39"/>
      <c r="AA67" s="39"/>
      <c r="AB67" s="39"/>
    </row>
    <row r="68" spans="1:28" ht="15.75" customHeight="1" x14ac:dyDescent="0.25">
      <c r="A68" s="168"/>
      <c r="B68" s="74">
        <v>5</v>
      </c>
      <c r="C68" s="75">
        <v>131360960000</v>
      </c>
      <c r="D68" s="75">
        <v>368008000</v>
      </c>
      <c r="E68" s="75">
        <v>0</v>
      </c>
      <c r="F68" s="75">
        <v>0</v>
      </c>
      <c r="G68" s="75">
        <v>188235000</v>
      </c>
      <c r="H68" s="75">
        <v>0</v>
      </c>
      <c r="I68" s="75"/>
      <c r="J68" s="75">
        <v>0</v>
      </c>
      <c r="K68" s="75">
        <f t="shared" si="21"/>
        <v>0</v>
      </c>
      <c r="L68" s="75">
        <v>0</v>
      </c>
      <c r="M68" s="75">
        <v>0</v>
      </c>
      <c r="N68" s="75"/>
      <c r="O68" s="75">
        <v>0</v>
      </c>
      <c r="P68" s="75">
        <f t="shared" si="22"/>
        <v>2238370000</v>
      </c>
      <c r="Q68" s="75">
        <v>337330000</v>
      </c>
      <c r="R68" s="75">
        <v>1901040000</v>
      </c>
      <c r="S68" s="75">
        <v>0</v>
      </c>
      <c r="T68" s="75">
        <v>0</v>
      </c>
      <c r="U68" s="75">
        <v>0</v>
      </c>
      <c r="V68" s="76">
        <f t="shared" si="23"/>
        <v>134155573000</v>
      </c>
      <c r="W68" s="39"/>
      <c r="X68" s="39"/>
      <c r="Y68" s="39"/>
      <c r="Z68" s="39"/>
      <c r="AA68" s="39"/>
      <c r="AB68" s="39"/>
    </row>
    <row r="69" spans="1:28" ht="15.75" customHeight="1" x14ac:dyDescent="0.25">
      <c r="A69" s="168"/>
      <c r="B69" s="74">
        <v>6</v>
      </c>
      <c r="C69" s="75">
        <v>119664814000</v>
      </c>
      <c r="D69" s="75">
        <v>507686000</v>
      </c>
      <c r="E69" s="75">
        <v>0</v>
      </c>
      <c r="F69" s="75">
        <v>0</v>
      </c>
      <c r="G69" s="75">
        <v>0</v>
      </c>
      <c r="H69" s="75">
        <v>0</v>
      </c>
      <c r="I69" s="75"/>
      <c r="J69" s="75">
        <v>0</v>
      </c>
      <c r="K69" s="75">
        <f t="shared" si="21"/>
        <v>0</v>
      </c>
      <c r="L69" s="75">
        <v>0</v>
      </c>
      <c r="M69" s="75">
        <v>0</v>
      </c>
      <c r="N69" s="75"/>
      <c r="O69" s="75">
        <v>0</v>
      </c>
      <c r="P69" s="75">
        <f t="shared" si="22"/>
        <v>2301368000</v>
      </c>
      <c r="Q69" s="75">
        <v>636740000</v>
      </c>
      <c r="R69" s="75">
        <v>1664628000</v>
      </c>
      <c r="S69" s="75">
        <v>0</v>
      </c>
      <c r="T69" s="75">
        <v>0</v>
      </c>
      <c r="U69" s="75">
        <v>0</v>
      </c>
      <c r="V69" s="76">
        <f t="shared" si="23"/>
        <v>122473868000</v>
      </c>
      <c r="W69" s="39"/>
      <c r="X69" s="39"/>
      <c r="Y69" s="39"/>
      <c r="Z69" s="39"/>
      <c r="AA69" s="39"/>
      <c r="AB69" s="39"/>
    </row>
    <row r="70" spans="1:28" ht="15.75" customHeight="1" x14ac:dyDescent="0.25">
      <c r="A70" s="168"/>
      <c r="B70" s="74">
        <v>7</v>
      </c>
      <c r="C70" s="75">
        <v>140197320000</v>
      </c>
      <c r="D70" s="75">
        <v>52101582000</v>
      </c>
      <c r="E70" s="75">
        <v>0</v>
      </c>
      <c r="F70" s="75">
        <v>0</v>
      </c>
      <c r="G70" s="75">
        <v>1692350000</v>
      </c>
      <c r="H70" s="75">
        <v>0</v>
      </c>
      <c r="I70" s="75"/>
      <c r="J70" s="75">
        <v>0</v>
      </c>
      <c r="K70" s="75">
        <f t="shared" si="21"/>
        <v>526400000</v>
      </c>
      <c r="L70" s="75">
        <v>526400000</v>
      </c>
      <c r="M70" s="75">
        <v>0</v>
      </c>
      <c r="N70" s="75"/>
      <c r="O70" s="75">
        <v>0</v>
      </c>
      <c r="P70" s="75">
        <f t="shared" si="22"/>
        <v>703243000</v>
      </c>
      <c r="Q70" s="75">
        <v>476840000</v>
      </c>
      <c r="R70" s="75">
        <v>226403000</v>
      </c>
      <c r="S70" s="75">
        <v>0</v>
      </c>
      <c r="T70" s="75">
        <v>0</v>
      </c>
      <c r="U70" s="75">
        <v>0</v>
      </c>
      <c r="V70" s="76">
        <f t="shared" si="23"/>
        <v>195220895000</v>
      </c>
      <c r="W70" s="39"/>
      <c r="X70" s="39"/>
      <c r="Y70" s="39"/>
      <c r="Z70" s="39"/>
      <c r="AA70" s="39"/>
      <c r="AB70" s="39"/>
    </row>
    <row r="71" spans="1:28" ht="15.75" customHeight="1" x14ac:dyDescent="0.25">
      <c r="A71" s="168"/>
      <c r="B71" s="74">
        <v>8</v>
      </c>
      <c r="C71" s="75">
        <v>9698140000</v>
      </c>
      <c r="D71" s="75"/>
      <c r="E71" s="75">
        <v>0</v>
      </c>
      <c r="F71" s="75">
        <v>0</v>
      </c>
      <c r="G71" s="75">
        <v>80390000</v>
      </c>
      <c r="H71" s="75">
        <v>0</v>
      </c>
      <c r="I71" s="75"/>
      <c r="J71" s="75">
        <v>0</v>
      </c>
      <c r="K71" s="75">
        <f t="shared" si="21"/>
        <v>33600000</v>
      </c>
      <c r="L71" s="75">
        <v>33600000</v>
      </c>
      <c r="M71" s="75">
        <v>0</v>
      </c>
      <c r="N71" s="75"/>
      <c r="O71" s="75">
        <v>0</v>
      </c>
      <c r="P71" s="75">
        <f t="shared" si="22"/>
        <v>265630000</v>
      </c>
      <c r="Q71" s="75">
        <v>0</v>
      </c>
      <c r="R71" s="75">
        <v>265630000</v>
      </c>
      <c r="S71" s="75">
        <v>0</v>
      </c>
      <c r="T71" s="75">
        <v>0</v>
      </c>
      <c r="U71" s="75">
        <v>0</v>
      </c>
      <c r="V71" s="76">
        <f t="shared" si="23"/>
        <v>10077760000</v>
      </c>
      <c r="W71" s="39"/>
      <c r="X71" s="39"/>
      <c r="Y71" s="39"/>
      <c r="Z71" s="39"/>
      <c r="AA71" s="39"/>
      <c r="AB71" s="39"/>
    </row>
    <row r="72" spans="1:28" ht="15.75" customHeight="1" x14ac:dyDescent="0.25">
      <c r="A72" s="168"/>
      <c r="B72" s="74">
        <v>9</v>
      </c>
      <c r="C72" s="75">
        <v>7840510000</v>
      </c>
      <c r="D72" s="75"/>
      <c r="E72" s="75">
        <v>0</v>
      </c>
      <c r="F72" s="75">
        <v>0</v>
      </c>
      <c r="G72" s="75">
        <v>782810000</v>
      </c>
      <c r="H72" s="75">
        <v>0</v>
      </c>
      <c r="I72" s="75"/>
      <c r="J72" s="75">
        <v>0</v>
      </c>
      <c r="K72" s="75">
        <f t="shared" si="21"/>
        <v>0</v>
      </c>
      <c r="L72" s="75">
        <v>0</v>
      </c>
      <c r="M72" s="75">
        <v>0</v>
      </c>
      <c r="N72" s="75"/>
      <c r="O72" s="75">
        <v>0</v>
      </c>
      <c r="P72" s="75">
        <f t="shared" si="22"/>
        <v>105890000</v>
      </c>
      <c r="Q72" s="75">
        <v>105890000</v>
      </c>
      <c r="R72" s="75">
        <v>0</v>
      </c>
      <c r="S72" s="75">
        <v>0</v>
      </c>
      <c r="T72" s="75">
        <v>0</v>
      </c>
      <c r="U72" s="75">
        <v>0</v>
      </c>
      <c r="V72" s="76">
        <f t="shared" si="23"/>
        <v>8729210000</v>
      </c>
      <c r="W72" s="39"/>
      <c r="X72" s="39"/>
      <c r="Y72" s="39"/>
      <c r="Z72" s="39"/>
      <c r="AA72" s="39"/>
      <c r="AB72" s="39"/>
    </row>
    <row r="73" spans="1:28" ht="15.75" customHeight="1" x14ac:dyDescent="0.25">
      <c r="A73" s="168"/>
      <c r="B73" s="74">
        <v>10</v>
      </c>
      <c r="C73" s="75">
        <v>18649130000</v>
      </c>
      <c r="D73" s="75"/>
      <c r="E73" s="75">
        <v>0</v>
      </c>
      <c r="F73" s="75">
        <v>0</v>
      </c>
      <c r="G73" s="75">
        <v>0</v>
      </c>
      <c r="H73" s="75">
        <v>0</v>
      </c>
      <c r="I73" s="75"/>
      <c r="J73" s="75">
        <v>0</v>
      </c>
      <c r="K73" s="75">
        <f t="shared" si="21"/>
        <v>0</v>
      </c>
      <c r="L73" s="75">
        <v>0</v>
      </c>
      <c r="M73" s="75">
        <v>0</v>
      </c>
      <c r="N73" s="75"/>
      <c r="O73" s="75">
        <v>0</v>
      </c>
      <c r="P73" s="75">
        <f t="shared" si="22"/>
        <v>0</v>
      </c>
      <c r="Q73" s="75">
        <v>0</v>
      </c>
      <c r="R73" s="75">
        <v>0</v>
      </c>
      <c r="S73" s="75">
        <v>0</v>
      </c>
      <c r="T73" s="75">
        <v>0</v>
      </c>
      <c r="U73" s="75">
        <v>0</v>
      </c>
      <c r="V73" s="76">
        <f t="shared" si="23"/>
        <v>18649130000</v>
      </c>
      <c r="W73" s="39"/>
      <c r="X73" s="39"/>
      <c r="Y73" s="39"/>
      <c r="Z73" s="39"/>
      <c r="AA73" s="39"/>
      <c r="AB73" s="39"/>
    </row>
    <row r="74" spans="1:28" ht="15.75" customHeight="1" x14ac:dyDescent="0.25">
      <c r="A74" s="168"/>
      <c r="B74" s="74">
        <v>11</v>
      </c>
      <c r="C74" s="75">
        <v>13379540000</v>
      </c>
      <c r="D74" s="75"/>
      <c r="E74" s="75">
        <v>0</v>
      </c>
      <c r="F74" s="75">
        <v>0</v>
      </c>
      <c r="G74" s="75">
        <v>0</v>
      </c>
      <c r="H74" s="75">
        <v>0</v>
      </c>
      <c r="I74" s="75"/>
      <c r="J74" s="75">
        <v>0</v>
      </c>
      <c r="K74" s="75">
        <f t="shared" si="21"/>
        <v>0</v>
      </c>
      <c r="L74" s="75">
        <v>0</v>
      </c>
      <c r="M74" s="75">
        <v>0</v>
      </c>
      <c r="N74" s="75"/>
      <c r="O74" s="75">
        <v>0</v>
      </c>
      <c r="P74" s="75">
        <f t="shared" si="22"/>
        <v>1890734000</v>
      </c>
      <c r="Q74" s="75">
        <v>0</v>
      </c>
      <c r="R74" s="75">
        <v>1890734000</v>
      </c>
      <c r="S74" s="75">
        <v>0</v>
      </c>
      <c r="T74" s="75">
        <v>0</v>
      </c>
      <c r="U74" s="75">
        <v>0</v>
      </c>
      <c r="V74" s="76">
        <f t="shared" si="23"/>
        <v>15270274000</v>
      </c>
      <c r="W74" s="39"/>
      <c r="X74" s="39"/>
      <c r="Y74" s="39"/>
      <c r="Z74" s="39"/>
      <c r="AA74" s="39"/>
      <c r="AB74" s="39"/>
    </row>
    <row r="75" spans="1:28" ht="15.75" customHeight="1" x14ac:dyDescent="0.25">
      <c r="A75" s="168"/>
      <c r="B75" s="74">
        <v>12</v>
      </c>
      <c r="C75" s="75">
        <v>5025000000</v>
      </c>
      <c r="D75" s="75">
        <v>75250000</v>
      </c>
      <c r="E75" s="75">
        <v>0</v>
      </c>
      <c r="F75" s="75">
        <v>0</v>
      </c>
      <c r="G75" s="75">
        <v>1394640000</v>
      </c>
      <c r="H75" s="75">
        <v>0</v>
      </c>
      <c r="I75" s="75"/>
      <c r="J75" s="75">
        <v>0</v>
      </c>
      <c r="K75" s="75">
        <f t="shared" si="21"/>
        <v>0</v>
      </c>
      <c r="L75" s="75">
        <v>0</v>
      </c>
      <c r="M75" s="75">
        <v>0</v>
      </c>
      <c r="N75" s="75"/>
      <c r="O75" s="75">
        <v>0</v>
      </c>
      <c r="P75" s="75">
        <f t="shared" si="22"/>
        <v>13508360000</v>
      </c>
      <c r="Q75" s="75">
        <v>0</v>
      </c>
      <c r="R75" s="75">
        <v>13508360000</v>
      </c>
      <c r="S75" s="75">
        <v>0</v>
      </c>
      <c r="T75" s="75">
        <v>0</v>
      </c>
      <c r="U75" s="75">
        <v>0</v>
      </c>
      <c r="V75" s="76">
        <f t="shared" si="23"/>
        <v>20003250000</v>
      </c>
      <c r="W75" s="39"/>
      <c r="X75" s="39"/>
      <c r="Y75" s="39"/>
      <c r="Z75" s="39"/>
      <c r="AA75" s="39"/>
      <c r="AB75" s="39"/>
    </row>
    <row r="76" spans="1:28" ht="15.75" customHeight="1" x14ac:dyDescent="0.25">
      <c r="A76" s="169"/>
      <c r="B76" s="46" t="s">
        <v>105</v>
      </c>
      <c r="C76" s="77">
        <v>591211443000</v>
      </c>
      <c r="D76" s="77">
        <v>56044337000</v>
      </c>
      <c r="E76" s="77">
        <v>0</v>
      </c>
      <c r="F76" s="77">
        <v>0</v>
      </c>
      <c r="G76" s="77">
        <v>4181685000</v>
      </c>
      <c r="H76" s="77">
        <v>0</v>
      </c>
      <c r="I76" s="77"/>
      <c r="J76" s="77">
        <v>0</v>
      </c>
      <c r="K76" s="77">
        <v>560000000</v>
      </c>
      <c r="L76" s="77">
        <v>560000000</v>
      </c>
      <c r="M76" s="77">
        <v>0</v>
      </c>
      <c r="N76" s="77"/>
      <c r="O76" s="77">
        <v>0</v>
      </c>
      <c r="P76" s="77">
        <v>59410776000</v>
      </c>
      <c r="Q76" s="77">
        <v>1798360000</v>
      </c>
      <c r="R76" s="77">
        <v>57576166000</v>
      </c>
      <c r="S76" s="77">
        <v>0</v>
      </c>
      <c r="T76" s="77">
        <v>36250000</v>
      </c>
      <c r="U76" s="77">
        <v>0</v>
      </c>
      <c r="V76" s="78">
        <v>711408241000</v>
      </c>
      <c r="W76" s="39"/>
      <c r="X76" s="39"/>
      <c r="Y76" s="39"/>
      <c r="Z76" s="39"/>
      <c r="AA76" s="39"/>
      <c r="AB76" s="39"/>
    </row>
    <row r="77" spans="1:28" ht="15.75" customHeight="1" x14ac:dyDescent="0.25">
      <c r="A77" s="167">
        <v>2019</v>
      </c>
      <c r="B77" s="79">
        <v>1</v>
      </c>
      <c r="C77" s="80">
        <v>0</v>
      </c>
      <c r="D77" s="80">
        <v>178470000</v>
      </c>
      <c r="E77" s="80">
        <v>0</v>
      </c>
      <c r="F77" s="80">
        <v>0</v>
      </c>
      <c r="G77" s="80">
        <v>956670000</v>
      </c>
      <c r="H77" s="80">
        <v>0</v>
      </c>
      <c r="I77" s="80"/>
      <c r="J77" s="80">
        <v>0</v>
      </c>
      <c r="K77" s="80">
        <v>0</v>
      </c>
      <c r="L77" s="80">
        <v>0</v>
      </c>
      <c r="M77" s="80">
        <v>0</v>
      </c>
      <c r="N77" s="80"/>
      <c r="O77" s="80">
        <v>0</v>
      </c>
      <c r="P77" s="80">
        <f t="shared" ref="P77:P88" si="24">Q77+R77+S77+T77+U77</f>
        <v>14967283000</v>
      </c>
      <c r="Q77" s="80"/>
      <c r="R77" s="80">
        <v>14967283000</v>
      </c>
      <c r="S77" s="80"/>
      <c r="T77" s="80"/>
      <c r="U77" s="80"/>
      <c r="V77" s="80">
        <f t="shared" ref="V77:V88" si="25">SUM(C77+D77+F77+G77+H77+J77+K77+P77+E77)</f>
        <v>16102423000</v>
      </c>
      <c r="W77" s="39"/>
      <c r="X77" s="39"/>
      <c r="Y77" s="39"/>
      <c r="Z77" s="39"/>
      <c r="AA77" s="39"/>
      <c r="AB77" s="39"/>
    </row>
    <row r="78" spans="1:28" ht="15.75" customHeight="1" x14ac:dyDescent="0.25">
      <c r="A78" s="168"/>
      <c r="B78" s="79">
        <v>2</v>
      </c>
      <c r="C78" s="80">
        <v>0</v>
      </c>
      <c r="D78" s="80">
        <v>0</v>
      </c>
      <c r="E78" s="80">
        <v>0</v>
      </c>
      <c r="F78" s="80">
        <v>0</v>
      </c>
      <c r="G78" s="80">
        <v>0</v>
      </c>
      <c r="H78" s="80">
        <v>0</v>
      </c>
      <c r="I78" s="80"/>
      <c r="J78" s="80">
        <v>0</v>
      </c>
      <c r="K78" s="80">
        <f t="shared" ref="K78:K88" si="26">L78+M78+O78</f>
        <v>0</v>
      </c>
      <c r="L78" s="80">
        <v>0</v>
      </c>
      <c r="M78" s="80">
        <v>0</v>
      </c>
      <c r="N78" s="80"/>
      <c r="O78" s="80">
        <v>0</v>
      </c>
      <c r="P78" s="80">
        <f t="shared" si="24"/>
        <v>5071650000</v>
      </c>
      <c r="Q78" s="80"/>
      <c r="R78" s="80">
        <v>5071650000</v>
      </c>
      <c r="S78" s="80"/>
      <c r="T78" s="80"/>
      <c r="U78" s="80"/>
      <c r="V78" s="80">
        <f t="shared" si="25"/>
        <v>5071650000</v>
      </c>
      <c r="W78" s="39"/>
      <c r="X78" s="39"/>
      <c r="Y78" s="39"/>
      <c r="Z78" s="39"/>
      <c r="AA78" s="39"/>
      <c r="AB78" s="39"/>
    </row>
    <row r="79" spans="1:28" ht="15.75" customHeight="1" x14ac:dyDescent="0.25">
      <c r="A79" s="168"/>
      <c r="B79" s="79">
        <v>3</v>
      </c>
      <c r="C79" s="80">
        <v>4650980000</v>
      </c>
      <c r="D79" s="80">
        <v>1125760000</v>
      </c>
      <c r="E79" s="80">
        <v>0</v>
      </c>
      <c r="F79" s="80">
        <v>0</v>
      </c>
      <c r="G79" s="80">
        <v>0</v>
      </c>
      <c r="H79" s="80">
        <v>0</v>
      </c>
      <c r="I79" s="80"/>
      <c r="J79" s="80">
        <v>0</v>
      </c>
      <c r="K79" s="80">
        <f t="shared" si="26"/>
        <v>0</v>
      </c>
      <c r="L79" s="80">
        <v>0</v>
      </c>
      <c r="M79" s="80">
        <v>0</v>
      </c>
      <c r="N79" s="80"/>
      <c r="O79" s="80">
        <v>0</v>
      </c>
      <c r="P79" s="80">
        <f t="shared" si="24"/>
        <v>6183188000</v>
      </c>
      <c r="Q79" s="80">
        <v>159800000</v>
      </c>
      <c r="R79" s="80">
        <v>6023388000</v>
      </c>
      <c r="S79" s="81"/>
      <c r="T79" s="81"/>
      <c r="U79" s="81"/>
      <c r="V79" s="80">
        <f t="shared" si="25"/>
        <v>11959928000</v>
      </c>
      <c r="W79" s="39"/>
      <c r="X79" s="39"/>
      <c r="Y79" s="39"/>
      <c r="Z79" s="39"/>
      <c r="AA79" s="39"/>
      <c r="AB79" s="39"/>
    </row>
    <row r="80" spans="1:28" ht="15.75" customHeight="1" x14ac:dyDescent="0.25">
      <c r="A80" s="168"/>
      <c r="B80" s="79">
        <v>4</v>
      </c>
      <c r="C80" s="82">
        <v>163451250000</v>
      </c>
      <c r="D80" s="80">
        <v>517118000</v>
      </c>
      <c r="E80" s="80">
        <v>0</v>
      </c>
      <c r="F80" s="80">
        <v>0</v>
      </c>
      <c r="G80" s="80">
        <v>0</v>
      </c>
      <c r="H80" s="80">
        <v>0</v>
      </c>
      <c r="I80" s="80"/>
      <c r="J80" s="80">
        <v>0</v>
      </c>
      <c r="K80" s="80">
        <f t="shared" si="26"/>
        <v>0</v>
      </c>
      <c r="L80" s="80">
        <v>0</v>
      </c>
      <c r="M80" s="80">
        <v>0</v>
      </c>
      <c r="N80" s="80"/>
      <c r="O80" s="80">
        <v>0</v>
      </c>
      <c r="P80" s="80">
        <f t="shared" si="24"/>
        <v>3144790000</v>
      </c>
      <c r="Q80" s="80">
        <v>944200000</v>
      </c>
      <c r="R80" s="80">
        <v>2200590000</v>
      </c>
      <c r="S80" s="81"/>
      <c r="T80" s="81"/>
      <c r="U80" s="81"/>
      <c r="V80" s="80">
        <f t="shared" si="25"/>
        <v>167113158000</v>
      </c>
      <c r="W80" s="39"/>
      <c r="X80" s="39"/>
      <c r="Y80" s="39"/>
      <c r="Z80" s="39"/>
      <c r="AA80" s="39"/>
      <c r="AB80" s="39"/>
    </row>
    <row r="81" spans="1:28" ht="15.75" customHeight="1" x14ac:dyDescent="0.25">
      <c r="A81" s="168"/>
      <c r="B81" s="79">
        <v>5</v>
      </c>
      <c r="C81" s="80">
        <v>206236070000</v>
      </c>
      <c r="D81" s="80">
        <v>0</v>
      </c>
      <c r="E81" s="80">
        <v>444000000</v>
      </c>
      <c r="F81" s="80">
        <v>0</v>
      </c>
      <c r="G81" s="80">
        <v>0</v>
      </c>
      <c r="H81" s="80">
        <v>0</v>
      </c>
      <c r="I81" s="80"/>
      <c r="J81" s="80">
        <v>0</v>
      </c>
      <c r="K81" s="80">
        <f t="shared" si="26"/>
        <v>0</v>
      </c>
      <c r="L81" s="80">
        <v>0</v>
      </c>
      <c r="M81" s="80">
        <v>0</v>
      </c>
      <c r="N81" s="80"/>
      <c r="O81" s="80">
        <v>0</v>
      </c>
      <c r="P81" s="80">
        <f t="shared" si="24"/>
        <v>1307925000</v>
      </c>
      <c r="Q81" s="80">
        <v>667200000</v>
      </c>
      <c r="R81" s="80">
        <v>604565000</v>
      </c>
      <c r="S81" s="81"/>
      <c r="T81" s="80">
        <v>36160000</v>
      </c>
      <c r="U81" s="81"/>
      <c r="V81" s="80">
        <f t="shared" si="25"/>
        <v>207987995000</v>
      </c>
      <c r="W81" s="39"/>
      <c r="X81" s="39"/>
      <c r="Y81" s="39"/>
      <c r="Z81" s="39"/>
      <c r="AA81" s="39"/>
      <c r="AB81" s="39"/>
    </row>
    <row r="82" spans="1:28" ht="15.75" customHeight="1" x14ac:dyDescent="0.25">
      <c r="A82" s="168"/>
      <c r="B82" s="79">
        <v>6</v>
      </c>
      <c r="C82" s="80">
        <v>111739800000</v>
      </c>
      <c r="D82" s="80">
        <v>0</v>
      </c>
      <c r="E82" s="80">
        <v>2765600000</v>
      </c>
      <c r="F82" s="80">
        <v>0</v>
      </c>
      <c r="G82" s="80">
        <v>0</v>
      </c>
      <c r="H82" s="80">
        <v>0</v>
      </c>
      <c r="I82" s="80"/>
      <c r="J82" s="80">
        <v>0</v>
      </c>
      <c r="K82" s="80">
        <f t="shared" si="26"/>
        <v>0</v>
      </c>
      <c r="L82" s="80">
        <v>0</v>
      </c>
      <c r="M82" s="80">
        <v>0</v>
      </c>
      <c r="N82" s="80"/>
      <c r="O82" s="80">
        <v>0</v>
      </c>
      <c r="P82" s="80">
        <f t="shared" si="24"/>
        <v>307228000</v>
      </c>
      <c r="Q82" s="80">
        <v>229000000</v>
      </c>
      <c r="R82" s="80">
        <v>78228000</v>
      </c>
      <c r="S82" s="81"/>
      <c r="T82" s="81"/>
      <c r="U82" s="81"/>
      <c r="V82" s="80">
        <f t="shared" si="25"/>
        <v>114812628000</v>
      </c>
      <c r="W82" s="39"/>
      <c r="X82" s="39"/>
      <c r="Y82" s="39"/>
      <c r="Z82" s="39"/>
      <c r="AA82" s="39"/>
      <c r="AB82" s="39"/>
    </row>
    <row r="83" spans="1:28" ht="15.75" customHeight="1" x14ac:dyDescent="0.25">
      <c r="A83" s="168"/>
      <c r="B83" s="79">
        <v>7</v>
      </c>
      <c r="C83" s="80">
        <v>87637700000</v>
      </c>
      <c r="D83" s="80">
        <v>53200000</v>
      </c>
      <c r="E83" s="80">
        <v>0</v>
      </c>
      <c r="F83" s="80">
        <v>0</v>
      </c>
      <c r="G83" s="80">
        <v>0</v>
      </c>
      <c r="H83" s="80">
        <v>0</v>
      </c>
      <c r="I83" s="80"/>
      <c r="J83" s="80">
        <v>0</v>
      </c>
      <c r="K83" s="80">
        <f t="shared" si="26"/>
        <v>0</v>
      </c>
      <c r="L83" s="80">
        <v>0</v>
      </c>
      <c r="M83" s="80">
        <v>0</v>
      </c>
      <c r="N83" s="80"/>
      <c r="O83" s="80">
        <v>0</v>
      </c>
      <c r="P83" s="80">
        <f t="shared" si="24"/>
        <v>105200000</v>
      </c>
      <c r="Q83" s="80">
        <v>105200000</v>
      </c>
      <c r="R83" s="80"/>
      <c r="S83" s="81"/>
      <c r="T83" s="81"/>
      <c r="U83" s="81"/>
      <c r="V83" s="80">
        <f t="shared" si="25"/>
        <v>87796100000</v>
      </c>
      <c r="W83" s="39"/>
      <c r="X83" s="39"/>
      <c r="Y83" s="39"/>
      <c r="Z83" s="39"/>
      <c r="AA83" s="39"/>
      <c r="AB83" s="39"/>
    </row>
    <row r="84" spans="1:28" ht="15.75" customHeight="1" x14ac:dyDescent="0.25">
      <c r="A84" s="168"/>
      <c r="B84" s="79">
        <v>8</v>
      </c>
      <c r="C84" s="80">
        <v>25209660000</v>
      </c>
      <c r="D84" s="80">
        <v>2452140000</v>
      </c>
      <c r="E84" s="80">
        <v>400000000</v>
      </c>
      <c r="F84" s="80">
        <v>0</v>
      </c>
      <c r="G84" s="80">
        <v>0</v>
      </c>
      <c r="H84" s="80">
        <v>0</v>
      </c>
      <c r="I84" s="80"/>
      <c r="J84" s="80">
        <v>0</v>
      </c>
      <c r="K84" s="80">
        <f t="shared" si="26"/>
        <v>0</v>
      </c>
      <c r="L84" s="80">
        <v>0</v>
      </c>
      <c r="M84" s="80">
        <v>0</v>
      </c>
      <c r="N84" s="80"/>
      <c r="O84" s="80">
        <v>0</v>
      </c>
      <c r="P84" s="80">
        <f t="shared" si="24"/>
        <v>1000000000</v>
      </c>
      <c r="Q84" s="80">
        <v>1000000000</v>
      </c>
      <c r="R84" s="80"/>
      <c r="S84" s="81"/>
      <c r="T84" s="81"/>
      <c r="U84" s="81"/>
      <c r="V84" s="80">
        <f t="shared" si="25"/>
        <v>29061800000</v>
      </c>
      <c r="W84" s="39"/>
      <c r="X84" s="39"/>
      <c r="Y84" s="39"/>
      <c r="Z84" s="39"/>
      <c r="AA84" s="39"/>
      <c r="AB84" s="39"/>
    </row>
    <row r="85" spans="1:28" ht="15.75" customHeight="1" x14ac:dyDescent="0.25">
      <c r="A85" s="168"/>
      <c r="B85" s="79">
        <v>9</v>
      </c>
      <c r="C85" s="80">
        <v>20390460000</v>
      </c>
      <c r="D85" s="80">
        <v>3507400000</v>
      </c>
      <c r="E85" s="80">
        <v>572000000</v>
      </c>
      <c r="F85" s="81">
        <v>126500000</v>
      </c>
      <c r="G85" s="80">
        <v>0</v>
      </c>
      <c r="H85" s="80">
        <v>0</v>
      </c>
      <c r="I85" s="80"/>
      <c r="J85" s="80">
        <v>0</v>
      </c>
      <c r="K85" s="80">
        <f t="shared" si="26"/>
        <v>0</v>
      </c>
      <c r="L85" s="80">
        <v>0</v>
      </c>
      <c r="M85" s="80">
        <v>0</v>
      </c>
      <c r="N85" s="80"/>
      <c r="O85" s="80">
        <v>0</v>
      </c>
      <c r="P85" s="80">
        <f t="shared" si="24"/>
        <v>0</v>
      </c>
      <c r="Q85" s="80"/>
      <c r="R85" s="80"/>
      <c r="S85" s="81"/>
      <c r="T85" s="81"/>
      <c r="U85" s="81"/>
      <c r="V85" s="80">
        <f t="shared" si="25"/>
        <v>24596360000</v>
      </c>
      <c r="W85" s="39"/>
      <c r="X85" s="39"/>
      <c r="Y85" s="39"/>
      <c r="Z85" s="39"/>
      <c r="AA85" s="39"/>
      <c r="AB85" s="39"/>
    </row>
    <row r="86" spans="1:28" ht="15.75" customHeight="1" x14ac:dyDescent="0.25">
      <c r="A86" s="168"/>
      <c r="B86" s="79">
        <v>10</v>
      </c>
      <c r="C86" s="80">
        <v>17603280000</v>
      </c>
      <c r="D86" s="80">
        <v>2266210000</v>
      </c>
      <c r="E86" s="80">
        <v>0</v>
      </c>
      <c r="F86" s="81">
        <v>520000000</v>
      </c>
      <c r="G86" s="81">
        <v>175925000</v>
      </c>
      <c r="H86" s="80">
        <v>0</v>
      </c>
      <c r="I86" s="80"/>
      <c r="J86" s="80">
        <v>0</v>
      </c>
      <c r="K86" s="80">
        <f t="shared" si="26"/>
        <v>0</v>
      </c>
      <c r="L86" s="80">
        <v>0</v>
      </c>
      <c r="M86" s="80">
        <v>0</v>
      </c>
      <c r="N86" s="80"/>
      <c r="O86" s="80">
        <v>0</v>
      </c>
      <c r="P86" s="80">
        <f t="shared" si="24"/>
        <v>0</v>
      </c>
      <c r="Q86" s="80"/>
      <c r="R86" s="80"/>
      <c r="S86" s="81"/>
      <c r="T86" s="81"/>
      <c r="U86" s="81"/>
      <c r="V86" s="80">
        <f t="shared" si="25"/>
        <v>20565415000</v>
      </c>
      <c r="W86" s="39"/>
      <c r="X86" s="39"/>
      <c r="Y86" s="39"/>
      <c r="Z86" s="39"/>
      <c r="AA86" s="39"/>
      <c r="AB86" s="39"/>
    </row>
    <row r="87" spans="1:28" ht="15.75" customHeight="1" x14ac:dyDescent="0.25">
      <c r="A87" s="168"/>
      <c r="B87" s="79">
        <v>11</v>
      </c>
      <c r="C87" s="80">
        <v>4509590000</v>
      </c>
      <c r="D87" s="80">
        <v>2540560000</v>
      </c>
      <c r="E87" s="80">
        <v>0</v>
      </c>
      <c r="F87" s="81">
        <v>0</v>
      </c>
      <c r="G87" s="81">
        <v>362480000</v>
      </c>
      <c r="H87" s="80">
        <v>0</v>
      </c>
      <c r="I87" s="80"/>
      <c r="J87" s="80">
        <v>0</v>
      </c>
      <c r="K87" s="80">
        <f t="shared" si="26"/>
        <v>0</v>
      </c>
      <c r="L87" s="80">
        <v>0</v>
      </c>
      <c r="M87" s="80">
        <v>0</v>
      </c>
      <c r="N87" s="80"/>
      <c r="O87" s="80">
        <v>0</v>
      </c>
      <c r="P87" s="80">
        <f t="shared" si="24"/>
        <v>0</v>
      </c>
      <c r="Q87" s="80"/>
      <c r="R87" s="80"/>
      <c r="S87" s="81"/>
      <c r="T87" s="81"/>
      <c r="U87" s="81"/>
      <c r="V87" s="80">
        <f t="shared" si="25"/>
        <v>7412630000</v>
      </c>
      <c r="W87" s="39"/>
      <c r="X87" s="39"/>
      <c r="Y87" s="39"/>
      <c r="Z87" s="39"/>
      <c r="AA87" s="39"/>
      <c r="AB87" s="39"/>
    </row>
    <row r="88" spans="1:28" ht="15.75" customHeight="1" x14ac:dyDescent="0.25">
      <c r="A88" s="168"/>
      <c r="B88" s="79">
        <v>12</v>
      </c>
      <c r="C88" s="80">
        <v>3040260000</v>
      </c>
      <c r="D88" s="80">
        <v>1589500000</v>
      </c>
      <c r="E88" s="80">
        <v>0</v>
      </c>
      <c r="F88" s="81">
        <v>0</v>
      </c>
      <c r="G88" s="81">
        <v>59972000</v>
      </c>
      <c r="H88" s="80">
        <v>0</v>
      </c>
      <c r="I88" s="80"/>
      <c r="J88" s="80">
        <v>0</v>
      </c>
      <c r="K88" s="80">
        <f t="shared" si="26"/>
        <v>0</v>
      </c>
      <c r="L88" s="80">
        <v>0</v>
      </c>
      <c r="M88" s="80">
        <v>0</v>
      </c>
      <c r="N88" s="80"/>
      <c r="O88" s="80">
        <v>0</v>
      </c>
      <c r="P88" s="80">
        <f t="shared" si="24"/>
        <v>7882840000</v>
      </c>
      <c r="Q88" s="80"/>
      <c r="R88" s="80">
        <v>7882840000</v>
      </c>
      <c r="S88" s="81"/>
      <c r="T88" s="81"/>
      <c r="U88" s="81"/>
      <c r="V88" s="80">
        <f t="shared" si="25"/>
        <v>12572572000</v>
      </c>
      <c r="W88" s="39"/>
      <c r="X88" s="39"/>
      <c r="Y88" s="39"/>
      <c r="Z88" s="39"/>
      <c r="AA88" s="39"/>
      <c r="AB88" s="39"/>
    </row>
    <row r="89" spans="1:28" ht="15.75" customHeight="1" x14ac:dyDescent="0.25">
      <c r="A89" s="169"/>
      <c r="B89" s="46" t="s">
        <v>105</v>
      </c>
      <c r="C89" s="81">
        <f t="shared" ref="C89:H89" si="27">SUM(C77:C88)</f>
        <v>644469050000</v>
      </c>
      <c r="D89" s="81">
        <f t="shared" si="27"/>
        <v>14230358000</v>
      </c>
      <c r="E89" s="81">
        <f t="shared" si="27"/>
        <v>4181600000</v>
      </c>
      <c r="F89" s="81">
        <f t="shared" si="27"/>
        <v>646500000</v>
      </c>
      <c r="G89" s="81">
        <f t="shared" si="27"/>
        <v>1555047000</v>
      </c>
      <c r="H89" s="81">
        <f t="shared" si="27"/>
        <v>0</v>
      </c>
      <c r="I89" s="81"/>
      <c r="J89" s="81">
        <f t="shared" ref="J89:M89" si="28">SUM(J77:J88)</f>
        <v>0</v>
      </c>
      <c r="K89" s="81">
        <f t="shared" si="28"/>
        <v>0</v>
      </c>
      <c r="L89" s="81">
        <f t="shared" si="28"/>
        <v>0</v>
      </c>
      <c r="M89" s="81">
        <f t="shared" si="28"/>
        <v>0</v>
      </c>
      <c r="N89" s="81"/>
      <c r="O89" s="81">
        <f t="shared" ref="O89:V89" si="29">SUM(O77:O88)</f>
        <v>0</v>
      </c>
      <c r="P89" s="81">
        <f t="shared" si="29"/>
        <v>39970104000</v>
      </c>
      <c r="Q89" s="81">
        <f t="shared" si="29"/>
        <v>3105400000</v>
      </c>
      <c r="R89" s="81">
        <f t="shared" si="29"/>
        <v>36828544000</v>
      </c>
      <c r="S89" s="81">
        <f t="shared" si="29"/>
        <v>0</v>
      </c>
      <c r="T89" s="81">
        <f t="shared" si="29"/>
        <v>36160000</v>
      </c>
      <c r="U89" s="81">
        <f t="shared" si="29"/>
        <v>0</v>
      </c>
      <c r="V89" s="81">
        <f t="shared" si="29"/>
        <v>705052659000</v>
      </c>
      <c r="W89" s="39"/>
      <c r="X89" s="39"/>
      <c r="Y89" s="39"/>
      <c r="Z89" s="39"/>
      <c r="AA89" s="39"/>
      <c r="AB89" s="39"/>
    </row>
    <row r="90" spans="1:28" ht="15.75" customHeight="1" x14ac:dyDescent="0.25">
      <c r="A90" s="167">
        <v>2020</v>
      </c>
      <c r="B90" s="83">
        <v>1</v>
      </c>
      <c r="C90" s="84">
        <v>0</v>
      </c>
      <c r="D90" s="84">
        <v>562690000</v>
      </c>
      <c r="E90" s="84">
        <v>0</v>
      </c>
      <c r="F90" s="84">
        <v>0</v>
      </c>
      <c r="G90" s="84">
        <v>0</v>
      </c>
      <c r="H90" s="84">
        <v>0</v>
      </c>
      <c r="I90" s="84"/>
      <c r="J90" s="84">
        <v>0</v>
      </c>
      <c r="K90" s="84">
        <f t="shared" ref="K90:K92" si="30">L90+M90+O90</f>
        <v>0</v>
      </c>
      <c r="L90" s="84">
        <v>0</v>
      </c>
      <c r="M90" s="84">
        <v>0</v>
      </c>
      <c r="N90" s="84"/>
      <c r="O90" s="84">
        <v>0</v>
      </c>
      <c r="P90" s="84">
        <f t="shared" ref="P90:P101" si="31">Q90+R90+S90+T90+U90</f>
        <v>10499460000</v>
      </c>
      <c r="Q90" s="84">
        <v>0</v>
      </c>
      <c r="R90" s="84">
        <v>10499460000</v>
      </c>
      <c r="S90" s="84">
        <v>0</v>
      </c>
      <c r="T90" s="84">
        <v>0</v>
      </c>
      <c r="U90" s="84">
        <v>0</v>
      </c>
      <c r="V90" s="85">
        <f t="shared" ref="V90:V101" si="32">SUM(C90+D90+F90+G90+H90+J90+K90+P90+E90)</f>
        <v>11062150000</v>
      </c>
      <c r="W90" s="39"/>
      <c r="X90" s="39"/>
      <c r="Y90" s="39"/>
      <c r="Z90" s="39"/>
      <c r="AA90" s="39"/>
      <c r="AB90" s="39"/>
    </row>
    <row r="91" spans="1:28" ht="15.75" customHeight="1" x14ac:dyDescent="0.25">
      <c r="A91" s="168"/>
      <c r="B91" s="83">
        <v>2</v>
      </c>
      <c r="C91" s="84">
        <v>78260000</v>
      </c>
      <c r="D91" s="84">
        <v>247000000</v>
      </c>
      <c r="E91" s="84">
        <v>0</v>
      </c>
      <c r="F91" s="84">
        <v>0</v>
      </c>
      <c r="G91" s="84">
        <v>0</v>
      </c>
      <c r="H91" s="84">
        <v>0</v>
      </c>
      <c r="I91" s="84"/>
      <c r="J91" s="84">
        <v>0</v>
      </c>
      <c r="K91" s="84">
        <f t="shared" si="30"/>
        <v>0</v>
      </c>
      <c r="L91" s="84">
        <v>0</v>
      </c>
      <c r="M91" s="84">
        <v>0</v>
      </c>
      <c r="N91" s="84"/>
      <c r="O91" s="84">
        <v>0</v>
      </c>
      <c r="P91" s="84">
        <f t="shared" si="31"/>
        <v>9739454000</v>
      </c>
      <c r="Q91" s="84">
        <v>0</v>
      </c>
      <c r="R91" s="84">
        <v>9739454000</v>
      </c>
      <c r="S91" s="84">
        <v>0</v>
      </c>
      <c r="T91" s="84">
        <v>0</v>
      </c>
      <c r="U91" s="84">
        <v>0</v>
      </c>
      <c r="V91" s="85">
        <f t="shared" si="32"/>
        <v>10064714000</v>
      </c>
      <c r="W91" s="39"/>
      <c r="X91" s="39"/>
      <c r="Y91" s="39"/>
      <c r="Z91" s="39"/>
      <c r="AA91" s="39"/>
      <c r="AB91" s="39"/>
    </row>
    <row r="92" spans="1:28" ht="15.75" customHeight="1" x14ac:dyDescent="0.25">
      <c r="A92" s="168"/>
      <c r="B92" s="83">
        <v>3</v>
      </c>
      <c r="C92" s="84">
        <v>0</v>
      </c>
      <c r="D92" s="84">
        <v>1029990000</v>
      </c>
      <c r="E92" s="84">
        <v>0</v>
      </c>
      <c r="F92" s="84">
        <v>0</v>
      </c>
      <c r="G92" s="84">
        <v>0</v>
      </c>
      <c r="H92" s="84">
        <v>0</v>
      </c>
      <c r="I92" s="84"/>
      <c r="J92" s="84">
        <v>0</v>
      </c>
      <c r="K92" s="84">
        <f t="shared" si="30"/>
        <v>0</v>
      </c>
      <c r="L92" s="84">
        <v>0</v>
      </c>
      <c r="M92" s="84">
        <v>0</v>
      </c>
      <c r="N92" s="84"/>
      <c r="O92" s="84">
        <v>0</v>
      </c>
      <c r="P92" s="84">
        <f t="shared" si="31"/>
        <v>6103029000</v>
      </c>
      <c r="Q92" s="84">
        <v>0</v>
      </c>
      <c r="R92" s="84">
        <v>6103029000</v>
      </c>
      <c r="S92" s="84">
        <v>0</v>
      </c>
      <c r="T92" s="84">
        <v>0</v>
      </c>
      <c r="U92" s="84">
        <v>0</v>
      </c>
      <c r="V92" s="85">
        <f t="shared" si="32"/>
        <v>7133019000</v>
      </c>
      <c r="W92" s="39"/>
      <c r="X92" s="39"/>
      <c r="Y92" s="39"/>
      <c r="Z92" s="39"/>
      <c r="AA92" s="39"/>
      <c r="AB92" s="39"/>
    </row>
    <row r="93" spans="1:28" ht="15.75" customHeight="1" x14ac:dyDescent="0.25">
      <c r="A93" s="168"/>
      <c r="B93" s="83">
        <v>4</v>
      </c>
      <c r="C93" s="84">
        <v>6726990000</v>
      </c>
      <c r="D93" s="84">
        <v>285080000</v>
      </c>
      <c r="E93" s="84">
        <v>0</v>
      </c>
      <c r="F93" s="84">
        <v>0</v>
      </c>
      <c r="G93" s="84">
        <v>133300000</v>
      </c>
      <c r="H93" s="84">
        <v>0</v>
      </c>
      <c r="I93" s="84"/>
      <c r="J93" s="84">
        <v>0</v>
      </c>
      <c r="K93" s="86">
        <v>0</v>
      </c>
      <c r="L93" s="84">
        <v>0</v>
      </c>
      <c r="M93" s="84">
        <v>0</v>
      </c>
      <c r="N93" s="84"/>
      <c r="O93" s="84">
        <v>0</v>
      </c>
      <c r="P93" s="84">
        <f t="shared" si="31"/>
        <v>3476796000</v>
      </c>
      <c r="Q93" s="84">
        <v>186120000</v>
      </c>
      <c r="R93" s="84">
        <v>3290676000</v>
      </c>
      <c r="S93" s="84">
        <v>0</v>
      </c>
      <c r="T93" s="84">
        <v>0</v>
      </c>
      <c r="U93" s="84">
        <v>0</v>
      </c>
      <c r="V93" s="85">
        <f t="shared" si="32"/>
        <v>10622166000</v>
      </c>
      <c r="W93" s="39"/>
      <c r="X93" s="39"/>
      <c r="Y93" s="39"/>
      <c r="Z93" s="39"/>
      <c r="AA93" s="39"/>
      <c r="AB93" s="39"/>
    </row>
    <row r="94" spans="1:28" ht="15.75" customHeight="1" x14ac:dyDescent="0.25">
      <c r="A94" s="168"/>
      <c r="B94" s="83">
        <v>5</v>
      </c>
      <c r="C94" s="84">
        <v>31141140000</v>
      </c>
      <c r="D94" s="84">
        <v>110900000</v>
      </c>
      <c r="E94" s="84">
        <v>0</v>
      </c>
      <c r="F94" s="84">
        <v>0</v>
      </c>
      <c r="G94" s="84">
        <v>825940000</v>
      </c>
      <c r="H94" s="84">
        <v>0</v>
      </c>
      <c r="I94" s="84"/>
      <c r="J94" s="84">
        <v>0</v>
      </c>
      <c r="K94" s="86">
        <v>0</v>
      </c>
      <c r="L94" s="84">
        <v>0</v>
      </c>
      <c r="M94" s="84">
        <v>0</v>
      </c>
      <c r="N94" s="84"/>
      <c r="O94" s="84">
        <v>0</v>
      </c>
      <c r="P94" s="84">
        <f t="shared" si="31"/>
        <v>858784000</v>
      </c>
      <c r="Q94" s="84">
        <v>233040000</v>
      </c>
      <c r="R94" s="84">
        <v>625744000</v>
      </c>
      <c r="S94" s="84">
        <v>0</v>
      </c>
      <c r="T94" s="84">
        <v>0</v>
      </c>
      <c r="U94" s="84">
        <v>0</v>
      </c>
      <c r="V94" s="85">
        <f t="shared" si="32"/>
        <v>32936764000</v>
      </c>
      <c r="W94" s="39"/>
      <c r="X94" s="39"/>
      <c r="Y94" s="39"/>
      <c r="Z94" s="39"/>
      <c r="AA94" s="39"/>
      <c r="AB94" s="39"/>
    </row>
    <row r="95" spans="1:28" ht="15.75" customHeight="1" x14ac:dyDescent="0.25">
      <c r="A95" s="168"/>
      <c r="B95" s="83">
        <v>6</v>
      </c>
      <c r="C95" s="84">
        <v>89471560000</v>
      </c>
      <c r="D95" s="84">
        <v>191100000</v>
      </c>
      <c r="E95" s="84">
        <v>0</v>
      </c>
      <c r="F95" s="84">
        <v>0</v>
      </c>
      <c r="G95" s="84">
        <v>492000000</v>
      </c>
      <c r="H95" s="84">
        <v>0</v>
      </c>
      <c r="I95" s="84"/>
      <c r="J95" s="84">
        <v>0</v>
      </c>
      <c r="K95" s="86">
        <v>0</v>
      </c>
      <c r="L95" s="84">
        <v>0</v>
      </c>
      <c r="M95" s="84">
        <v>0</v>
      </c>
      <c r="N95" s="84"/>
      <c r="O95" s="84">
        <v>0</v>
      </c>
      <c r="P95" s="84">
        <f t="shared" si="31"/>
        <v>117108000</v>
      </c>
      <c r="Q95" s="84">
        <v>60160000</v>
      </c>
      <c r="R95" s="84">
        <v>56948000</v>
      </c>
      <c r="S95" s="84">
        <v>0</v>
      </c>
      <c r="T95" s="84">
        <v>0</v>
      </c>
      <c r="U95" s="84">
        <v>0</v>
      </c>
      <c r="V95" s="85">
        <f t="shared" si="32"/>
        <v>90271768000</v>
      </c>
      <c r="W95" s="39"/>
      <c r="X95" s="39"/>
      <c r="Y95" s="39"/>
      <c r="Z95" s="39"/>
      <c r="AA95" s="39"/>
      <c r="AB95" s="39"/>
    </row>
    <row r="96" spans="1:28" ht="15.75" customHeight="1" x14ac:dyDescent="0.25">
      <c r="A96" s="168"/>
      <c r="B96" s="83">
        <v>7</v>
      </c>
      <c r="C96" s="84">
        <v>34554786000</v>
      </c>
      <c r="D96" s="84">
        <v>108150000</v>
      </c>
      <c r="E96" s="84">
        <v>0</v>
      </c>
      <c r="F96" s="84">
        <v>0</v>
      </c>
      <c r="G96" s="84">
        <v>4263760000</v>
      </c>
      <c r="H96" s="84">
        <v>0</v>
      </c>
      <c r="I96" s="84"/>
      <c r="J96" s="84">
        <v>0</v>
      </c>
      <c r="K96" s="84">
        <f t="shared" ref="K96:K98" si="33">L96+M96+O96</f>
        <v>0</v>
      </c>
      <c r="L96" s="84">
        <v>0</v>
      </c>
      <c r="M96" s="84">
        <v>0</v>
      </c>
      <c r="N96" s="84"/>
      <c r="O96" s="84">
        <v>0</v>
      </c>
      <c r="P96" s="84">
        <f t="shared" si="31"/>
        <v>1052880000</v>
      </c>
      <c r="Q96" s="84">
        <v>0</v>
      </c>
      <c r="R96" s="84">
        <v>1052880000</v>
      </c>
      <c r="S96" s="84">
        <v>0</v>
      </c>
      <c r="T96" s="84">
        <v>0</v>
      </c>
      <c r="U96" s="84">
        <v>0</v>
      </c>
      <c r="V96" s="85">
        <f t="shared" si="32"/>
        <v>39979576000</v>
      </c>
      <c r="W96" s="39"/>
      <c r="X96" s="39"/>
      <c r="Y96" s="39"/>
      <c r="Z96" s="39"/>
      <c r="AA96" s="39"/>
      <c r="AB96" s="39"/>
    </row>
    <row r="97" spans="1:28" ht="15.75" customHeight="1" x14ac:dyDescent="0.25">
      <c r="A97" s="168"/>
      <c r="B97" s="83">
        <v>8</v>
      </c>
      <c r="C97" s="84">
        <v>98768804000</v>
      </c>
      <c r="D97" s="84">
        <v>280000000</v>
      </c>
      <c r="E97" s="84">
        <v>0</v>
      </c>
      <c r="F97" s="84">
        <v>0</v>
      </c>
      <c r="G97" s="84">
        <v>1489520000</v>
      </c>
      <c r="H97" s="84">
        <v>0</v>
      </c>
      <c r="I97" s="84"/>
      <c r="J97" s="84">
        <v>0</v>
      </c>
      <c r="K97" s="84">
        <f t="shared" si="33"/>
        <v>0</v>
      </c>
      <c r="L97" s="84">
        <v>0</v>
      </c>
      <c r="M97" s="84">
        <v>0</v>
      </c>
      <c r="N97" s="84"/>
      <c r="O97" s="84">
        <v>0</v>
      </c>
      <c r="P97" s="84">
        <f t="shared" si="31"/>
        <v>96000000</v>
      </c>
      <c r="Q97" s="84">
        <v>96000000</v>
      </c>
      <c r="R97" s="84">
        <v>0</v>
      </c>
      <c r="S97" s="84">
        <v>0</v>
      </c>
      <c r="T97" s="84">
        <v>0</v>
      </c>
      <c r="U97" s="84">
        <v>0</v>
      </c>
      <c r="V97" s="85">
        <f t="shared" si="32"/>
        <v>100634324000</v>
      </c>
      <c r="W97" s="39"/>
      <c r="X97" s="39"/>
      <c r="Y97" s="39"/>
      <c r="Z97" s="39"/>
      <c r="AA97" s="39"/>
      <c r="AB97" s="39"/>
    </row>
    <row r="98" spans="1:28" ht="15.75" customHeight="1" x14ac:dyDescent="0.25">
      <c r="A98" s="168"/>
      <c r="B98" s="83">
        <v>9</v>
      </c>
      <c r="C98" s="84">
        <v>166432420000</v>
      </c>
      <c r="D98" s="84">
        <v>1592570000</v>
      </c>
      <c r="E98" s="84">
        <v>0</v>
      </c>
      <c r="F98" s="84">
        <v>0</v>
      </c>
      <c r="G98" s="84">
        <v>1507100000</v>
      </c>
      <c r="H98" s="84">
        <v>0</v>
      </c>
      <c r="I98" s="84"/>
      <c r="J98" s="84">
        <v>0</v>
      </c>
      <c r="K98" s="84">
        <f t="shared" si="33"/>
        <v>0</v>
      </c>
      <c r="L98" s="84">
        <v>0</v>
      </c>
      <c r="M98" s="84">
        <v>0</v>
      </c>
      <c r="N98" s="84"/>
      <c r="O98" s="84">
        <v>0</v>
      </c>
      <c r="P98" s="84">
        <f t="shared" si="31"/>
        <v>0</v>
      </c>
      <c r="Q98" s="84">
        <v>0</v>
      </c>
      <c r="R98" s="84">
        <v>0</v>
      </c>
      <c r="S98" s="84">
        <v>0</v>
      </c>
      <c r="T98" s="84">
        <v>0</v>
      </c>
      <c r="U98" s="84">
        <v>0</v>
      </c>
      <c r="V98" s="85">
        <f t="shared" si="32"/>
        <v>169532090000</v>
      </c>
      <c r="W98" s="39"/>
      <c r="X98" s="39"/>
      <c r="Y98" s="39"/>
      <c r="Z98" s="39"/>
      <c r="AA98" s="39"/>
      <c r="AB98" s="39"/>
    </row>
    <row r="99" spans="1:28" ht="15.75" customHeight="1" x14ac:dyDescent="0.25">
      <c r="A99" s="168"/>
      <c r="B99" s="83">
        <v>10</v>
      </c>
      <c r="C99" s="86">
        <v>0</v>
      </c>
      <c r="D99" s="86">
        <v>2419770000</v>
      </c>
      <c r="E99" s="86">
        <v>0</v>
      </c>
      <c r="F99" s="86">
        <v>1125000000</v>
      </c>
      <c r="G99" s="86">
        <v>1071200000</v>
      </c>
      <c r="H99" s="86">
        <v>0</v>
      </c>
      <c r="I99" s="86"/>
      <c r="J99" s="86">
        <v>0</v>
      </c>
      <c r="K99" s="86">
        <v>0</v>
      </c>
      <c r="L99" s="86">
        <v>0</v>
      </c>
      <c r="M99" s="86">
        <v>0</v>
      </c>
      <c r="N99" s="86"/>
      <c r="O99" s="86">
        <v>0</v>
      </c>
      <c r="P99" s="86">
        <f t="shared" si="31"/>
        <v>453747000</v>
      </c>
      <c r="Q99" s="86">
        <v>0</v>
      </c>
      <c r="R99" s="86">
        <v>453747000</v>
      </c>
      <c r="S99" s="86">
        <v>0</v>
      </c>
      <c r="T99" s="86">
        <v>0</v>
      </c>
      <c r="U99" s="86">
        <v>0</v>
      </c>
      <c r="V99" s="87">
        <f t="shared" si="32"/>
        <v>5069717000</v>
      </c>
      <c r="W99" s="88"/>
      <c r="X99" s="88"/>
      <c r="Y99" s="88"/>
      <c r="Z99" s="88"/>
      <c r="AA99" s="88"/>
      <c r="AB99" s="88"/>
    </row>
    <row r="100" spans="1:28" ht="15.75" customHeight="1" x14ac:dyDescent="0.25">
      <c r="A100" s="168"/>
      <c r="B100" s="83">
        <v>11</v>
      </c>
      <c r="C100" s="86">
        <v>0</v>
      </c>
      <c r="D100" s="86">
        <v>963060000</v>
      </c>
      <c r="E100" s="86">
        <v>0</v>
      </c>
      <c r="F100" s="86">
        <v>1624500000</v>
      </c>
      <c r="G100" s="86">
        <v>681120000</v>
      </c>
      <c r="H100" s="86">
        <v>0</v>
      </c>
      <c r="I100" s="86"/>
      <c r="J100" s="86">
        <v>0</v>
      </c>
      <c r="K100" s="86">
        <v>0</v>
      </c>
      <c r="L100" s="86">
        <v>0</v>
      </c>
      <c r="M100" s="86">
        <v>0</v>
      </c>
      <c r="N100" s="86"/>
      <c r="O100" s="86">
        <v>0</v>
      </c>
      <c r="P100" s="86">
        <f t="shared" si="31"/>
        <v>1071182000</v>
      </c>
      <c r="Q100" s="86">
        <v>0</v>
      </c>
      <c r="R100" s="86">
        <v>1071182000</v>
      </c>
      <c r="S100" s="86">
        <v>0</v>
      </c>
      <c r="T100" s="86">
        <v>0</v>
      </c>
      <c r="U100" s="86">
        <v>0</v>
      </c>
      <c r="V100" s="87">
        <f t="shared" si="32"/>
        <v>4339862000</v>
      </c>
      <c r="W100" s="88"/>
      <c r="X100" s="88"/>
      <c r="Y100" s="88"/>
      <c r="Z100" s="88"/>
      <c r="AA100" s="88"/>
      <c r="AB100" s="88"/>
    </row>
    <row r="101" spans="1:28" ht="15.75" customHeight="1" x14ac:dyDescent="0.25">
      <c r="A101" s="168"/>
      <c r="B101" s="89">
        <v>12</v>
      </c>
      <c r="C101" s="86">
        <v>0</v>
      </c>
      <c r="D101" s="86">
        <v>1974280000</v>
      </c>
      <c r="E101" s="86">
        <v>0</v>
      </c>
      <c r="F101" s="86">
        <v>274500000</v>
      </c>
      <c r="G101" s="86">
        <v>496100000</v>
      </c>
      <c r="H101" s="86">
        <v>0</v>
      </c>
      <c r="I101" s="86"/>
      <c r="J101" s="86">
        <v>0</v>
      </c>
      <c r="K101" s="86">
        <v>0</v>
      </c>
      <c r="L101" s="86">
        <v>0</v>
      </c>
      <c r="M101" s="86">
        <v>0</v>
      </c>
      <c r="N101" s="86"/>
      <c r="O101" s="86">
        <v>0</v>
      </c>
      <c r="P101" s="86">
        <f t="shared" si="31"/>
        <v>4347406000</v>
      </c>
      <c r="Q101" s="86">
        <v>0</v>
      </c>
      <c r="R101" s="86">
        <v>4347406000</v>
      </c>
      <c r="S101" s="86">
        <v>0</v>
      </c>
      <c r="T101" s="86">
        <v>0</v>
      </c>
      <c r="U101" s="86">
        <v>0</v>
      </c>
      <c r="V101" s="87">
        <f t="shared" si="32"/>
        <v>7092286000</v>
      </c>
      <c r="W101" s="88"/>
      <c r="X101" s="88"/>
      <c r="Y101" s="88"/>
      <c r="Z101" s="88"/>
      <c r="AA101" s="88"/>
      <c r="AB101" s="88"/>
    </row>
    <row r="102" spans="1:28" ht="15.75" customHeight="1" x14ac:dyDescent="0.25">
      <c r="A102" s="169"/>
      <c r="B102" s="46" t="s">
        <v>105</v>
      </c>
      <c r="C102" s="90">
        <f t="shared" ref="C102:H102" si="34">SUM(C90:C101)</f>
        <v>427173960000</v>
      </c>
      <c r="D102" s="90">
        <f t="shared" si="34"/>
        <v>9764590000</v>
      </c>
      <c r="E102" s="90">
        <f t="shared" si="34"/>
        <v>0</v>
      </c>
      <c r="F102" s="90">
        <f t="shared" si="34"/>
        <v>3024000000</v>
      </c>
      <c r="G102" s="90">
        <f t="shared" si="34"/>
        <v>10960040000</v>
      </c>
      <c r="H102" s="90">
        <f t="shared" si="34"/>
        <v>0</v>
      </c>
      <c r="I102" s="90"/>
      <c r="J102" s="90">
        <f t="shared" ref="J102:M102" si="35">SUM(J90:J101)</f>
        <v>0</v>
      </c>
      <c r="K102" s="90">
        <f t="shared" si="35"/>
        <v>0</v>
      </c>
      <c r="L102" s="90">
        <f t="shared" si="35"/>
        <v>0</v>
      </c>
      <c r="M102" s="90">
        <f t="shared" si="35"/>
        <v>0</v>
      </c>
      <c r="N102" s="90"/>
      <c r="O102" s="90">
        <f t="shared" ref="O102:V102" si="36">SUM(O90:O101)</f>
        <v>0</v>
      </c>
      <c r="P102" s="90">
        <f t="shared" si="36"/>
        <v>37815846000</v>
      </c>
      <c r="Q102" s="90">
        <f t="shared" si="36"/>
        <v>575320000</v>
      </c>
      <c r="R102" s="90">
        <f t="shared" si="36"/>
        <v>37240526000</v>
      </c>
      <c r="S102" s="90">
        <f t="shared" si="36"/>
        <v>0</v>
      </c>
      <c r="T102" s="90">
        <f t="shared" si="36"/>
        <v>0</v>
      </c>
      <c r="U102" s="90">
        <f t="shared" si="36"/>
        <v>0</v>
      </c>
      <c r="V102" s="90">
        <f t="shared" si="36"/>
        <v>488738436000</v>
      </c>
      <c r="W102" s="91"/>
      <c r="X102" s="91"/>
      <c r="Y102" s="91"/>
      <c r="Z102" s="91"/>
      <c r="AA102" s="91"/>
      <c r="AB102" s="91"/>
    </row>
    <row r="103" spans="1:28" ht="15.75" customHeight="1" x14ac:dyDescent="0.25">
      <c r="A103" s="167">
        <v>2021</v>
      </c>
      <c r="B103" s="79">
        <v>1</v>
      </c>
      <c r="C103" s="92">
        <v>0</v>
      </c>
      <c r="D103" s="92">
        <v>970690000</v>
      </c>
      <c r="E103" s="92">
        <v>0</v>
      </c>
      <c r="F103" s="92">
        <v>486000000</v>
      </c>
      <c r="G103" s="92">
        <v>460100000</v>
      </c>
      <c r="H103" s="92">
        <v>0</v>
      </c>
      <c r="I103" s="92"/>
      <c r="J103" s="92">
        <v>0</v>
      </c>
      <c r="K103" s="92">
        <v>0</v>
      </c>
      <c r="L103" s="92">
        <v>0</v>
      </c>
      <c r="M103" s="92">
        <v>0</v>
      </c>
      <c r="N103" s="92"/>
      <c r="O103" s="92">
        <v>0</v>
      </c>
      <c r="P103" s="92">
        <f t="shared" ref="P103:P105" si="37">Q103+R103+S103+T103+U103</f>
        <v>11102035000</v>
      </c>
      <c r="Q103" s="92">
        <v>0</v>
      </c>
      <c r="R103" s="92">
        <v>11102035000</v>
      </c>
      <c r="S103" s="92">
        <v>0</v>
      </c>
      <c r="T103" s="92">
        <v>0</v>
      </c>
      <c r="U103" s="92">
        <v>0</v>
      </c>
      <c r="V103" s="93">
        <f t="shared" ref="V103:V105" si="38">SUM(C103+D103+F103+G103+H103+J103+K103+P103+E103)</f>
        <v>13018825000</v>
      </c>
      <c r="W103" s="88"/>
      <c r="X103" s="88"/>
      <c r="Y103" s="88"/>
      <c r="Z103" s="88"/>
      <c r="AA103" s="88"/>
      <c r="AB103" s="88"/>
    </row>
    <row r="104" spans="1:28" ht="15.75" customHeight="1" x14ac:dyDescent="0.25">
      <c r="A104" s="168"/>
      <c r="B104" s="79">
        <v>2</v>
      </c>
      <c r="C104" s="92">
        <v>1749540000</v>
      </c>
      <c r="D104" s="92">
        <v>1353105000</v>
      </c>
      <c r="E104" s="92">
        <v>0</v>
      </c>
      <c r="F104" s="92">
        <v>0</v>
      </c>
      <c r="G104" s="92">
        <v>742100000</v>
      </c>
      <c r="H104" s="92">
        <v>0</v>
      </c>
      <c r="I104" s="92"/>
      <c r="J104" s="92">
        <v>0</v>
      </c>
      <c r="K104" s="92">
        <v>0</v>
      </c>
      <c r="L104" s="92">
        <v>0</v>
      </c>
      <c r="M104" s="92">
        <v>0</v>
      </c>
      <c r="N104" s="92"/>
      <c r="O104" s="92">
        <v>0</v>
      </c>
      <c r="P104" s="92">
        <f t="shared" si="37"/>
        <v>7654304000</v>
      </c>
      <c r="Q104" s="92">
        <v>0</v>
      </c>
      <c r="R104" s="92">
        <v>7654304000</v>
      </c>
      <c r="S104" s="92">
        <v>0</v>
      </c>
      <c r="T104" s="92">
        <v>0</v>
      </c>
      <c r="U104" s="92">
        <v>0</v>
      </c>
      <c r="V104" s="93">
        <f t="shared" si="38"/>
        <v>11499049000</v>
      </c>
      <c r="W104" s="88"/>
      <c r="X104" s="88"/>
      <c r="Y104" s="88"/>
      <c r="Z104" s="88"/>
      <c r="AA104" s="88"/>
      <c r="AB104" s="88"/>
    </row>
    <row r="105" spans="1:28" ht="15.75" customHeight="1" x14ac:dyDescent="0.25">
      <c r="A105" s="168"/>
      <c r="B105" s="79">
        <v>3</v>
      </c>
      <c r="C105" s="92">
        <v>28552240000</v>
      </c>
      <c r="D105" s="92">
        <v>1921640000</v>
      </c>
      <c r="E105" s="92">
        <v>0</v>
      </c>
      <c r="F105" s="92">
        <v>234000000</v>
      </c>
      <c r="G105" s="92">
        <v>399340000</v>
      </c>
      <c r="H105" s="92">
        <v>0</v>
      </c>
      <c r="I105" s="92"/>
      <c r="J105" s="92">
        <v>0</v>
      </c>
      <c r="K105" s="92">
        <v>0</v>
      </c>
      <c r="L105" s="92">
        <v>0</v>
      </c>
      <c r="M105" s="92">
        <v>0</v>
      </c>
      <c r="N105" s="92"/>
      <c r="O105" s="92">
        <v>0</v>
      </c>
      <c r="P105" s="92">
        <f t="shared" si="37"/>
        <v>13632347000</v>
      </c>
      <c r="Q105" s="92">
        <v>0</v>
      </c>
      <c r="R105" s="92">
        <v>13632347000</v>
      </c>
      <c r="S105" s="92">
        <v>0</v>
      </c>
      <c r="T105" s="92">
        <v>0</v>
      </c>
      <c r="U105" s="92">
        <v>0</v>
      </c>
      <c r="V105" s="93">
        <f t="shared" si="38"/>
        <v>44739567000</v>
      </c>
      <c r="W105" s="88"/>
      <c r="X105" s="88"/>
      <c r="Y105" s="88"/>
      <c r="Z105" s="88"/>
      <c r="AA105" s="88"/>
      <c r="AB105" s="88"/>
    </row>
    <row r="106" spans="1:28" ht="15.75" customHeight="1" x14ac:dyDescent="0.25">
      <c r="A106" s="168"/>
      <c r="B106" s="79">
        <v>4</v>
      </c>
      <c r="C106" s="92">
        <v>49644680000</v>
      </c>
      <c r="D106" s="92">
        <v>1289120000</v>
      </c>
      <c r="E106" s="92">
        <v>0</v>
      </c>
      <c r="F106" s="92">
        <v>0</v>
      </c>
      <c r="G106" s="92">
        <v>870020000</v>
      </c>
      <c r="H106" s="92"/>
      <c r="I106" s="92"/>
      <c r="J106" s="92"/>
      <c r="K106" s="92"/>
      <c r="L106" s="92"/>
      <c r="M106" s="92"/>
      <c r="N106" s="92"/>
      <c r="O106" s="92"/>
      <c r="P106" s="92">
        <f t="shared" ref="P106:P114" si="39">SUM(Q106:U106)</f>
        <v>5677504000</v>
      </c>
      <c r="Q106" s="92">
        <v>0</v>
      </c>
      <c r="R106" s="92">
        <v>5677504000</v>
      </c>
      <c r="S106" s="92">
        <v>0</v>
      </c>
      <c r="T106" s="92">
        <v>0</v>
      </c>
      <c r="U106" s="92">
        <v>0</v>
      </c>
      <c r="V106" s="93">
        <f t="shared" ref="V106:V114" si="40">SUM(C106:K106,P106)</f>
        <v>57481324000</v>
      </c>
      <c r="W106" s="94"/>
      <c r="X106" s="94"/>
      <c r="Y106" s="94"/>
      <c r="Z106" s="94"/>
      <c r="AA106" s="94"/>
      <c r="AB106" s="94"/>
    </row>
    <row r="107" spans="1:28" ht="15.75" customHeight="1" x14ac:dyDescent="0.25">
      <c r="A107" s="168"/>
      <c r="B107" s="79">
        <v>5</v>
      </c>
      <c r="C107" s="92">
        <v>142319060000</v>
      </c>
      <c r="D107" s="92">
        <v>1475440000</v>
      </c>
      <c r="E107" s="92">
        <v>0</v>
      </c>
      <c r="F107" s="92">
        <v>0</v>
      </c>
      <c r="G107" s="92">
        <v>152520000</v>
      </c>
      <c r="H107" s="92"/>
      <c r="I107" s="92"/>
      <c r="J107" s="92"/>
      <c r="K107" s="92"/>
      <c r="L107" s="92"/>
      <c r="M107" s="92"/>
      <c r="N107" s="92"/>
      <c r="O107" s="92"/>
      <c r="P107" s="92">
        <f t="shared" si="39"/>
        <v>5845063000</v>
      </c>
      <c r="Q107" s="92">
        <v>0</v>
      </c>
      <c r="R107" s="92">
        <v>5845063000</v>
      </c>
      <c r="S107" s="92"/>
      <c r="T107" s="92"/>
      <c r="U107" s="92"/>
      <c r="V107" s="93">
        <f t="shared" si="40"/>
        <v>149792083000</v>
      </c>
      <c r="W107" s="94"/>
      <c r="X107" s="94"/>
      <c r="Y107" s="94"/>
      <c r="Z107" s="94"/>
      <c r="AA107" s="94"/>
      <c r="AB107" s="94"/>
    </row>
    <row r="108" spans="1:28" ht="15.75" customHeight="1" x14ac:dyDescent="0.25">
      <c r="A108" s="168"/>
      <c r="B108" s="79">
        <v>6</v>
      </c>
      <c r="C108" s="92">
        <v>333127925000</v>
      </c>
      <c r="D108" s="92">
        <v>1825700000</v>
      </c>
      <c r="E108" s="92">
        <v>0</v>
      </c>
      <c r="F108" s="92">
        <v>0</v>
      </c>
      <c r="G108" s="92">
        <v>551340000</v>
      </c>
      <c r="H108" s="92"/>
      <c r="I108" s="92"/>
      <c r="J108" s="92"/>
      <c r="K108" s="92"/>
      <c r="L108" s="92"/>
      <c r="M108" s="92"/>
      <c r="N108" s="92"/>
      <c r="O108" s="92"/>
      <c r="P108" s="92">
        <f t="shared" si="39"/>
        <v>4830511000</v>
      </c>
      <c r="Q108" s="92"/>
      <c r="R108" s="92">
        <v>4830511000</v>
      </c>
      <c r="S108" s="92"/>
      <c r="T108" s="92"/>
      <c r="U108" s="92"/>
      <c r="V108" s="93">
        <f t="shared" si="40"/>
        <v>340335476000</v>
      </c>
      <c r="W108" s="94"/>
      <c r="X108" s="94"/>
      <c r="Y108" s="94"/>
      <c r="Z108" s="94"/>
      <c r="AA108" s="94"/>
      <c r="AB108" s="94"/>
    </row>
    <row r="109" spans="1:28" ht="15.75" customHeight="1" x14ac:dyDescent="0.25">
      <c r="A109" s="168"/>
      <c r="B109" s="79">
        <v>7</v>
      </c>
      <c r="C109" s="92">
        <v>20116980000</v>
      </c>
      <c r="D109" s="92">
        <v>1429090000</v>
      </c>
      <c r="E109" s="92">
        <v>0</v>
      </c>
      <c r="F109" s="92">
        <v>0</v>
      </c>
      <c r="G109" s="92">
        <v>594360000</v>
      </c>
      <c r="H109" s="92"/>
      <c r="I109" s="92"/>
      <c r="J109" s="92"/>
      <c r="K109" s="92"/>
      <c r="L109" s="92"/>
      <c r="M109" s="92"/>
      <c r="N109" s="92"/>
      <c r="O109" s="92"/>
      <c r="P109" s="92">
        <f t="shared" si="39"/>
        <v>360000000</v>
      </c>
      <c r="Q109" s="92"/>
      <c r="R109" s="92">
        <v>360000000</v>
      </c>
      <c r="S109" s="92"/>
      <c r="T109" s="92"/>
      <c r="U109" s="92"/>
      <c r="V109" s="93">
        <f t="shared" si="40"/>
        <v>22500430000</v>
      </c>
      <c r="W109" s="94"/>
      <c r="X109" s="94"/>
      <c r="Y109" s="94"/>
      <c r="Z109" s="94"/>
      <c r="AA109" s="94"/>
      <c r="AB109" s="94"/>
    </row>
    <row r="110" spans="1:28" ht="15.75" customHeight="1" x14ac:dyDescent="0.25">
      <c r="A110" s="168"/>
      <c r="B110" s="79">
        <v>8</v>
      </c>
      <c r="C110" s="92">
        <v>9486992000</v>
      </c>
      <c r="D110" s="92">
        <v>175140000</v>
      </c>
      <c r="E110" s="92"/>
      <c r="F110" s="92"/>
      <c r="G110" s="92">
        <v>390260000</v>
      </c>
      <c r="H110" s="92"/>
      <c r="I110" s="92"/>
      <c r="J110" s="92"/>
      <c r="K110" s="92"/>
      <c r="L110" s="92"/>
      <c r="M110" s="92"/>
      <c r="N110" s="92"/>
      <c r="O110" s="92"/>
      <c r="P110" s="92">
        <f t="shared" si="39"/>
        <v>0</v>
      </c>
      <c r="Q110" s="92"/>
      <c r="R110" s="92">
        <v>0</v>
      </c>
      <c r="S110" s="92"/>
      <c r="T110" s="92"/>
      <c r="U110" s="92"/>
      <c r="V110" s="93">
        <f t="shared" si="40"/>
        <v>10052392000</v>
      </c>
      <c r="W110" s="94"/>
      <c r="X110" s="94"/>
      <c r="Y110" s="94"/>
      <c r="Z110" s="94"/>
      <c r="AA110" s="94"/>
      <c r="AB110" s="94"/>
    </row>
    <row r="111" spans="1:28" ht="15.75" customHeight="1" x14ac:dyDescent="0.25">
      <c r="A111" s="168"/>
      <c r="B111" s="79">
        <v>9</v>
      </c>
      <c r="C111" s="92">
        <v>22692300000</v>
      </c>
      <c r="D111" s="92">
        <v>27960000</v>
      </c>
      <c r="E111" s="92">
        <v>0</v>
      </c>
      <c r="F111" s="92">
        <v>0</v>
      </c>
      <c r="G111" s="92">
        <v>0</v>
      </c>
      <c r="H111" s="92"/>
      <c r="I111" s="92"/>
      <c r="J111" s="92"/>
      <c r="K111" s="92"/>
      <c r="L111" s="92"/>
      <c r="M111" s="92"/>
      <c r="N111" s="92"/>
      <c r="O111" s="92"/>
      <c r="P111" s="92">
        <f t="shared" si="39"/>
        <v>0</v>
      </c>
      <c r="Q111" s="92"/>
      <c r="R111" s="92"/>
      <c r="S111" s="92"/>
      <c r="T111" s="92"/>
      <c r="U111" s="92"/>
      <c r="V111" s="93">
        <f t="shared" si="40"/>
        <v>22720260000</v>
      </c>
      <c r="W111" s="94"/>
      <c r="X111" s="94"/>
      <c r="Y111" s="94"/>
      <c r="Z111" s="94"/>
      <c r="AA111" s="94"/>
      <c r="AB111" s="94"/>
    </row>
    <row r="112" spans="1:28" ht="15.75" customHeight="1" x14ac:dyDescent="0.25">
      <c r="A112" s="168"/>
      <c r="B112" s="79">
        <v>10</v>
      </c>
      <c r="C112" s="92">
        <v>34568310000</v>
      </c>
      <c r="D112" s="92">
        <v>0</v>
      </c>
      <c r="E112" s="92">
        <v>0</v>
      </c>
      <c r="F112" s="92">
        <v>0</v>
      </c>
      <c r="G112" s="92">
        <v>0</v>
      </c>
      <c r="H112" s="92"/>
      <c r="I112" s="92"/>
      <c r="J112" s="92"/>
      <c r="K112" s="92"/>
      <c r="L112" s="92"/>
      <c r="M112" s="92"/>
      <c r="N112" s="92"/>
      <c r="O112" s="92"/>
      <c r="P112" s="92">
        <f t="shared" si="39"/>
        <v>0</v>
      </c>
      <c r="Q112" s="92">
        <v>0</v>
      </c>
      <c r="R112" s="92"/>
      <c r="S112" s="92"/>
      <c r="T112" s="92"/>
      <c r="U112" s="92"/>
      <c r="V112" s="93">
        <f t="shared" si="40"/>
        <v>34568310000</v>
      </c>
      <c r="W112" s="94"/>
      <c r="X112" s="94"/>
      <c r="Y112" s="94"/>
      <c r="Z112" s="94"/>
      <c r="AA112" s="94"/>
      <c r="AB112" s="94"/>
    </row>
    <row r="113" spans="1:28" ht="15.75" customHeight="1" x14ac:dyDescent="0.25">
      <c r="A113" s="168"/>
      <c r="B113" s="79">
        <v>11</v>
      </c>
      <c r="C113" s="92">
        <v>4953702000</v>
      </c>
      <c r="D113" s="92">
        <v>115200000</v>
      </c>
      <c r="E113" s="92">
        <v>0</v>
      </c>
      <c r="F113" s="92">
        <v>0</v>
      </c>
      <c r="G113" s="92">
        <v>0</v>
      </c>
      <c r="H113" s="92"/>
      <c r="I113" s="92"/>
      <c r="J113" s="92"/>
      <c r="K113" s="92"/>
      <c r="L113" s="92"/>
      <c r="M113" s="92"/>
      <c r="N113" s="92"/>
      <c r="O113" s="92"/>
      <c r="P113" s="92">
        <f t="shared" si="39"/>
        <v>0</v>
      </c>
      <c r="Q113" s="92">
        <v>0</v>
      </c>
      <c r="R113" s="92">
        <v>0</v>
      </c>
      <c r="S113" s="92">
        <v>0</v>
      </c>
      <c r="T113" s="92">
        <v>0</v>
      </c>
      <c r="U113" s="92">
        <v>0</v>
      </c>
      <c r="V113" s="93">
        <f t="shared" si="40"/>
        <v>5068902000</v>
      </c>
      <c r="W113" s="94"/>
      <c r="X113" s="94"/>
      <c r="Y113" s="94"/>
      <c r="Z113" s="94"/>
      <c r="AA113" s="94"/>
      <c r="AB113" s="94"/>
    </row>
    <row r="114" spans="1:28" ht="15.75" customHeight="1" x14ac:dyDescent="0.25">
      <c r="A114" s="168"/>
      <c r="B114" s="79">
        <v>12</v>
      </c>
      <c r="C114" s="92">
        <v>80830120000</v>
      </c>
      <c r="D114" s="92">
        <v>78300000</v>
      </c>
      <c r="E114" s="92">
        <v>0</v>
      </c>
      <c r="F114" s="92">
        <v>0</v>
      </c>
      <c r="G114" s="92">
        <v>53260000</v>
      </c>
      <c r="H114" s="92"/>
      <c r="I114" s="92"/>
      <c r="J114" s="92"/>
      <c r="K114" s="92"/>
      <c r="L114" s="92"/>
      <c r="M114" s="92"/>
      <c r="N114" s="92"/>
      <c r="O114" s="92"/>
      <c r="P114" s="92">
        <f t="shared" si="39"/>
        <v>0</v>
      </c>
      <c r="Q114" s="92">
        <v>0</v>
      </c>
      <c r="R114" s="92">
        <v>0</v>
      </c>
      <c r="S114" s="92">
        <v>0</v>
      </c>
      <c r="T114" s="92">
        <v>0</v>
      </c>
      <c r="U114" s="92">
        <v>0</v>
      </c>
      <c r="V114" s="93">
        <f t="shared" si="40"/>
        <v>80961680000</v>
      </c>
      <c r="W114" s="94"/>
      <c r="X114" s="94"/>
      <c r="Y114" s="94"/>
      <c r="Z114" s="94"/>
      <c r="AA114" s="94"/>
      <c r="AB114" s="94"/>
    </row>
    <row r="115" spans="1:28" ht="14.25" customHeight="1" x14ac:dyDescent="0.25">
      <c r="A115" s="169"/>
      <c r="B115" s="46" t="s">
        <v>105</v>
      </c>
      <c r="C115" s="95">
        <f t="shared" ref="C115:H115" si="41">SUM(C103:C114)</f>
        <v>728041849000</v>
      </c>
      <c r="D115" s="95">
        <f t="shared" si="41"/>
        <v>10661385000</v>
      </c>
      <c r="E115" s="95">
        <f t="shared" si="41"/>
        <v>0</v>
      </c>
      <c r="F115" s="95">
        <f t="shared" si="41"/>
        <v>720000000</v>
      </c>
      <c r="G115" s="95">
        <f t="shared" si="41"/>
        <v>4213300000</v>
      </c>
      <c r="H115" s="95">
        <f t="shared" si="41"/>
        <v>0</v>
      </c>
      <c r="I115" s="95"/>
      <c r="J115" s="95">
        <f t="shared" ref="J115:M115" si="42">SUM(J103:J114)</f>
        <v>0</v>
      </c>
      <c r="K115" s="95">
        <f t="shared" si="42"/>
        <v>0</v>
      </c>
      <c r="L115" s="95">
        <f t="shared" si="42"/>
        <v>0</v>
      </c>
      <c r="M115" s="95">
        <f t="shared" si="42"/>
        <v>0</v>
      </c>
      <c r="N115" s="95"/>
      <c r="O115" s="95">
        <f t="shared" ref="O115:V115" si="43">SUM(O103:O114)</f>
        <v>0</v>
      </c>
      <c r="P115" s="95">
        <f t="shared" si="43"/>
        <v>49101764000</v>
      </c>
      <c r="Q115" s="95">
        <f t="shared" si="43"/>
        <v>0</v>
      </c>
      <c r="R115" s="95">
        <f t="shared" si="43"/>
        <v>49101764000</v>
      </c>
      <c r="S115" s="95">
        <f t="shared" si="43"/>
        <v>0</v>
      </c>
      <c r="T115" s="95">
        <f t="shared" si="43"/>
        <v>0</v>
      </c>
      <c r="U115" s="95">
        <f t="shared" si="43"/>
        <v>0</v>
      </c>
      <c r="V115" s="95">
        <f t="shared" si="43"/>
        <v>792738298000</v>
      </c>
      <c r="W115" s="96"/>
      <c r="X115" s="88"/>
      <c r="Y115" s="88"/>
      <c r="Z115" s="88"/>
      <c r="AA115" s="88"/>
      <c r="AB115" s="88"/>
    </row>
    <row r="116" spans="1:28" ht="15.75" customHeight="1" x14ac:dyDescent="0.25">
      <c r="A116" s="167">
        <v>2022</v>
      </c>
      <c r="B116" s="97">
        <v>1</v>
      </c>
      <c r="C116" s="98">
        <v>47060780000</v>
      </c>
      <c r="D116" s="98">
        <v>39690000</v>
      </c>
      <c r="E116" s="98">
        <f t="shared" ref="E116:E124" si="44">SUM(E104:E115)</f>
        <v>0</v>
      </c>
      <c r="F116" s="98"/>
      <c r="G116" s="98">
        <v>1393180000</v>
      </c>
      <c r="H116" s="98"/>
      <c r="I116" s="98"/>
      <c r="J116" s="98"/>
      <c r="K116" s="98"/>
      <c r="L116" s="98"/>
      <c r="M116" s="98"/>
      <c r="N116" s="98"/>
      <c r="O116" s="98"/>
      <c r="P116" s="98">
        <f t="shared" ref="P116:P124" si="45">SUM(Q116:U116)</f>
        <v>4952710000</v>
      </c>
      <c r="Q116" s="98"/>
      <c r="R116" s="98">
        <v>4952710000</v>
      </c>
      <c r="S116" s="98"/>
      <c r="T116" s="98"/>
      <c r="U116" s="98"/>
      <c r="V116" s="98">
        <f t="shared" ref="V116:V124" si="46">SUM(C116:K116,P116)</f>
        <v>53446360000</v>
      </c>
      <c r="W116" s="39"/>
      <c r="X116" s="39"/>
      <c r="Y116" s="39"/>
      <c r="Z116" s="39"/>
      <c r="AA116" s="39"/>
      <c r="AB116" s="39"/>
    </row>
    <row r="117" spans="1:28" ht="15.75" customHeight="1" x14ac:dyDescent="0.25">
      <c r="A117" s="168"/>
      <c r="B117" s="97">
        <v>2</v>
      </c>
      <c r="C117" s="98">
        <v>3357100000</v>
      </c>
      <c r="D117" s="98">
        <v>3300000</v>
      </c>
      <c r="E117" s="98">
        <f t="shared" si="44"/>
        <v>0</v>
      </c>
      <c r="F117" s="98"/>
      <c r="G117" s="98">
        <v>1062130000</v>
      </c>
      <c r="H117" s="98"/>
      <c r="I117" s="98"/>
      <c r="J117" s="98"/>
      <c r="K117" s="98"/>
      <c r="L117" s="98"/>
      <c r="M117" s="98"/>
      <c r="N117" s="98"/>
      <c r="O117" s="98"/>
      <c r="P117" s="98">
        <f t="shared" si="45"/>
        <v>5710775000</v>
      </c>
      <c r="Q117" s="98"/>
      <c r="R117" s="98">
        <v>5710775000</v>
      </c>
      <c r="S117" s="98"/>
      <c r="T117" s="98"/>
      <c r="U117" s="98"/>
      <c r="V117" s="98">
        <f t="shared" si="46"/>
        <v>10133305000</v>
      </c>
      <c r="W117" s="39"/>
      <c r="X117" s="39"/>
      <c r="Y117" s="39"/>
      <c r="Z117" s="39"/>
      <c r="AA117" s="39"/>
      <c r="AB117" s="39"/>
    </row>
    <row r="118" spans="1:28" ht="15.75" customHeight="1" x14ac:dyDescent="0.25">
      <c r="A118" s="168"/>
      <c r="B118" s="97">
        <v>3</v>
      </c>
      <c r="C118" s="98">
        <v>7340590000</v>
      </c>
      <c r="D118" s="98">
        <v>22500000</v>
      </c>
      <c r="E118" s="98">
        <f t="shared" si="44"/>
        <v>0</v>
      </c>
      <c r="F118" s="98"/>
      <c r="G118" s="98">
        <v>479770000</v>
      </c>
      <c r="H118" s="98"/>
      <c r="I118" s="98"/>
      <c r="J118" s="98"/>
      <c r="K118" s="98"/>
      <c r="L118" s="98"/>
      <c r="M118" s="98"/>
      <c r="N118" s="98"/>
      <c r="O118" s="98"/>
      <c r="P118" s="98">
        <f t="shared" si="45"/>
        <v>3057131000</v>
      </c>
      <c r="Q118" s="98"/>
      <c r="R118" s="98">
        <v>3057131000</v>
      </c>
      <c r="S118" s="98"/>
      <c r="T118" s="98"/>
      <c r="U118" s="98"/>
      <c r="V118" s="98">
        <f t="shared" si="46"/>
        <v>10899991000</v>
      </c>
      <c r="W118" s="39"/>
      <c r="X118" s="39"/>
      <c r="Y118" s="39"/>
      <c r="Z118" s="39"/>
      <c r="AA118" s="39"/>
      <c r="AB118" s="39"/>
    </row>
    <row r="119" spans="1:28" ht="15.75" customHeight="1" x14ac:dyDescent="0.25">
      <c r="A119" s="168"/>
      <c r="B119" s="97">
        <v>4</v>
      </c>
      <c r="C119" s="98">
        <v>101559390000</v>
      </c>
      <c r="D119" s="98">
        <v>0</v>
      </c>
      <c r="E119" s="98">
        <f t="shared" si="44"/>
        <v>0</v>
      </c>
      <c r="F119" s="98"/>
      <c r="G119" s="98">
        <v>13120000</v>
      </c>
      <c r="H119" s="98"/>
      <c r="I119" s="98"/>
      <c r="J119" s="98"/>
      <c r="K119" s="98"/>
      <c r="L119" s="98"/>
      <c r="M119" s="98"/>
      <c r="N119" s="98"/>
      <c r="O119" s="98"/>
      <c r="P119" s="98">
        <f t="shared" si="45"/>
        <v>486850000</v>
      </c>
      <c r="Q119" s="98"/>
      <c r="R119" s="98">
        <v>486850000</v>
      </c>
      <c r="S119" s="98"/>
      <c r="T119" s="98"/>
      <c r="U119" s="98"/>
      <c r="V119" s="98">
        <f t="shared" si="46"/>
        <v>102059360000</v>
      </c>
      <c r="W119" s="39"/>
      <c r="X119" s="39"/>
      <c r="Y119" s="39"/>
      <c r="Z119" s="39"/>
      <c r="AA119" s="39"/>
      <c r="AB119" s="39"/>
    </row>
    <row r="120" spans="1:28" ht="15.75" customHeight="1" x14ac:dyDescent="0.25">
      <c r="A120" s="168"/>
      <c r="B120" s="97">
        <v>5</v>
      </c>
      <c r="C120" s="98">
        <v>299191190000</v>
      </c>
      <c r="D120" s="98">
        <v>1904420000</v>
      </c>
      <c r="E120" s="98">
        <f t="shared" si="44"/>
        <v>0</v>
      </c>
      <c r="F120" s="98">
        <v>1502000000</v>
      </c>
      <c r="G120" s="98">
        <v>4929010000</v>
      </c>
      <c r="H120" s="98"/>
      <c r="I120" s="98"/>
      <c r="J120" s="98"/>
      <c r="K120" s="98"/>
      <c r="L120" s="98"/>
      <c r="M120" s="98"/>
      <c r="N120" s="98"/>
      <c r="O120" s="98"/>
      <c r="P120" s="98">
        <f t="shared" si="45"/>
        <v>21815724000</v>
      </c>
      <c r="Q120" s="98"/>
      <c r="R120" s="98">
        <v>21815724000</v>
      </c>
      <c r="S120" s="98"/>
      <c r="T120" s="98"/>
      <c r="U120" s="98"/>
      <c r="V120" s="98">
        <f t="shared" si="46"/>
        <v>329342344000</v>
      </c>
      <c r="W120" s="39"/>
      <c r="X120" s="39"/>
      <c r="Y120" s="39"/>
      <c r="Z120" s="39"/>
      <c r="AA120" s="39"/>
      <c r="AB120" s="39"/>
    </row>
    <row r="121" spans="1:28" ht="15.75" customHeight="1" x14ac:dyDescent="0.25">
      <c r="A121" s="168"/>
      <c r="B121" s="97">
        <v>6</v>
      </c>
      <c r="C121" s="98">
        <v>207896163800</v>
      </c>
      <c r="D121" s="98">
        <v>7406850000</v>
      </c>
      <c r="E121" s="98">
        <f t="shared" si="44"/>
        <v>0</v>
      </c>
      <c r="F121" s="98"/>
      <c r="G121" s="98">
        <v>804940000</v>
      </c>
      <c r="H121" s="98"/>
      <c r="I121" s="98"/>
      <c r="J121" s="98"/>
      <c r="K121" s="98"/>
      <c r="L121" s="98"/>
      <c r="M121" s="98"/>
      <c r="N121" s="98"/>
      <c r="O121" s="98"/>
      <c r="P121" s="98">
        <f t="shared" si="45"/>
        <v>81900000</v>
      </c>
      <c r="Q121" s="98"/>
      <c r="R121" s="98">
        <v>81900000</v>
      </c>
      <c r="S121" s="98"/>
      <c r="T121" s="98"/>
      <c r="U121" s="98"/>
      <c r="V121" s="98">
        <f t="shared" si="46"/>
        <v>216189853800</v>
      </c>
      <c r="W121" s="39"/>
      <c r="X121" s="39"/>
      <c r="Y121" s="39"/>
      <c r="Z121" s="39"/>
      <c r="AA121" s="39"/>
      <c r="AB121" s="39"/>
    </row>
    <row r="122" spans="1:28" ht="15.75" customHeight="1" x14ac:dyDescent="0.25">
      <c r="A122" s="168"/>
      <c r="B122" s="97">
        <v>7</v>
      </c>
      <c r="C122" s="99">
        <v>75881437000</v>
      </c>
      <c r="D122" s="99">
        <v>2879660000</v>
      </c>
      <c r="E122" s="99">
        <f t="shared" si="44"/>
        <v>0</v>
      </c>
      <c r="F122" s="99"/>
      <c r="G122" s="99">
        <v>1030150000</v>
      </c>
      <c r="H122" s="99"/>
      <c r="I122" s="99"/>
      <c r="J122" s="99"/>
      <c r="K122" s="99"/>
      <c r="L122" s="99"/>
      <c r="M122" s="99"/>
      <c r="N122" s="99"/>
      <c r="O122" s="99"/>
      <c r="P122" s="99">
        <f t="shared" si="45"/>
        <v>750960000</v>
      </c>
      <c r="Q122" s="99"/>
      <c r="R122" s="99">
        <v>750960000</v>
      </c>
      <c r="S122" s="99"/>
      <c r="T122" s="99"/>
      <c r="U122" s="99"/>
      <c r="V122" s="98">
        <f t="shared" si="46"/>
        <v>80542207000</v>
      </c>
      <c r="W122" s="39"/>
      <c r="X122" s="39"/>
      <c r="Y122" s="39"/>
      <c r="Z122" s="39"/>
      <c r="AA122" s="39"/>
      <c r="AB122" s="39"/>
    </row>
    <row r="123" spans="1:28" ht="15.75" customHeight="1" x14ac:dyDescent="0.25">
      <c r="A123" s="168"/>
      <c r="B123" s="100">
        <v>8</v>
      </c>
      <c r="C123" s="101">
        <v>160121070000</v>
      </c>
      <c r="D123" s="101">
        <v>3520580000</v>
      </c>
      <c r="E123" s="101">
        <f t="shared" si="44"/>
        <v>0</v>
      </c>
      <c r="F123" s="101">
        <v>2985000000</v>
      </c>
      <c r="G123" s="101">
        <v>1684797000</v>
      </c>
      <c r="H123" s="101"/>
      <c r="I123" s="101"/>
      <c r="J123" s="101"/>
      <c r="K123" s="101"/>
      <c r="L123" s="101"/>
      <c r="M123" s="101"/>
      <c r="N123" s="101"/>
      <c r="O123" s="101"/>
      <c r="P123" s="101">
        <f t="shared" si="45"/>
        <v>547925000</v>
      </c>
      <c r="Q123" s="101"/>
      <c r="R123" s="101">
        <v>547925000</v>
      </c>
      <c r="S123" s="101"/>
      <c r="T123" s="101"/>
      <c r="U123" s="101"/>
      <c r="V123" s="102">
        <f t="shared" si="46"/>
        <v>168859372000</v>
      </c>
      <c r="W123" s="39"/>
      <c r="X123" s="39"/>
      <c r="Y123" s="39"/>
      <c r="Z123" s="39"/>
      <c r="AA123" s="39"/>
      <c r="AB123" s="39"/>
    </row>
    <row r="124" spans="1:28" ht="15.75" customHeight="1" x14ac:dyDescent="0.25">
      <c r="A124" s="168"/>
      <c r="B124" s="97">
        <v>9</v>
      </c>
      <c r="C124" s="99">
        <v>54810720000</v>
      </c>
      <c r="D124" s="99">
        <v>4536280000</v>
      </c>
      <c r="E124" s="99">
        <f t="shared" si="44"/>
        <v>0</v>
      </c>
      <c r="F124" s="99">
        <v>1500000000</v>
      </c>
      <c r="G124" s="99">
        <v>1580150000</v>
      </c>
      <c r="H124" s="99"/>
      <c r="I124" s="99"/>
      <c r="J124" s="99"/>
      <c r="K124" s="99"/>
      <c r="L124" s="99"/>
      <c r="M124" s="99"/>
      <c r="N124" s="99"/>
      <c r="O124" s="99"/>
      <c r="P124" s="99">
        <f t="shared" si="45"/>
        <v>273000000</v>
      </c>
      <c r="Q124" s="99"/>
      <c r="R124" s="99">
        <v>273000000</v>
      </c>
      <c r="S124" s="99"/>
      <c r="T124" s="99"/>
      <c r="U124" s="99"/>
      <c r="V124" s="98">
        <f t="shared" si="46"/>
        <v>62700150000</v>
      </c>
      <c r="W124" s="39"/>
      <c r="X124" s="39"/>
      <c r="Y124" s="39"/>
      <c r="Z124" s="39"/>
      <c r="AA124" s="39"/>
      <c r="AB124" s="39"/>
    </row>
    <row r="125" spans="1:28" ht="15.75" customHeight="1" x14ac:dyDescent="0.25">
      <c r="A125" s="168"/>
      <c r="B125" s="103">
        <v>10</v>
      </c>
      <c r="C125" s="104">
        <v>27708544000</v>
      </c>
      <c r="D125" s="104">
        <v>5414760000</v>
      </c>
      <c r="E125" s="104"/>
      <c r="F125" s="104">
        <v>1500000000</v>
      </c>
      <c r="G125" s="104">
        <v>1104848000</v>
      </c>
      <c r="H125" s="104">
        <v>2000000</v>
      </c>
      <c r="I125" s="104"/>
      <c r="J125" s="104"/>
      <c r="K125" s="104">
        <v>8100000</v>
      </c>
      <c r="L125" s="104"/>
      <c r="M125" s="104"/>
      <c r="N125" s="104"/>
      <c r="O125" s="104"/>
      <c r="P125" s="104">
        <v>554134000</v>
      </c>
      <c r="Q125" s="104"/>
      <c r="R125" s="104">
        <v>554134000</v>
      </c>
      <c r="S125" s="104"/>
      <c r="T125" s="104"/>
      <c r="U125" s="104"/>
      <c r="V125" s="104">
        <v>36292386000</v>
      </c>
      <c r="W125" s="39"/>
      <c r="X125" s="39"/>
      <c r="Y125" s="39"/>
      <c r="Z125" s="39"/>
      <c r="AA125" s="39"/>
      <c r="AB125" s="39"/>
    </row>
    <row r="126" spans="1:28" ht="15.75" customHeight="1" x14ac:dyDescent="0.25">
      <c r="A126" s="168"/>
      <c r="B126" s="103">
        <v>11</v>
      </c>
      <c r="C126" s="104">
        <v>8137436000</v>
      </c>
      <c r="D126" s="104">
        <v>2286530000</v>
      </c>
      <c r="E126" s="104"/>
      <c r="F126" s="104">
        <v>3750000000</v>
      </c>
      <c r="G126" s="104">
        <v>1755085000</v>
      </c>
      <c r="H126" s="104"/>
      <c r="I126" s="104"/>
      <c r="J126" s="104"/>
      <c r="K126" s="104"/>
      <c r="L126" s="104"/>
      <c r="M126" s="104"/>
      <c r="N126" s="104"/>
      <c r="O126" s="104"/>
      <c r="P126" s="104">
        <v>2115539000</v>
      </c>
      <c r="Q126" s="104">
        <v>15000000</v>
      </c>
      <c r="R126" s="104">
        <v>2100539000</v>
      </c>
      <c r="S126" s="104"/>
      <c r="T126" s="104"/>
      <c r="U126" s="104"/>
      <c r="V126" s="104">
        <v>18044590000</v>
      </c>
      <c r="W126" s="39"/>
      <c r="X126" s="39"/>
      <c r="Y126" s="39"/>
      <c r="Z126" s="39"/>
      <c r="AA126" s="39"/>
      <c r="AB126" s="39"/>
    </row>
    <row r="127" spans="1:28" ht="15.75" customHeight="1" x14ac:dyDescent="0.25">
      <c r="A127" s="168"/>
      <c r="B127" s="103">
        <v>12</v>
      </c>
      <c r="C127" s="104">
        <v>11220000000</v>
      </c>
      <c r="D127" s="104">
        <v>3476810000</v>
      </c>
      <c r="E127" s="104"/>
      <c r="F127" s="104">
        <v>3750000000</v>
      </c>
      <c r="G127" s="104"/>
      <c r="H127" s="104"/>
      <c r="I127" s="104"/>
      <c r="J127" s="104"/>
      <c r="K127" s="104"/>
      <c r="L127" s="104"/>
      <c r="M127" s="104"/>
      <c r="N127" s="104"/>
      <c r="O127" s="104"/>
      <c r="P127" s="104">
        <v>3002500000</v>
      </c>
      <c r="Q127" s="104">
        <v>13920000</v>
      </c>
      <c r="R127" s="104">
        <v>2988580000</v>
      </c>
      <c r="S127" s="104"/>
      <c r="T127" s="104"/>
      <c r="U127" s="104"/>
      <c r="V127" s="104">
        <v>21449310000</v>
      </c>
      <c r="W127" s="39"/>
      <c r="X127" s="39"/>
      <c r="Y127" s="39"/>
      <c r="Z127" s="39"/>
      <c r="AA127" s="39"/>
      <c r="AB127" s="39"/>
    </row>
    <row r="128" spans="1:28" ht="15.75" customHeight="1" x14ac:dyDescent="0.25">
      <c r="A128" s="169"/>
      <c r="B128" s="105" t="s">
        <v>105</v>
      </c>
      <c r="C128" s="106">
        <f t="shared" ref="C128:H128" si="47">SUM(C116:C127)</f>
        <v>1004284420800</v>
      </c>
      <c r="D128" s="106">
        <f t="shared" si="47"/>
        <v>31491380000</v>
      </c>
      <c r="E128" s="106">
        <f t="shared" si="47"/>
        <v>0</v>
      </c>
      <c r="F128" s="106">
        <f t="shared" si="47"/>
        <v>14987000000</v>
      </c>
      <c r="G128" s="106">
        <f t="shared" si="47"/>
        <v>15837180000</v>
      </c>
      <c r="H128" s="106">
        <f t="shared" si="47"/>
        <v>2000000</v>
      </c>
      <c r="I128" s="106"/>
      <c r="J128" s="106">
        <f t="shared" ref="J128:M128" si="48">SUM(J116:J127)</f>
        <v>0</v>
      </c>
      <c r="K128" s="106">
        <f t="shared" si="48"/>
        <v>8100000</v>
      </c>
      <c r="L128" s="106">
        <f t="shared" si="48"/>
        <v>0</v>
      </c>
      <c r="M128" s="106">
        <f t="shared" si="48"/>
        <v>0</v>
      </c>
      <c r="N128" s="106"/>
      <c r="O128" s="106">
        <f t="shared" ref="O128:V128" si="49">SUM(O116:O127)</f>
        <v>0</v>
      </c>
      <c r="P128" s="106">
        <f t="shared" si="49"/>
        <v>43349148000</v>
      </c>
      <c r="Q128" s="106">
        <f t="shared" si="49"/>
        <v>28920000</v>
      </c>
      <c r="R128" s="106">
        <f t="shared" si="49"/>
        <v>43320228000</v>
      </c>
      <c r="S128" s="106">
        <f t="shared" si="49"/>
        <v>0</v>
      </c>
      <c r="T128" s="106">
        <f t="shared" si="49"/>
        <v>0</v>
      </c>
      <c r="U128" s="106">
        <f t="shared" si="49"/>
        <v>0</v>
      </c>
      <c r="V128" s="106">
        <f t="shared" si="49"/>
        <v>1109959228800</v>
      </c>
      <c r="W128" s="39"/>
      <c r="X128" s="39"/>
      <c r="Y128" s="39"/>
      <c r="Z128" s="39"/>
      <c r="AA128" s="39"/>
      <c r="AB128" s="39"/>
    </row>
    <row r="129" spans="1:28" ht="15.75" customHeight="1" x14ac:dyDescent="0.25">
      <c r="A129" s="167">
        <v>2023</v>
      </c>
      <c r="B129" s="97">
        <v>1</v>
      </c>
      <c r="C129" s="98">
        <v>4318300000</v>
      </c>
      <c r="D129" s="98">
        <v>2832800000</v>
      </c>
      <c r="E129" s="98"/>
      <c r="F129" s="98"/>
      <c r="G129" s="98"/>
      <c r="H129" s="98"/>
      <c r="I129" s="98"/>
      <c r="J129" s="98"/>
      <c r="K129" s="98"/>
      <c r="L129" s="98"/>
      <c r="M129" s="98"/>
      <c r="N129" s="98"/>
      <c r="O129" s="98"/>
      <c r="P129" s="98">
        <v>12831287000</v>
      </c>
      <c r="Q129" s="98"/>
      <c r="R129" s="98">
        <v>12831287000</v>
      </c>
      <c r="S129" s="98"/>
      <c r="T129" s="98"/>
      <c r="U129" s="98"/>
      <c r="V129" s="98">
        <v>19982387000</v>
      </c>
      <c r="W129" s="39"/>
      <c r="X129" s="39"/>
      <c r="Y129" s="39"/>
      <c r="Z129" s="39"/>
      <c r="AA129" s="39"/>
      <c r="AB129" s="39"/>
    </row>
    <row r="130" spans="1:28" ht="15.75" customHeight="1" x14ac:dyDescent="0.25">
      <c r="A130" s="168"/>
      <c r="B130" s="97">
        <f t="shared" ref="B130:B140" si="50">B129+1</f>
        <v>2</v>
      </c>
      <c r="C130" s="98">
        <v>1429700000</v>
      </c>
      <c r="D130" s="98">
        <v>1024550000</v>
      </c>
      <c r="E130" s="98"/>
      <c r="F130" s="98">
        <v>4050000000</v>
      </c>
      <c r="G130" s="98">
        <v>399340000</v>
      </c>
      <c r="H130" s="98"/>
      <c r="I130" s="98"/>
      <c r="J130" s="98"/>
      <c r="K130" s="98">
        <v>7500000</v>
      </c>
      <c r="L130" s="98"/>
      <c r="M130" s="98"/>
      <c r="N130" s="98"/>
      <c r="O130" s="98"/>
      <c r="P130" s="98">
        <v>8804019000</v>
      </c>
      <c r="Q130" s="98"/>
      <c r="R130" s="98">
        <v>8804019000</v>
      </c>
      <c r="S130" s="98"/>
      <c r="T130" s="98"/>
      <c r="U130" s="98"/>
      <c r="V130" s="98">
        <v>15715109000</v>
      </c>
      <c r="W130" s="39"/>
      <c r="X130" s="39"/>
      <c r="Y130" s="39"/>
      <c r="Z130" s="39"/>
      <c r="AA130" s="39"/>
      <c r="AB130" s="39"/>
    </row>
    <row r="131" spans="1:28" ht="15.75" customHeight="1" x14ac:dyDescent="0.25">
      <c r="A131" s="168"/>
      <c r="B131" s="97">
        <f t="shared" si="50"/>
        <v>3</v>
      </c>
      <c r="C131" s="98">
        <v>10473200000</v>
      </c>
      <c r="D131" s="98">
        <v>1251485000</v>
      </c>
      <c r="E131" s="98"/>
      <c r="F131" s="98">
        <v>2199300000</v>
      </c>
      <c r="G131" s="98">
        <v>306990000</v>
      </c>
      <c r="H131" s="98"/>
      <c r="I131" s="98"/>
      <c r="J131" s="98"/>
      <c r="K131" s="98"/>
      <c r="L131" s="98"/>
      <c r="M131" s="98"/>
      <c r="N131" s="98">
        <v>15720000</v>
      </c>
      <c r="O131" s="98"/>
      <c r="P131" s="98">
        <v>13822129000</v>
      </c>
      <c r="Q131" s="98">
        <v>6600000</v>
      </c>
      <c r="R131" s="98">
        <v>13815529000</v>
      </c>
      <c r="S131" s="98"/>
      <c r="T131" s="98"/>
      <c r="U131" s="98"/>
      <c r="V131" s="98">
        <v>28068824000</v>
      </c>
      <c r="W131" s="39"/>
      <c r="X131" s="39"/>
      <c r="Y131" s="39"/>
      <c r="Z131" s="39"/>
      <c r="AA131" s="39"/>
      <c r="AB131" s="39"/>
    </row>
    <row r="132" spans="1:28" ht="15.75" customHeight="1" x14ac:dyDescent="0.25">
      <c r="A132" s="168"/>
      <c r="B132" s="97">
        <f t="shared" si="50"/>
        <v>4</v>
      </c>
      <c r="C132" s="98">
        <v>24302470000</v>
      </c>
      <c r="D132" s="98">
        <v>863730000</v>
      </c>
      <c r="E132" s="98"/>
      <c r="F132" s="98">
        <v>7803600000</v>
      </c>
      <c r="G132" s="98">
        <v>432320000</v>
      </c>
      <c r="H132" s="98"/>
      <c r="I132" s="98">
        <v>6600000</v>
      </c>
      <c r="J132" s="98"/>
      <c r="K132" s="98">
        <v>21000000</v>
      </c>
      <c r="L132" s="98"/>
      <c r="M132" s="98"/>
      <c r="N132" s="98"/>
      <c r="O132" s="98"/>
      <c r="P132" s="98">
        <v>8276975000</v>
      </c>
      <c r="Q132" s="98"/>
      <c r="R132" s="98">
        <v>8276975000</v>
      </c>
      <c r="S132" s="98"/>
      <c r="T132" s="98"/>
      <c r="U132" s="98"/>
      <c r="V132" s="98">
        <v>41706695000</v>
      </c>
      <c r="W132" s="39"/>
      <c r="X132" s="39"/>
      <c r="Y132" s="39"/>
      <c r="Z132" s="39"/>
      <c r="AA132" s="39"/>
      <c r="AB132" s="39"/>
    </row>
    <row r="133" spans="1:28" ht="15.75" customHeight="1" x14ac:dyDescent="0.25">
      <c r="A133" s="168"/>
      <c r="B133" s="97">
        <f t="shared" si="50"/>
        <v>5</v>
      </c>
      <c r="C133" s="98">
        <v>151664017000</v>
      </c>
      <c r="D133" s="98">
        <v>469770000</v>
      </c>
      <c r="E133" s="98"/>
      <c r="F133" s="98">
        <v>4220000000</v>
      </c>
      <c r="G133" s="98">
        <v>655600000</v>
      </c>
      <c r="H133" s="98"/>
      <c r="I133" s="98"/>
      <c r="J133" s="98"/>
      <c r="K133" s="98"/>
      <c r="L133" s="98"/>
      <c r="M133" s="98"/>
      <c r="N133" s="98">
        <v>3180000</v>
      </c>
      <c r="O133" s="98"/>
      <c r="P133" s="98">
        <v>1604407000</v>
      </c>
      <c r="Q133" s="98">
        <v>74760000</v>
      </c>
      <c r="R133" s="98">
        <v>1521247000</v>
      </c>
      <c r="S133" s="98"/>
      <c r="T133" s="98">
        <v>8400000</v>
      </c>
      <c r="U133" s="98"/>
      <c r="V133" s="98">
        <v>158616974000</v>
      </c>
      <c r="W133" s="39"/>
      <c r="X133" s="39"/>
      <c r="Y133" s="39"/>
      <c r="Z133" s="39"/>
      <c r="AA133" s="39"/>
      <c r="AB133" s="39"/>
    </row>
    <row r="134" spans="1:28" ht="15.75" customHeight="1" x14ac:dyDescent="0.25">
      <c r="A134" s="168"/>
      <c r="B134" s="97">
        <f t="shared" si="50"/>
        <v>6</v>
      </c>
      <c r="C134" s="98">
        <v>227555112000</v>
      </c>
      <c r="D134" s="98">
        <v>127500000</v>
      </c>
      <c r="E134" s="98"/>
      <c r="F134" s="98">
        <v>1571000000</v>
      </c>
      <c r="G134" s="98">
        <v>586840000</v>
      </c>
      <c r="H134" s="98"/>
      <c r="I134" s="98"/>
      <c r="J134" s="98"/>
      <c r="K134" s="98">
        <v>18800000</v>
      </c>
      <c r="L134" s="98"/>
      <c r="M134" s="98"/>
      <c r="N134" s="98"/>
      <c r="O134" s="98"/>
      <c r="P134" s="98">
        <v>956732000</v>
      </c>
      <c r="Q134" s="98"/>
      <c r="R134" s="98">
        <v>956732000</v>
      </c>
      <c r="S134" s="98"/>
      <c r="T134" s="98"/>
      <c r="U134" s="98"/>
      <c r="V134" s="98">
        <v>230815984000</v>
      </c>
      <c r="W134" s="39"/>
      <c r="X134" s="39"/>
      <c r="Y134" s="39"/>
      <c r="Z134" s="39"/>
      <c r="AA134" s="39"/>
      <c r="AB134" s="39"/>
    </row>
    <row r="135" spans="1:28" ht="15.75" customHeight="1" x14ac:dyDescent="0.25">
      <c r="A135" s="168"/>
      <c r="B135" s="97">
        <f t="shared" si="50"/>
        <v>7</v>
      </c>
      <c r="C135" s="99">
        <v>160824227000</v>
      </c>
      <c r="D135" s="99">
        <v>670572000</v>
      </c>
      <c r="E135" s="99"/>
      <c r="F135" s="99"/>
      <c r="G135" s="99">
        <v>1262760000</v>
      </c>
      <c r="H135" s="99"/>
      <c r="I135" s="99"/>
      <c r="J135" s="99"/>
      <c r="K135" s="99"/>
      <c r="L135" s="99"/>
      <c r="M135" s="99"/>
      <c r="N135" s="99"/>
      <c r="O135" s="99"/>
      <c r="P135" s="98" t="s">
        <v>135</v>
      </c>
      <c r="Q135" s="99"/>
      <c r="R135" s="99"/>
      <c r="S135" s="99"/>
      <c r="T135" s="99"/>
      <c r="U135" s="99"/>
      <c r="V135" s="98">
        <v>162757559000</v>
      </c>
      <c r="W135" s="39"/>
      <c r="X135" s="39"/>
      <c r="Y135" s="39"/>
      <c r="Z135" s="39"/>
      <c r="AA135" s="39"/>
      <c r="AB135" s="39"/>
    </row>
    <row r="136" spans="1:28" ht="15.75" customHeight="1" x14ac:dyDescent="0.25">
      <c r="A136" s="168"/>
      <c r="B136" s="97">
        <f t="shared" si="50"/>
        <v>8</v>
      </c>
      <c r="C136" s="101">
        <v>105450868000</v>
      </c>
      <c r="D136" s="101">
        <v>1587740000</v>
      </c>
      <c r="E136" s="101"/>
      <c r="F136" s="101"/>
      <c r="G136" s="101">
        <v>3104180000</v>
      </c>
      <c r="H136" s="101"/>
      <c r="I136" s="101"/>
      <c r="J136" s="101"/>
      <c r="K136" s="101">
        <v>121200000</v>
      </c>
      <c r="L136" s="101"/>
      <c r="M136" s="101"/>
      <c r="N136" s="101"/>
      <c r="O136" s="101"/>
      <c r="P136" s="98">
        <v>59220000</v>
      </c>
      <c r="Q136" s="101"/>
      <c r="R136" s="101">
        <v>59220000</v>
      </c>
      <c r="S136" s="101"/>
      <c r="T136" s="101"/>
      <c r="U136" s="101"/>
      <c r="V136" s="102">
        <v>110323208000</v>
      </c>
      <c r="W136" s="39"/>
      <c r="X136" s="39"/>
      <c r="Y136" s="39"/>
      <c r="Z136" s="39"/>
      <c r="AA136" s="39"/>
      <c r="AB136" s="39"/>
    </row>
    <row r="137" spans="1:28" ht="15.75" customHeight="1" x14ac:dyDescent="0.25">
      <c r="A137" s="168"/>
      <c r="B137" s="97">
        <f t="shared" si="50"/>
        <v>9</v>
      </c>
      <c r="C137" s="99">
        <v>53484252800</v>
      </c>
      <c r="D137" s="99">
        <v>2288610000</v>
      </c>
      <c r="E137" s="99"/>
      <c r="F137" s="99">
        <v>489000000</v>
      </c>
      <c r="G137" s="99">
        <v>318220000</v>
      </c>
      <c r="H137" s="99"/>
      <c r="I137" s="99"/>
      <c r="J137" s="99"/>
      <c r="K137" s="99"/>
      <c r="L137" s="99"/>
      <c r="M137" s="99"/>
      <c r="N137" s="99"/>
      <c r="O137" s="99"/>
      <c r="P137" s="98" t="s">
        <v>135</v>
      </c>
      <c r="Q137" s="99"/>
      <c r="R137" s="99"/>
      <c r="S137" s="99"/>
      <c r="T137" s="99"/>
      <c r="U137" s="99"/>
      <c r="V137" s="98">
        <v>56580082800</v>
      </c>
      <c r="W137" s="39"/>
      <c r="X137" s="39"/>
      <c r="Y137" s="39"/>
      <c r="Z137" s="39"/>
      <c r="AA137" s="39"/>
      <c r="AB137" s="39"/>
    </row>
    <row r="138" spans="1:28" ht="15.75" customHeight="1" x14ac:dyDescent="0.25">
      <c r="A138" s="168"/>
      <c r="B138" s="97">
        <f t="shared" si="50"/>
        <v>10</v>
      </c>
      <c r="C138" s="104">
        <v>67530908000</v>
      </c>
      <c r="D138" s="104">
        <v>2963050000</v>
      </c>
      <c r="E138" s="104"/>
      <c r="F138" s="104">
        <v>5686900000</v>
      </c>
      <c r="G138" s="104">
        <v>805160000</v>
      </c>
      <c r="H138" s="104"/>
      <c r="I138" s="104">
        <v>6600000</v>
      </c>
      <c r="J138" s="104"/>
      <c r="K138" s="104"/>
      <c r="L138" s="104"/>
      <c r="M138" s="104"/>
      <c r="N138" s="104"/>
      <c r="O138" s="104"/>
      <c r="P138" s="104" t="s">
        <v>135</v>
      </c>
      <c r="Q138" s="104"/>
      <c r="R138" s="104"/>
      <c r="S138" s="104"/>
      <c r="T138" s="104"/>
      <c r="U138" s="104"/>
      <c r="V138" s="104">
        <v>76992618000</v>
      </c>
      <c r="W138" s="39"/>
      <c r="X138" s="39"/>
      <c r="Y138" s="39"/>
      <c r="Z138" s="39"/>
      <c r="AA138" s="39"/>
      <c r="AB138" s="39"/>
    </row>
    <row r="139" spans="1:28" ht="15.75" customHeight="1" x14ac:dyDescent="0.25">
      <c r="A139" s="168"/>
      <c r="B139" s="97">
        <f t="shared" si="50"/>
        <v>11</v>
      </c>
      <c r="C139" s="104">
        <v>31157306000</v>
      </c>
      <c r="D139" s="104">
        <v>2106040000</v>
      </c>
      <c r="E139" s="104"/>
      <c r="F139" s="104">
        <v>4652440000</v>
      </c>
      <c r="G139" s="104">
        <v>22960000</v>
      </c>
      <c r="H139" s="104"/>
      <c r="I139" s="104"/>
      <c r="J139" s="104"/>
      <c r="K139" s="104"/>
      <c r="L139" s="104"/>
      <c r="M139" s="104"/>
      <c r="N139" s="104"/>
      <c r="O139" s="104"/>
      <c r="P139" s="104">
        <v>1569470000</v>
      </c>
      <c r="Q139" s="104"/>
      <c r="R139" s="104">
        <v>1569470000</v>
      </c>
      <c r="S139" s="104"/>
      <c r="T139" s="104"/>
      <c r="U139" s="104"/>
      <c r="V139" s="104">
        <v>39508216000</v>
      </c>
      <c r="W139" s="39"/>
      <c r="X139" s="39"/>
      <c r="Y139" s="39"/>
      <c r="Z139" s="39"/>
      <c r="AA139" s="39"/>
      <c r="AB139" s="39"/>
    </row>
    <row r="140" spans="1:28" ht="15.75" customHeight="1" x14ac:dyDescent="0.25">
      <c r="A140" s="168"/>
      <c r="B140" s="97">
        <f t="shared" si="50"/>
        <v>12</v>
      </c>
      <c r="C140" s="104">
        <v>16787084000</v>
      </c>
      <c r="D140" s="104">
        <v>1272640000</v>
      </c>
      <c r="E140" s="104"/>
      <c r="F140" s="104">
        <v>6080200000</v>
      </c>
      <c r="G140" s="104">
        <v>196940000</v>
      </c>
      <c r="H140" s="104"/>
      <c r="I140" s="104"/>
      <c r="J140" s="104"/>
      <c r="K140" s="104">
        <v>37500000</v>
      </c>
      <c r="L140" s="104"/>
      <c r="M140" s="104"/>
      <c r="N140" s="104"/>
      <c r="O140" s="104"/>
      <c r="P140" s="104">
        <v>2825286000</v>
      </c>
      <c r="Q140" s="104"/>
      <c r="R140" s="104">
        <v>2825286000</v>
      </c>
      <c r="S140" s="104"/>
      <c r="T140" s="104"/>
      <c r="U140" s="104"/>
      <c r="V140" s="104">
        <v>27199650000</v>
      </c>
      <c r="W140" s="39"/>
      <c r="X140" s="39"/>
      <c r="Y140" s="39"/>
      <c r="Z140" s="39"/>
      <c r="AA140" s="39"/>
      <c r="AB140" s="39"/>
    </row>
    <row r="141" spans="1:28" ht="15.75" customHeight="1" x14ac:dyDescent="0.25">
      <c r="A141" s="169"/>
      <c r="B141" s="105" t="s">
        <v>105</v>
      </c>
      <c r="C141" s="106">
        <v>854977444800</v>
      </c>
      <c r="D141" s="106">
        <v>17458487000</v>
      </c>
      <c r="E141" s="106" t="s">
        <v>113</v>
      </c>
      <c r="F141" s="106">
        <v>36752440000</v>
      </c>
      <c r="G141" s="106">
        <v>8091310000</v>
      </c>
      <c r="H141" s="106" t="s">
        <v>136</v>
      </c>
      <c r="I141" s="106">
        <v>13200000</v>
      </c>
      <c r="J141" s="106" t="s">
        <v>137</v>
      </c>
      <c r="K141" s="106">
        <v>206000000</v>
      </c>
      <c r="L141" s="106" t="s">
        <v>111</v>
      </c>
      <c r="M141" s="106" t="s">
        <v>138</v>
      </c>
      <c r="N141" s="106">
        <v>18900000</v>
      </c>
      <c r="O141" s="106" t="s">
        <v>139</v>
      </c>
      <c r="P141" s="106">
        <v>50749525000</v>
      </c>
      <c r="Q141" s="106">
        <v>81360000</v>
      </c>
      <c r="R141" s="106">
        <v>50659765000</v>
      </c>
      <c r="S141" s="106" t="s">
        <v>136</v>
      </c>
      <c r="T141" s="106">
        <v>8400000</v>
      </c>
      <c r="U141" s="106" t="s">
        <v>138</v>
      </c>
      <c r="V141" s="106">
        <v>968267306800</v>
      </c>
      <c r="W141" s="39"/>
      <c r="X141" s="39"/>
      <c r="Y141" s="39"/>
      <c r="Z141" s="39"/>
      <c r="AA141" s="39"/>
      <c r="AB141" s="39"/>
    </row>
    <row r="142" spans="1:28" ht="15.75" customHeight="1" x14ac:dyDescent="0.25">
      <c r="A142" s="39"/>
      <c r="B142" s="107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</row>
    <row r="143" spans="1:28" ht="15.75" customHeight="1" x14ac:dyDescent="0.25">
      <c r="A143" s="39"/>
      <c r="B143" s="107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</row>
    <row r="144" spans="1:28" ht="15.75" customHeight="1" x14ac:dyDescent="0.25">
      <c r="A144" s="39"/>
      <c r="B144" s="107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</row>
    <row r="145" spans="1:28" ht="15.75" customHeight="1" x14ac:dyDescent="0.25">
      <c r="A145" s="39"/>
      <c r="B145" s="107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</row>
    <row r="146" spans="1:28" ht="15.75" customHeight="1" x14ac:dyDescent="0.25">
      <c r="A146" s="39"/>
      <c r="B146" s="107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</row>
    <row r="147" spans="1:28" ht="15.75" customHeight="1" x14ac:dyDescent="0.25">
      <c r="A147" s="39"/>
      <c r="B147" s="107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</row>
    <row r="148" spans="1:28" ht="15.75" customHeight="1" x14ac:dyDescent="0.25">
      <c r="A148" s="39"/>
      <c r="B148" s="107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</row>
    <row r="149" spans="1:28" ht="15.75" customHeight="1" x14ac:dyDescent="0.25">
      <c r="A149" s="39"/>
      <c r="B149" s="107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</row>
    <row r="150" spans="1:28" ht="15.75" customHeight="1" x14ac:dyDescent="0.25">
      <c r="A150" s="39"/>
      <c r="B150" s="107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</row>
    <row r="151" spans="1:28" ht="15.75" customHeight="1" x14ac:dyDescent="0.25">
      <c r="A151" s="39"/>
      <c r="B151" s="107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</row>
    <row r="152" spans="1:28" ht="15.75" customHeight="1" x14ac:dyDescent="0.25">
      <c r="A152" s="39"/>
      <c r="B152" s="107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</row>
    <row r="153" spans="1:28" ht="15.75" customHeight="1" x14ac:dyDescent="0.25">
      <c r="A153" s="39"/>
      <c r="B153" s="107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</row>
    <row r="154" spans="1:28" ht="15.75" customHeight="1" x14ac:dyDescent="0.25">
      <c r="A154" s="39"/>
      <c r="B154" s="107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</row>
    <row r="155" spans="1:28" ht="15.75" customHeight="1" x14ac:dyDescent="0.25">
      <c r="A155" s="39"/>
      <c r="B155" s="107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</row>
    <row r="156" spans="1:28" ht="15.75" customHeight="1" x14ac:dyDescent="0.25">
      <c r="A156" s="39"/>
      <c r="B156" s="107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</row>
    <row r="157" spans="1:28" ht="15.75" customHeight="1" x14ac:dyDescent="0.25">
      <c r="A157" s="39"/>
      <c r="B157" s="107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</row>
    <row r="158" spans="1:28" ht="15.75" customHeight="1" x14ac:dyDescent="0.25">
      <c r="A158" s="39"/>
      <c r="B158" s="107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</row>
    <row r="159" spans="1:28" ht="15.75" customHeight="1" x14ac:dyDescent="0.25">
      <c r="A159" s="39"/>
      <c r="B159" s="107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</row>
    <row r="160" spans="1:28" ht="15.75" customHeight="1" x14ac:dyDescent="0.25">
      <c r="A160" s="39"/>
      <c r="B160" s="107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</row>
    <row r="161" spans="1:28" ht="15.75" customHeight="1" x14ac:dyDescent="0.25">
      <c r="A161" s="39"/>
      <c r="B161" s="107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</row>
    <row r="162" spans="1:28" ht="15.75" customHeight="1" x14ac:dyDescent="0.25">
      <c r="A162" s="39"/>
      <c r="B162" s="107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</row>
    <row r="163" spans="1:28" ht="15.75" customHeight="1" x14ac:dyDescent="0.25">
      <c r="A163" s="39"/>
      <c r="B163" s="107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</row>
    <row r="164" spans="1:28" ht="15.75" customHeight="1" x14ac:dyDescent="0.25">
      <c r="A164" s="39"/>
      <c r="B164" s="107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</row>
    <row r="165" spans="1:28" ht="15.75" customHeight="1" x14ac:dyDescent="0.25">
      <c r="A165" s="39"/>
      <c r="B165" s="107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</row>
    <row r="166" spans="1:28" ht="15.75" customHeight="1" x14ac:dyDescent="0.25">
      <c r="A166" s="39"/>
      <c r="B166" s="107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</row>
    <row r="167" spans="1:28" ht="15.75" customHeight="1" x14ac:dyDescent="0.25">
      <c r="A167" s="39"/>
      <c r="B167" s="107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</row>
    <row r="168" spans="1:28" ht="15.75" customHeight="1" x14ac:dyDescent="0.25">
      <c r="A168" s="39"/>
      <c r="B168" s="107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</row>
    <row r="169" spans="1:28" ht="15.75" customHeight="1" x14ac:dyDescent="0.25">
      <c r="A169" s="39"/>
      <c r="B169" s="107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</row>
    <row r="170" spans="1:28" ht="15.75" customHeight="1" x14ac:dyDescent="0.25">
      <c r="A170" s="39"/>
      <c r="B170" s="107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</row>
    <row r="171" spans="1:28" ht="15.75" customHeight="1" x14ac:dyDescent="0.25">
      <c r="A171" s="39"/>
      <c r="B171" s="107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</row>
    <row r="172" spans="1:28" ht="15.75" customHeight="1" x14ac:dyDescent="0.25">
      <c r="A172" s="39"/>
      <c r="B172" s="107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</row>
    <row r="173" spans="1:28" ht="15.75" customHeight="1" x14ac:dyDescent="0.25">
      <c r="A173" s="39"/>
      <c r="B173" s="107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</row>
    <row r="174" spans="1:28" ht="15.75" customHeight="1" x14ac:dyDescent="0.25">
      <c r="A174" s="39"/>
      <c r="B174" s="107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</row>
    <row r="175" spans="1:28" ht="15.75" customHeight="1" x14ac:dyDescent="0.25">
      <c r="A175" s="39"/>
      <c r="B175" s="107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</row>
    <row r="176" spans="1:28" ht="15.75" customHeight="1" x14ac:dyDescent="0.25">
      <c r="A176" s="39"/>
      <c r="B176" s="107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</row>
    <row r="177" spans="1:28" ht="15.75" customHeight="1" x14ac:dyDescent="0.25">
      <c r="A177" s="39"/>
      <c r="B177" s="107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</row>
    <row r="178" spans="1:28" ht="15.75" customHeight="1" x14ac:dyDescent="0.25">
      <c r="A178" s="39"/>
      <c r="B178" s="107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</row>
    <row r="179" spans="1:28" ht="15.75" customHeight="1" x14ac:dyDescent="0.25">
      <c r="A179" s="39"/>
      <c r="B179" s="107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</row>
    <row r="180" spans="1:28" ht="15.75" customHeight="1" x14ac:dyDescent="0.25">
      <c r="A180" s="39"/>
      <c r="B180" s="107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</row>
    <row r="181" spans="1:28" ht="15.75" customHeight="1" x14ac:dyDescent="0.25">
      <c r="A181" s="39"/>
      <c r="B181" s="107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</row>
    <row r="182" spans="1:28" ht="15.75" customHeight="1" x14ac:dyDescent="0.25">
      <c r="A182" s="39"/>
      <c r="B182" s="107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</row>
    <row r="183" spans="1:28" ht="15.75" customHeight="1" x14ac:dyDescent="0.25">
      <c r="A183" s="39"/>
      <c r="B183" s="107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</row>
    <row r="184" spans="1:28" ht="15.75" customHeight="1" x14ac:dyDescent="0.25">
      <c r="A184" s="39"/>
      <c r="B184" s="107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</row>
    <row r="185" spans="1:28" ht="15.75" customHeight="1" x14ac:dyDescent="0.25">
      <c r="A185" s="39"/>
      <c r="B185" s="107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</row>
    <row r="186" spans="1:28" ht="15.75" customHeight="1" x14ac:dyDescent="0.25">
      <c r="A186" s="39"/>
      <c r="B186" s="107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</row>
    <row r="187" spans="1:28" ht="15.75" customHeight="1" x14ac:dyDescent="0.25">
      <c r="A187" s="39"/>
      <c r="B187" s="107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</row>
    <row r="188" spans="1:28" ht="15.75" customHeight="1" x14ac:dyDescent="0.25">
      <c r="A188" s="39"/>
      <c r="B188" s="107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</row>
    <row r="189" spans="1:28" ht="15.75" customHeight="1" x14ac:dyDescent="0.25">
      <c r="A189" s="39"/>
      <c r="B189" s="107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</row>
    <row r="190" spans="1:28" ht="15.75" customHeight="1" x14ac:dyDescent="0.25">
      <c r="A190" s="39"/>
      <c r="B190" s="107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</row>
    <row r="191" spans="1:28" ht="15.75" customHeight="1" x14ac:dyDescent="0.25">
      <c r="A191" s="39"/>
      <c r="B191" s="107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</row>
    <row r="192" spans="1:28" ht="15.75" customHeight="1" x14ac:dyDescent="0.25">
      <c r="A192" s="39"/>
      <c r="B192" s="107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</row>
    <row r="193" spans="1:28" ht="15.75" customHeight="1" x14ac:dyDescent="0.25">
      <c r="A193" s="39"/>
      <c r="B193" s="107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</row>
    <row r="194" spans="1:28" ht="15.75" customHeight="1" x14ac:dyDescent="0.25">
      <c r="A194" s="39"/>
      <c r="B194" s="107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</row>
    <row r="195" spans="1:28" ht="15.75" customHeight="1" x14ac:dyDescent="0.25">
      <c r="A195" s="39"/>
      <c r="B195" s="107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</row>
    <row r="196" spans="1:28" ht="15.75" customHeight="1" x14ac:dyDescent="0.25">
      <c r="A196" s="39"/>
      <c r="B196" s="107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</row>
    <row r="197" spans="1:28" ht="15.75" customHeight="1" x14ac:dyDescent="0.25">
      <c r="A197" s="39"/>
      <c r="B197" s="107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</row>
    <row r="198" spans="1:28" ht="15.75" customHeight="1" x14ac:dyDescent="0.25">
      <c r="A198" s="39"/>
      <c r="B198" s="107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</row>
    <row r="199" spans="1:28" ht="15.75" customHeight="1" x14ac:dyDescent="0.25">
      <c r="A199" s="39"/>
      <c r="B199" s="107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</row>
    <row r="200" spans="1:28" ht="15.75" customHeight="1" x14ac:dyDescent="0.25">
      <c r="A200" s="39"/>
      <c r="B200" s="107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</row>
    <row r="201" spans="1:28" ht="15.75" customHeight="1" x14ac:dyDescent="0.25">
      <c r="A201" s="39"/>
      <c r="B201" s="107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</row>
    <row r="202" spans="1:28" ht="15.75" customHeight="1" x14ac:dyDescent="0.25">
      <c r="A202" s="39"/>
      <c r="B202" s="107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</row>
    <row r="203" spans="1:28" ht="15.75" customHeight="1" x14ac:dyDescent="0.25">
      <c r="A203" s="39"/>
      <c r="B203" s="107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</row>
    <row r="204" spans="1:28" ht="15.75" customHeight="1" x14ac:dyDescent="0.25">
      <c r="A204" s="39"/>
      <c r="B204" s="107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</row>
    <row r="205" spans="1:28" ht="15.75" customHeight="1" x14ac:dyDescent="0.25">
      <c r="A205" s="39"/>
      <c r="B205" s="107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</row>
    <row r="206" spans="1:28" ht="15.75" customHeight="1" x14ac:dyDescent="0.25">
      <c r="A206" s="39"/>
      <c r="B206" s="107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</row>
    <row r="207" spans="1:28" ht="15.75" customHeight="1" x14ac:dyDescent="0.25">
      <c r="A207" s="39"/>
      <c r="B207" s="107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</row>
    <row r="208" spans="1:28" ht="15.75" customHeight="1" x14ac:dyDescent="0.25">
      <c r="A208" s="39"/>
      <c r="B208" s="107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</row>
    <row r="209" spans="1:28" ht="15.75" customHeight="1" x14ac:dyDescent="0.25">
      <c r="A209" s="39"/>
      <c r="B209" s="107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</row>
    <row r="210" spans="1:28" ht="15.75" customHeight="1" x14ac:dyDescent="0.25">
      <c r="A210" s="39"/>
      <c r="B210" s="107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</row>
    <row r="211" spans="1:28" ht="15.75" customHeight="1" x14ac:dyDescent="0.25">
      <c r="A211" s="39"/>
      <c r="B211" s="107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</row>
    <row r="212" spans="1:28" ht="15.75" customHeight="1" x14ac:dyDescent="0.25">
      <c r="A212" s="39"/>
      <c r="B212" s="107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</row>
    <row r="213" spans="1:28" ht="15.75" customHeight="1" x14ac:dyDescent="0.25">
      <c r="A213" s="39"/>
      <c r="B213" s="107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</row>
    <row r="214" spans="1:28" ht="15.75" customHeight="1" x14ac:dyDescent="0.25">
      <c r="A214" s="39"/>
      <c r="B214" s="107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</row>
    <row r="215" spans="1:28" ht="15.75" customHeight="1" x14ac:dyDescent="0.25">
      <c r="A215" s="39"/>
      <c r="B215" s="107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</row>
    <row r="216" spans="1:28" ht="15.75" customHeight="1" x14ac:dyDescent="0.25">
      <c r="A216" s="39"/>
      <c r="B216" s="107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</row>
    <row r="217" spans="1:28" ht="15.75" customHeight="1" x14ac:dyDescent="0.25">
      <c r="A217" s="39"/>
      <c r="B217" s="107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</row>
    <row r="218" spans="1:28" ht="15.75" customHeight="1" x14ac:dyDescent="0.25">
      <c r="A218" s="39"/>
      <c r="B218" s="107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</row>
    <row r="219" spans="1:28" ht="15.75" customHeight="1" x14ac:dyDescent="0.25">
      <c r="A219" s="39"/>
      <c r="B219" s="107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</row>
    <row r="220" spans="1:28" ht="15.75" customHeight="1" x14ac:dyDescent="0.25">
      <c r="A220" s="39"/>
      <c r="B220" s="107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</row>
    <row r="221" spans="1:28" ht="15.75" customHeight="1" x14ac:dyDescent="0.25">
      <c r="A221" s="39"/>
      <c r="B221" s="107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</row>
    <row r="222" spans="1:28" ht="15.75" customHeight="1" x14ac:dyDescent="0.25">
      <c r="A222" s="39"/>
      <c r="B222" s="107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</row>
    <row r="223" spans="1:28" ht="15.75" customHeight="1" x14ac:dyDescent="0.25">
      <c r="A223" s="39"/>
      <c r="B223" s="107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</row>
    <row r="224" spans="1:28" ht="15.75" customHeight="1" x14ac:dyDescent="0.25">
      <c r="A224" s="39"/>
      <c r="B224" s="107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</row>
    <row r="225" spans="1:28" ht="15.75" customHeight="1" x14ac:dyDescent="0.25">
      <c r="A225" s="39"/>
      <c r="B225" s="107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</row>
    <row r="226" spans="1:28" ht="15.75" customHeight="1" x14ac:dyDescent="0.25">
      <c r="A226" s="39"/>
      <c r="B226" s="107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</row>
    <row r="227" spans="1:28" ht="15.75" customHeight="1" x14ac:dyDescent="0.25">
      <c r="A227" s="39"/>
      <c r="B227" s="107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</row>
    <row r="228" spans="1:28" ht="15.75" customHeight="1" x14ac:dyDescent="0.25">
      <c r="A228" s="39"/>
      <c r="B228" s="107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</row>
    <row r="229" spans="1:28" ht="15.75" customHeight="1" x14ac:dyDescent="0.25">
      <c r="A229" s="39"/>
      <c r="B229" s="107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</row>
    <row r="230" spans="1:28" ht="15.75" customHeight="1" x14ac:dyDescent="0.25">
      <c r="A230" s="39"/>
      <c r="B230" s="107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</row>
    <row r="231" spans="1:28" ht="15.75" customHeight="1" x14ac:dyDescent="0.25">
      <c r="A231" s="39"/>
      <c r="B231" s="107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</row>
    <row r="232" spans="1:28" ht="15.75" customHeight="1" x14ac:dyDescent="0.25">
      <c r="A232" s="39"/>
      <c r="B232" s="107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</row>
    <row r="233" spans="1:28" ht="15.75" customHeight="1" x14ac:dyDescent="0.25">
      <c r="A233" s="39"/>
      <c r="B233" s="107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</row>
    <row r="234" spans="1:28" ht="15.75" customHeight="1" x14ac:dyDescent="0.25">
      <c r="A234" s="39"/>
      <c r="B234" s="107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</row>
    <row r="235" spans="1:28" ht="15.75" customHeight="1" x14ac:dyDescent="0.25">
      <c r="A235" s="39"/>
      <c r="B235" s="107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</row>
    <row r="236" spans="1:28" ht="15.75" customHeight="1" x14ac:dyDescent="0.25">
      <c r="A236" s="39"/>
      <c r="B236" s="107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</row>
    <row r="237" spans="1:28" ht="15.75" customHeight="1" x14ac:dyDescent="0.25">
      <c r="A237" s="39"/>
      <c r="B237" s="107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</row>
    <row r="238" spans="1:28" ht="15.75" customHeight="1" x14ac:dyDescent="0.25">
      <c r="A238" s="39"/>
      <c r="B238" s="107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</row>
    <row r="239" spans="1:28" ht="15.75" customHeight="1" x14ac:dyDescent="0.25">
      <c r="A239" s="39"/>
      <c r="B239" s="107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</row>
    <row r="240" spans="1:28" ht="15.75" customHeight="1" x14ac:dyDescent="0.25">
      <c r="A240" s="39"/>
      <c r="B240" s="107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</row>
    <row r="241" spans="1:28" ht="15.75" customHeight="1" x14ac:dyDescent="0.25">
      <c r="A241" s="39"/>
      <c r="B241" s="107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</row>
    <row r="242" spans="1:28" ht="15.75" customHeight="1" x14ac:dyDescent="0.25">
      <c r="A242" s="39"/>
      <c r="B242" s="107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</row>
    <row r="243" spans="1:28" ht="15.75" customHeight="1" x14ac:dyDescent="0.25">
      <c r="A243" s="39"/>
      <c r="B243" s="107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</row>
    <row r="244" spans="1:28" ht="15.75" customHeight="1" x14ac:dyDescent="0.25">
      <c r="A244" s="39"/>
      <c r="B244" s="107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</row>
    <row r="245" spans="1:28" ht="15.75" customHeight="1" x14ac:dyDescent="0.25">
      <c r="A245" s="39"/>
      <c r="B245" s="107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</row>
    <row r="246" spans="1:28" ht="15.75" customHeight="1" x14ac:dyDescent="0.25">
      <c r="A246" s="39"/>
      <c r="B246" s="107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</row>
    <row r="247" spans="1:28" ht="15.75" customHeight="1" x14ac:dyDescent="0.25">
      <c r="A247" s="39"/>
      <c r="B247" s="107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</row>
    <row r="248" spans="1:28" ht="15.75" customHeight="1" x14ac:dyDescent="0.25">
      <c r="A248" s="39"/>
      <c r="B248" s="107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</row>
    <row r="249" spans="1:28" ht="15.75" customHeight="1" x14ac:dyDescent="0.25">
      <c r="A249" s="39"/>
      <c r="B249" s="107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</row>
    <row r="250" spans="1:28" ht="15.75" customHeight="1" x14ac:dyDescent="0.25">
      <c r="A250" s="39"/>
      <c r="B250" s="107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</row>
    <row r="251" spans="1:28" ht="15.75" customHeight="1" x14ac:dyDescent="0.25">
      <c r="A251" s="39"/>
      <c r="B251" s="107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</row>
    <row r="252" spans="1:28" ht="15.75" customHeight="1" x14ac:dyDescent="0.25">
      <c r="A252" s="39"/>
      <c r="B252" s="107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</row>
    <row r="253" spans="1:28" ht="15.75" customHeight="1" x14ac:dyDescent="0.25">
      <c r="A253" s="39"/>
      <c r="B253" s="107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</row>
    <row r="254" spans="1:28" ht="15.75" customHeight="1" x14ac:dyDescent="0.25">
      <c r="A254" s="39"/>
      <c r="B254" s="107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</row>
    <row r="255" spans="1:28" ht="15.75" customHeight="1" x14ac:dyDescent="0.25">
      <c r="A255" s="39"/>
      <c r="B255" s="107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</row>
    <row r="256" spans="1:28" ht="15.75" customHeight="1" x14ac:dyDescent="0.25">
      <c r="A256" s="39"/>
      <c r="B256" s="107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</row>
    <row r="257" spans="1:28" ht="15.75" customHeight="1" x14ac:dyDescent="0.25">
      <c r="A257" s="39"/>
      <c r="B257" s="107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</row>
    <row r="258" spans="1:28" ht="15.75" customHeight="1" x14ac:dyDescent="0.25">
      <c r="A258" s="39"/>
      <c r="B258" s="107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</row>
    <row r="259" spans="1:28" ht="15.75" customHeight="1" x14ac:dyDescent="0.25">
      <c r="A259" s="39"/>
      <c r="B259" s="107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</row>
    <row r="260" spans="1:28" ht="15.75" customHeight="1" x14ac:dyDescent="0.25">
      <c r="A260" s="39"/>
      <c r="B260" s="107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</row>
    <row r="261" spans="1:28" ht="15.75" customHeight="1" x14ac:dyDescent="0.25">
      <c r="A261" s="39"/>
      <c r="B261" s="107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</row>
    <row r="262" spans="1:28" ht="15.75" customHeight="1" x14ac:dyDescent="0.25">
      <c r="A262" s="39"/>
      <c r="B262" s="107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</row>
    <row r="263" spans="1:28" ht="15.75" customHeight="1" x14ac:dyDescent="0.25">
      <c r="A263" s="39"/>
      <c r="B263" s="107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</row>
    <row r="264" spans="1:28" ht="15.75" customHeight="1" x14ac:dyDescent="0.25">
      <c r="A264" s="39"/>
      <c r="B264" s="107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</row>
    <row r="265" spans="1:28" ht="15.75" customHeight="1" x14ac:dyDescent="0.25">
      <c r="A265" s="39"/>
      <c r="B265" s="107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</row>
    <row r="266" spans="1:28" ht="15.75" customHeight="1" x14ac:dyDescent="0.25">
      <c r="A266" s="39"/>
      <c r="B266" s="107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</row>
    <row r="267" spans="1:28" ht="15.75" customHeight="1" x14ac:dyDescent="0.25">
      <c r="A267" s="39"/>
      <c r="B267" s="107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</row>
    <row r="268" spans="1:28" ht="15.75" customHeight="1" x14ac:dyDescent="0.25">
      <c r="A268" s="39"/>
      <c r="B268" s="107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</row>
    <row r="269" spans="1:28" ht="15.75" customHeight="1" x14ac:dyDescent="0.25">
      <c r="A269" s="39"/>
      <c r="B269" s="107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</row>
    <row r="270" spans="1:28" ht="15.75" customHeight="1" x14ac:dyDescent="0.25">
      <c r="A270" s="39"/>
      <c r="B270" s="107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</row>
    <row r="271" spans="1:28" ht="15.75" customHeight="1" x14ac:dyDescent="0.25">
      <c r="A271" s="39"/>
      <c r="B271" s="107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</row>
    <row r="272" spans="1:28" ht="15.75" customHeight="1" x14ac:dyDescent="0.25">
      <c r="A272" s="39"/>
      <c r="B272" s="107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</row>
    <row r="273" spans="1:28" ht="15.75" customHeight="1" x14ac:dyDescent="0.25">
      <c r="A273" s="39"/>
      <c r="B273" s="107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</row>
    <row r="274" spans="1:28" ht="15.75" customHeight="1" x14ac:dyDescent="0.25">
      <c r="A274" s="39"/>
      <c r="B274" s="107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</row>
    <row r="275" spans="1:28" ht="15.75" customHeight="1" x14ac:dyDescent="0.25">
      <c r="A275" s="39"/>
      <c r="B275" s="107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</row>
    <row r="276" spans="1:28" ht="15.75" customHeight="1" x14ac:dyDescent="0.25">
      <c r="A276" s="39"/>
      <c r="B276" s="107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</row>
    <row r="277" spans="1:28" ht="15.75" customHeight="1" x14ac:dyDescent="0.25">
      <c r="A277" s="39"/>
      <c r="B277" s="107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</row>
    <row r="278" spans="1:28" ht="15.75" customHeight="1" x14ac:dyDescent="0.25">
      <c r="A278" s="39"/>
      <c r="B278" s="107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</row>
    <row r="279" spans="1:28" ht="15.75" customHeight="1" x14ac:dyDescent="0.25">
      <c r="A279" s="39"/>
      <c r="B279" s="107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</row>
    <row r="280" spans="1:28" ht="15.75" customHeight="1" x14ac:dyDescent="0.25">
      <c r="A280" s="39"/>
      <c r="B280" s="107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</row>
    <row r="281" spans="1:28" ht="15.75" customHeight="1" x14ac:dyDescent="0.25">
      <c r="A281" s="39"/>
      <c r="B281" s="107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</row>
    <row r="282" spans="1:28" ht="15.75" customHeight="1" x14ac:dyDescent="0.25">
      <c r="A282" s="39"/>
      <c r="B282" s="107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</row>
    <row r="283" spans="1:28" ht="15.75" customHeight="1" x14ac:dyDescent="0.25">
      <c r="A283" s="39"/>
      <c r="B283" s="107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</row>
    <row r="284" spans="1:28" ht="15.75" customHeight="1" x14ac:dyDescent="0.25">
      <c r="A284" s="39"/>
      <c r="B284" s="107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</row>
    <row r="285" spans="1:28" ht="15.75" customHeight="1" x14ac:dyDescent="0.25">
      <c r="A285" s="39"/>
      <c r="B285" s="107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</row>
    <row r="286" spans="1:28" ht="15.75" customHeight="1" x14ac:dyDescent="0.25">
      <c r="A286" s="39"/>
      <c r="B286" s="107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</row>
    <row r="287" spans="1:28" ht="15.75" customHeight="1" x14ac:dyDescent="0.25">
      <c r="A287" s="39"/>
      <c r="B287" s="107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</row>
    <row r="288" spans="1:28" ht="15.75" customHeight="1" x14ac:dyDescent="0.25">
      <c r="A288" s="39"/>
      <c r="B288" s="107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</row>
    <row r="289" spans="1:28" ht="15.75" customHeight="1" x14ac:dyDescent="0.25">
      <c r="A289" s="39"/>
      <c r="B289" s="107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</row>
    <row r="290" spans="1:28" ht="15.75" customHeight="1" x14ac:dyDescent="0.25">
      <c r="A290" s="39"/>
      <c r="B290" s="107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</row>
    <row r="291" spans="1:28" ht="15.75" customHeight="1" x14ac:dyDescent="0.25">
      <c r="A291" s="39"/>
      <c r="B291" s="107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</row>
    <row r="292" spans="1:28" ht="15.75" customHeight="1" x14ac:dyDescent="0.25">
      <c r="A292" s="39"/>
      <c r="B292" s="107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</row>
    <row r="293" spans="1:28" ht="15.75" customHeight="1" x14ac:dyDescent="0.25">
      <c r="A293" s="39"/>
      <c r="B293" s="107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</row>
    <row r="294" spans="1:28" ht="15.75" customHeight="1" x14ac:dyDescent="0.25">
      <c r="A294" s="39"/>
      <c r="B294" s="107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</row>
    <row r="295" spans="1:28" ht="15.75" customHeight="1" x14ac:dyDescent="0.25">
      <c r="A295" s="39"/>
      <c r="B295" s="107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</row>
    <row r="296" spans="1:28" ht="15.75" customHeight="1" x14ac:dyDescent="0.25">
      <c r="A296" s="39"/>
      <c r="B296" s="107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</row>
    <row r="297" spans="1:28" ht="15.75" customHeight="1" x14ac:dyDescent="0.25">
      <c r="A297" s="39"/>
      <c r="B297" s="107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</row>
    <row r="298" spans="1:28" ht="15.75" customHeight="1" x14ac:dyDescent="0.25">
      <c r="A298" s="39"/>
      <c r="B298" s="107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</row>
    <row r="299" spans="1:28" ht="15.75" customHeight="1" x14ac:dyDescent="0.25">
      <c r="A299" s="39"/>
      <c r="B299" s="107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</row>
    <row r="300" spans="1:28" ht="15.75" customHeight="1" x14ac:dyDescent="0.25">
      <c r="A300" s="39"/>
      <c r="B300" s="107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</row>
    <row r="301" spans="1:28" ht="15.75" customHeight="1" x14ac:dyDescent="0.25">
      <c r="A301" s="39"/>
      <c r="B301" s="107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</row>
    <row r="302" spans="1:28" ht="15.75" customHeight="1" x14ac:dyDescent="0.25">
      <c r="A302" s="39"/>
      <c r="B302" s="107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</row>
    <row r="303" spans="1:28" ht="15.75" customHeight="1" x14ac:dyDescent="0.25">
      <c r="A303" s="39"/>
      <c r="B303" s="107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</row>
    <row r="304" spans="1:28" ht="15.75" customHeight="1" x14ac:dyDescent="0.25">
      <c r="A304" s="39"/>
      <c r="B304" s="107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</row>
    <row r="305" spans="1:28" ht="15.75" customHeight="1" x14ac:dyDescent="0.25">
      <c r="A305" s="39"/>
      <c r="B305" s="107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</row>
    <row r="306" spans="1:28" ht="15.75" customHeight="1" x14ac:dyDescent="0.25">
      <c r="A306" s="39"/>
      <c r="B306" s="107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</row>
    <row r="307" spans="1:28" ht="15.75" customHeight="1" x14ac:dyDescent="0.25">
      <c r="A307" s="39"/>
      <c r="B307" s="107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</row>
    <row r="308" spans="1:28" ht="15.75" customHeight="1" x14ac:dyDescent="0.25">
      <c r="A308" s="39"/>
      <c r="B308" s="107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</row>
    <row r="309" spans="1:28" ht="15.75" customHeight="1" x14ac:dyDescent="0.25">
      <c r="A309" s="39"/>
      <c r="B309" s="107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</row>
    <row r="310" spans="1:28" ht="15.75" customHeight="1" x14ac:dyDescent="0.25">
      <c r="A310" s="39"/>
      <c r="B310" s="107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</row>
    <row r="311" spans="1:28" ht="15.75" customHeight="1" x14ac:dyDescent="0.25">
      <c r="A311" s="39"/>
      <c r="B311" s="107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</row>
    <row r="312" spans="1:28" ht="15.75" customHeight="1" x14ac:dyDescent="0.25">
      <c r="A312" s="39"/>
      <c r="B312" s="107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</row>
    <row r="313" spans="1:28" ht="15.75" customHeight="1" x14ac:dyDescent="0.25">
      <c r="A313" s="39"/>
      <c r="B313" s="107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</row>
    <row r="314" spans="1:28" ht="15.75" customHeight="1" x14ac:dyDescent="0.25">
      <c r="A314" s="39"/>
      <c r="B314" s="107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</row>
    <row r="315" spans="1:28" ht="15.75" customHeight="1" x14ac:dyDescent="0.25">
      <c r="A315" s="39"/>
      <c r="B315" s="107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</row>
    <row r="316" spans="1:28" ht="15.75" customHeight="1" x14ac:dyDescent="0.25">
      <c r="A316" s="39"/>
      <c r="B316" s="107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</row>
    <row r="317" spans="1:28" ht="15.75" customHeight="1" x14ac:dyDescent="0.25">
      <c r="A317" s="39"/>
      <c r="B317" s="107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</row>
    <row r="318" spans="1:28" ht="15.75" customHeight="1" x14ac:dyDescent="0.25">
      <c r="A318" s="39"/>
      <c r="B318" s="107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</row>
    <row r="319" spans="1:28" ht="15.75" customHeight="1" x14ac:dyDescent="0.25">
      <c r="A319" s="39"/>
      <c r="B319" s="107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</row>
    <row r="320" spans="1:28" ht="15.75" customHeight="1" x14ac:dyDescent="0.25">
      <c r="A320" s="39"/>
      <c r="B320" s="107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</row>
    <row r="321" spans="1:28" ht="15.75" customHeight="1" x14ac:dyDescent="0.25">
      <c r="A321" s="39"/>
      <c r="B321" s="107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</row>
    <row r="322" spans="1:28" ht="15.75" customHeight="1" x14ac:dyDescent="0.25">
      <c r="A322" s="39"/>
      <c r="B322" s="107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</row>
    <row r="323" spans="1:28" ht="15.75" customHeight="1" x14ac:dyDescent="0.25">
      <c r="A323" s="39"/>
      <c r="B323" s="107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</row>
    <row r="324" spans="1:28" ht="15.75" customHeight="1" x14ac:dyDescent="0.25">
      <c r="A324" s="39"/>
      <c r="B324" s="107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</row>
    <row r="325" spans="1:28" ht="15.75" customHeight="1" x14ac:dyDescent="0.25">
      <c r="A325" s="39"/>
      <c r="B325" s="107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</row>
    <row r="326" spans="1:28" ht="15.75" customHeight="1" x14ac:dyDescent="0.25">
      <c r="A326" s="39"/>
      <c r="B326" s="107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</row>
    <row r="327" spans="1:28" ht="15.75" customHeight="1" x14ac:dyDescent="0.25">
      <c r="A327" s="39"/>
      <c r="B327" s="107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</row>
    <row r="328" spans="1:28" ht="15.75" customHeight="1" x14ac:dyDescent="0.25">
      <c r="A328" s="39"/>
      <c r="B328" s="107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</row>
    <row r="329" spans="1:28" ht="15.75" customHeight="1" x14ac:dyDescent="0.25">
      <c r="A329" s="39"/>
      <c r="B329" s="107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</row>
    <row r="330" spans="1:28" ht="15.75" customHeight="1" x14ac:dyDescent="0.25">
      <c r="A330" s="39"/>
      <c r="B330" s="107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</row>
    <row r="331" spans="1:28" ht="15.75" customHeight="1" x14ac:dyDescent="0.25">
      <c r="A331" s="39"/>
      <c r="B331" s="107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</row>
    <row r="332" spans="1:28" ht="15.75" customHeight="1" x14ac:dyDescent="0.25">
      <c r="A332" s="39"/>
      <c r="B332" s="107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</row>
    <row r="333" spans="1:28" ht="15.75" customHeight="1" x14ac:dyDescent="0.25">
      <c r="A333" s="39"/>
      <c r="B333" s="107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</row>
    <row r="334" spans="1:28" ht="15.75" customHeight="1" x14ac:dyDescent="0.25">
      <c r="A334" s="39"/>
      <c r="B334" s="107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</row>
    <row r="335" spans="1:28" ht="15.75" customHeight="1" x14ac:dyDescent="0.25">
      <c r="A335" s="39"/>
      <c r="B335" s="107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</row>
    <row r="336" spans="1:28" ht="15.75" customHeight="1" x14ac:dyDescent="0.25">
      <c r="A336" s="39"/>
      <c r="B336" s="107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</row>
    <row r="337" spans="1:28" ht="15.75" customHeight="1" x14ac:dyDescent="0.25">
      <c r="A337" s="39"/>
      <c r="B337" s="107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</row>
    <row r="338" spans="1:28" ht="15.75" customHeight="1" x14ac:dyDescent="0.25">
      <c r="A338" s="39"/>
      <c r="B338" s="107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</row>
    <row r="339" spans="1:28" ht="15.75" customHeight="1" x14ac:dyDescent="0.25">
      <c r="A339" s="39"/>
      <c r="B339" s="107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</row>
    <row r="340" spans="1:28" ht="15.75" customHeight="1" x14ac:dyDescent="0.25">
      <c r="A340" s="39"/>
      <c r="B340" s="107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</row>
    <row r="341" spans="1:28" ht="15.75" customHeight="1" x14ac:dyDescent="0.25">
      <c r="A341" s="39"/>
      <c r="B341" s="107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</row>
    <row r="342" spans="1:28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</row>
    <row r="343" spans="1:28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</row>
    <row r="344" spans="1:28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</row>
    <row r="345" spans="1:28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</row>
    <row r="346" spans="1:28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</row>
    <row r="347" spans="1:28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</row>
    <row r="348" spans="1:28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</row>
    <row r="349" spans="1:28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</row>
    <row r="350" spans="1:28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</row>
    <row r="351" spans="1:28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</row>
    <row r="352" spans="1:28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</row>
    <row r="353" spans="1:28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</row>
    <row r="354" spans="1:28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</row>
    <row r="355" spans="1:28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</row>
    <row r="356" spans="1:28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</row>
    <row r="357" spans="1:28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</row>
    <row r="358" spans="1:28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</row>
    <row r="359" spans="1:28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</row>
    <row r="360" spans="1:28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</row>
    <row r="361" spans="1:28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</row>
    <row r="362" spans="1:28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</row>
    <row r="363" spans="1:28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</row>
    <row r="364" spans="1:28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</row>
    <row r="365" spans="1:28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</row>
    <row r="366" spans="1:28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</row>
    <row r="367" spans="1:28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</row>
    <row r="368" spans="1:28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</row>
    <row r="369" spans="1:28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</row>
    <row r="370" spans="1:28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</row>
    <row r="371" spans="1:28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</row>
    <row r="372" spans="1:28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</row>
    <row r="373" spans="1:28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</row>
    <row r="374" spans="1:28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</row>
    <row r="375" spans="1:28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</row>
    <row r="376" spans="1:28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</row>
    <row r="377" spans="1:28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</row>
    <row r="378" spans="1:28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</row>
    <row r="379" spans="1:28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</row>
    <row r="380" spans="1:28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</row>
    <row r="381" spans="1:28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</row>
    <row r="382" spans="1:28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</row>
    <row r="383" spans="1:28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</row>
    <row r="384" spans="1:28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</row>
    <row r="385" spans="1:28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</row>
    <row r="386" spans="1:28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</row>
    <row r="387" spans="1:28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</row>
    <row r="388" spans="1:28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</row>
    <row r="389" spans="1:28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</row>
    <row r="390" spans="1:28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</row>
    <row r="391" spans="1:28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</row>
    <row r="392" spans="1:28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</row>
    <row r="393" spans="1:28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</row>
    <row r="394" spans="1:28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</row>
    <row r="395" spans="1:28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</row>
    <row r="396" spans="1:28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</row>
    <row r="397" spans="1:28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</row>
    <row r="398" spans="1:28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</row>
    <row r="399" spans="1:28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</row>
    <row r="400" spans="1:28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</row>
    <row r="401" spans="1:28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</row>
    <row r="402" spans="1:28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</row>
    <row r="403" spans="1:28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</row>
    <row r="404" spans="1:28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</row>
    <row r="405" spans="1:28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</row>
    <row r="406" spans="1:28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</row>
    <row r="407" spans="1:28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</row>
    <row r="408" spans="1:28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</row>
    <row r="409" spans="1:28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</row>
    <row r="410" spans="1:28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</row>
    <row r="411" spans="1:28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</row>
    <row r="412" spans="1:28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</row>
    <row r="413" spans="1:28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</row>
    <row r="414" spans="1:28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</row>
    <row r="415" spans="1:28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</row>
    <row r="416" spans="1:28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</row>
    <row r="417" spans="1:28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</row>
    <row r="418" spans="1:28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</row>
    <row r="419" spans="1:28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</row>
    <row r="420" spans="1:28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</row>
    <row r="421" spans="1:28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</row>
    <row r="422" spans="1:28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</row>
    <row r="423" spans="1:28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</row>
    <row r="424" spans="1:28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</row>
    <row r="425" spans="1:28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</row>
    <row r="426" spans="1:28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</row>
    <row r="427" spans="1:28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</row>
    <row r="428" spans="1:28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</row>
    <row r="429" spans="1:28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</row>
    <row r="430" spans="1:28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</row>
    <row r="431" spans="1:28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</row>
    <row r="432" spans="1:28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</row>
    <row r="433" spans="1:28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</row>
    <row r="434" spans="1:28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</row>
    <row r="435" spans="1:28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</row>
    <row r="436" spans="1:28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</row>
    <row r="437" spans="1:28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</row>
    <row r="438" spans="1:28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</row>
    <row r="439" spans="1:28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</row>
    <row r="440" spans="1:28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</row>
    <row r="441" spans="1:28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</row>
    <row r="442" spans="1:28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</row>
    <row r="443" spans="1:28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</row>
    <row r="444" spans="1:28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</row>
    <row r="445" spans="1:28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</row>
    <row r="446" spans="1:28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</row>
    <row r="447" spans="1:28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</row>
    <row r="448" spans="1:28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</row>
    <row r="449" spans="1:28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</row>
    <row r="450" spans="1:28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</row>
    <row r="451" spans="1:28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</row>
    <row r="452" spans="1:28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</row>
    <row r="453" spans="1:28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</row>
    <row r="454" spans="1:28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</row>
    <row r="455" spans="1:28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</row>
    <row r="456" spans="1:28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</row>
    <row r="457" spans="1:28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</row>
    <row r="458" spans="1:28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</row>
    <row r="459" spans="1:28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</row>
    <row r="460" spans="1:28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</row>
    <row r="461" spans="1:28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</row>
    <row r="462" spans="1:28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</row>
    <row r="463" spans="1:28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</row>
    <row r="464" spans="1:28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</row>
    <row r="465" spans="1:28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</row>
    <row r="466" spans="1:28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</row>
    <row r="467" spans="1:28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</row>
    <row r="468" spans="1:28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</row>
    <row r="469" spans="1:28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</row>
    <row r="470" spans="1:28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</row>
    <row r="471" spans="1:28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</row>
    <row r="472" spans="1:28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</row>
    <row r="473" spans="1:28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</row>
    <row r="474" spans="1:28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</row>
    <row r="475" spans="1:28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</row>
    <row r="476" spans="1:28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</row>
    <row r="477" spans="1:28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</row>
    <row r="478" spans="1:28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</row>
    <row r="479" spans="1:28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</row>
    <row r="480" spans="1:28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</row>
    <row r="481" spans="1:28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</row>
    <row r="482" spans="1:28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</row>
    <row r="483" spans="1:28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</row>
    <row r="484" spans="1:28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</row>
    <row r="485" spans="1:28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</row>
    <row r="486" spans="1:28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</row>
    <row r="487" spans="1:28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</row>
    <row r="488" spans="1:28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</row>
    <row r="489" spans="1:28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</row>
    <row r="490" spans="1:28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</row>
    <row r="491" spans="1:28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</row>
    <row r="492" spans="1:28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</row>
    <row r="493" spans="1:28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</row>
    <row r="494" spans="1:28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</row>
    <row r="495" spans="1:28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</row>
    <row r="496" spans="1:28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</row>
    <row r="497" spans="1:28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</row>
    <row r="498" spans="1:28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</row>
    <row r="499" spans="1:28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</row>
    <row r="500" spans="1:28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</row>
    <row r="501" spans="1:28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</row>
    <row r="502" spans="1:28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</row>
    <row r="503" spans="1:28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</row>
    <row r="504" spans="1:28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</row>
    <row r="505" spans="1:28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</row>
    <row r="506" spans="1:28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</row>
    <row r="507" spans="1:28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</row>
    <row r="508" spans="1:28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</row>
    <row r="509" spans="1:28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</row>
    <row r="510" spans="1:28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</row>
    <row r="511" spans="1:28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</row>
    <row r="512" spans="1:28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</row>
    <row r="513" spans="1:28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</row>
    <row r="514" spans="1:28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</row>
    <row r="515" spans="1:28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</row>
    <row r="516" spans="1:28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</row>
    <row r="517" spans="1:28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</row>
    <row r="518" spans="1:28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</row>
    <row r="519" spans="1:28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</row>
    <row r="520" spans="1:28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</row>
    <row r="521" spans="1:28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</row>
    <row r="522" spans="1:28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</row>
    <row r="523" spans="1:28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</row>
    <row r="524" spans="1:28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</row>
    <row r="525" spans="1:28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</row>
    <row r="526" spans="1:28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</row>
    <row r="527" spans="1:28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</row>
    <row r="528" spans="1:28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</row>
    <row r="529" spans="1:28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</row>
    <row r="530" spans="1:28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</row>
    <row r="531" spans="1:28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</row>
    <row r="532" spans="1:28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</row>
    <row r="533" spans="1:28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</row>
    <row r="534" spans="1:28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</row>
    <row r="535" spans="1:28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</row>
    <row r="536" spans="1:28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</row>
    <row r="537" spans="1:28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</row>
    <row r="538" spans="1:28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</row>
    <row r="539" spans="1:28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</row>
    <row r="540" spans="1:28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</row>
    <row r="541" spans="1:28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</row>
    <row r="542" spans="1:28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</row>
    <row r="543" spans="1:28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</row>
    <row r="544" spans="1:28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</row>
    <row r="545" spans="1:28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</row>
    <row r="546" spans="1:28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</row>
    <row r="547" spans="1:28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</row>
    <row r="548" spans="1:28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</row>
    <row r="549" spans="1:28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</row>
    <row r="550" spans="1:28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</row>
    <row r="551" spans="1:28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</row>
    <row r="552" spans="1:28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</row>
    <row r="553" spans="1:28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</row>
    <row r="554" spans="1:28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</row>
    <row r="555" spans="1:28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</row>
    <row r="556" spans="1:28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</row>
    <row r="557" spans="1:28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</row>
    <row r="558" spans="1:28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</row>
    <row r="559" spans="1:28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</row>
    <row r="560" spans="1:28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</row>
    <row r="561" spans="1:28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</row>
    <row r="562" spans="1:28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</row>
    <row r="563" spans="1:28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</row>
    <row r="564" spans="1:28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</row>
    <row r="565" spans="1:28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</row>
    <row r="566" spans="1:28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</row>
    <row r="567" spans="1:28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</row>
    <row r="568" spans="1:28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</row>
    <row r="569" spans="1:28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</row>
    <row r="570" spans="1:28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</row>
    <row r="571" spans="1:28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</row>
    <row r="572" spans="1:28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</row>
    <row r="573" spans="1:28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</row>
    <row r="574" spans="1:28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</row>
    <row r="575" spans="1:28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</row>
    <row r="576" spans="1:28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</row>
    <row r="577" spans="1:28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</row>
    <row r="578" spans="1:28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</row>
    <row r="579" spans="1:28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</row>
    <row r="580" spans="1:28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</row>
    <row r="581" spans="1:28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</row>
    <row r="582" spans="1:28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</row>
    <row r="583" spans="1:28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</row>
    <row r="584" spans="1:28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</row>
    <row r="585" spans="1:28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</row>
    <row r="586" spans="1:28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</row>
    <row r="587" spans="1:28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</row>
    <row r="588" spans="1:28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</row>
    <row r="589" spans="1:28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</row>
    <row r="590" spans="1:28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</row>
    <row r="591" spans="1:28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</row>
    <row r="592" spans="1:28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</row>
    <row r="593" spans="1:28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</row>
    <row r="594" spans="1:28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</row>
    <row r="595" spans="1:28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</row>
    <row r="596" spans="1:28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</row>
    <row r="597" spans="1:28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</row>
    <row r="598" spans="1:28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</row>
    <row r="599" spans="1:28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</row>
    <row r="600" spans="1:28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</row>
    <row r="601" spans="1:28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</row>
    <row r="602" spans="1:28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</row>
    <row r="603" spans="1:28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</row>
    <row r="604" spans="1:28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</row>
    <row r="605" spans="1:28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</row>
    <row r="606" spans="1:28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</row>
    <row r="607" spans="1:28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</row>
    <row r="608" spans="1:28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</row>
    <row r="609" spans="1:28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</row>
    <row r="610" spans="1:28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</row>
    <row r="611" spans="1:28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</row>
    <row r="612" spans="1:28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</row>
    <row r="613" spans="1:28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</row>
    <row r="614" spans="1:28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</row>
    <row r="615" spans="1:28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</row>
    <row r="616" spans="1:28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</row>
    <row r="617" spans="1:28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</row>
    <row r="618" spans="1:28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</row>
    <row r="619" spans="1:28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</row>
    <row r="620" spans="1:28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</row>
    <row r="621" spans="1:28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</row>
    <row r="622" spans="1:28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</row>
    <row r="623" spans="1:28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</row>
    <row r="624" spans="1:28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</row>
    <row r="625" spans="1:28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</row>
    <row r="626" spans="1:28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</row>
    <row r="627" spans="1:28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</row>
    <row r="628" spans="1:28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</row>
    <row r="629" spans="1:28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</row>
    <row r="630" spans="1:28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</row>
    <row r="631" spans="1:28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</row>
    <row r="632" spans="1:28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</row>
    <row r="633" spans="1:28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</row>
    <row r="634" spans="1:28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</row>
    <row r="635" spans="1:28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</row>
    <row r="636" spans="1:28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</row>
    <row r="637" spans="1:28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</row>
    <row r="638" spans="1:28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</row>
    <row r="639" spans="1:28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</row>
    <row r="640" spans="1:28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</row>
    <row r="641" spans="1:28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</row>
    <row r="642" spans="1:28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</row>
    <row r="643" spans="1:28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</row>
    <row r="644" spans="1:28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</row>
    <row r="645" spans="1:28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</row>
    <row r="646" spans="1:28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</row>
    <row r="647" spans="1:28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</row>
    <row r="648" spans="1:28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</row>
    <row r="649" spans="1:28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</row>
    <row r="650" spans="1:28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</row>
    <row r="651" spans="1:28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</row>
    <row r="652" spans="1:28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</row>
    <row r="653" spans="1:28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</row>
    <row r="654" spans="1:28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</row>
    <row r="655" spans="1:28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</row>
    <row r="656" spans="1:28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</row>
    <row r="657" spans="1:28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</row>
    <row r="658" spans="1:28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</row>
    <row r="659" spans="1:28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</row>
    <row r="660" spans="1:28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</row>
    <row r="661" spans="1:28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</row>
    <row r="662" spans="1:28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</row>
    <row r="663" spans="1:28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</row>
    <row r="664" spans="1:28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</row>
    <row r="665" spans="1:28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</row>
    <row r="666" spans="1:28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</row>
    <row r="667" spans="1:28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</row>
    <row r="668" spans="1:28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</row>
    <row r="669" spans="1:28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</row>
    <row r="670" spans="1:28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</row>
    <row r="671" spans="1:28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</row>
    <row r="672" spans="1:28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</row>
    <row r="673" spans="1:28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</row>
    <row r="674" spans="1:28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</row>
    <row r="675" spans="1:28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</row>
    <row r="676" spans="1:28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</row>
    <row r="677" spans="1:28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</row>
    <row r="678" spans="1:28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</row>
    <row r="679" spans="1:28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</row>
    <row r="680" spans="1:28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</row>
    <row r="681" spans="1:28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</row>
    <row r="682" spans="1:28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</row>
    <row r="683" spans="1:28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</row>
    <row r="684" spans="1:28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</row>
    <row r="685" spans="1:28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</row>
    <row r="686" spans="1:28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</row>
    <row r="687" spans="1:28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</row>
    <row r="688" spans="1:28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</row>
    <row r="689" spans="1:28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</row>
    <row r="690" spans="1:28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</row>
    <row r="691" spans="1:28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</row>
    <row r="692" spans="1:28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</row>
    <row r="693" spans="1:28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</row>
    <row r="694" spans="1:28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</row>
    <row r="695" spans="1:28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</row>
    <row r="696" spans="1:28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</row>
    <row r="697" spans="1:28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</row>
    <row r="698" spans="1:28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</row>
    <row r="699" spans="1:28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</row>
    <row r="700" spans="1:28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</row>
    <row r="701" spans="1:28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</row>
    <row r="702" spans="1:28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</row>
    <row r="703" spans="1:28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</row>
    <row r="704" spans="1:28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</row>
    <row r="705" spans="1:28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</row>
    <row r="706" spans="1:28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</row>
    <row r="707" spans="1:28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</row>
    <row r="708" spans="1:28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</row>
    <row r="709" spans="1:28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</row>
    <row r="710" spans="1:28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</row>
    <row r="711" spans="1:28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</row>
    <row r="712" spans="1:28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</row>
    <row r="713" spans="1:28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</row>
    <row r="714" spans="1:28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</row>
    <row r="715" spans="1:28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</row>
    <row r="716" spans="1:28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</row>
    <row r="717" spans="1:28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</row>
    <row r="718" spans="1:28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</row>
    <row r="719" spans="1:28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</row>
    <row r="720" spans="1:28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</row>
    <row r="721" spans="1:28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</row>
    <row r="722" spans="1:28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</row>
    <row r="723" spans="1:28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</row>
    <row r="724" spans="1:28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</row>
    <row r="725" spans="1:28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</row>
    <row r="726" spans="1:28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</row>
    <row r="727" spans="1:28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</row>
    <row r="728" spans="1:28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</row>
    <row r="729" spans="1:28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</row>
    <row r="730" spans="1:28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</row>
    <row r="731" spans="1:28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</row>
    <row r="732" spans="1:28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</row>
    <row r="733" spans="1:28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</row>
    <row r="734" spans="1:28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</row>
    <row r="735" spans="1:28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</row>
    <row r="736" spans="1:28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</row>
    <row r="737" spans="1:28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</row>
    <row r="738" spans="1:28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</row>
    <row r="739" spans="1:28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</row>
    <row r="740" spans="1:28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</row>
    <row r="741" spans="1:28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</row>
    <row r="742" spans="1:28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</row>
    <row r="743" spans="1:28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</row>
    <row r="744" spans="1:28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</row>
    <row r="745" spans="1:28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</row>
    <row r="746" spans="1:28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</row>
    <row r="747" spans="1:28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</row>
    <row r="748" spans="1:28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</row>
    <row r="749" spans="1:28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</row>
    <row r="750" spans="1:28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</row>
    <row r="751" spans="1:28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</row>
    <row r="752" spans="1:28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</row>
    <row r="753" spans="1:28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</row>
    <row r="754" spans="1:28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</row>
    <row r="755" spans="1:28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</row>
    <row r="756" spans="1:28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</row>
    <row r="757" spans="1:28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</row>
    <row r="758" spans="1:28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</row>
    <row r="759" spans="1:28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</row>
    <row r="760" spans="1:28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</row>
    <row r="761" spans="1:28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</row>
    <row r="762" spans="1:28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</row>
    <row r="763" spans="1:28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</row>
    <row r="764" spans="1:28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</row>
    <row r="765" spans="1:28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</row>
    <row r="766" spans="1:28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</row>
    <row r="767" spans="1:28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</row>
    <row r="768" spans="1:28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</row>
    <row r="769" spans="1:28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</row>
    <row r="770" spans="1:28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</row>
    <row r="771" spans="1:28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</row>
    <row r="772" spans="1:28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</row>
    <row r="773" spans="1:28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</row>
    <row r="774" spans="1:28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</row>
    <row r="775" spans="1:28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</row>
    <row r="776" spans="1:28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</row>
    <row r="777" spans="1:28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</row>
    <row r="778" spans="1:28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</row>
    <row r="779" spans="1:28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</row>
    <row r="780" spans="1:28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</row>
    <row r="781" spans="1:28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</row>
    <row r="782" spans="1:28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</row>
    <row r="783" spans="1:28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</row>
    <row r="784" spans="1:28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</row>
    <row r="785" spans="1:28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</row>
    <row r="786" spans="1:28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</row>
    <row r="787" spans="1:28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</row>
    <row r="788" spans="1:28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</row>
    <row r="789" spans="1:28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</row>
    <row r="790" spans="1:28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</row>
    <row r="791" spans="1:28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</row>
    <row r="792" spans="1:28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</row>
    <row r="793" spans="1:28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</row>
    <row r="794" spans="1:28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</row>
    <row r="795" spans="1:28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</row>
    <row r="796" spans="1:28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</row>
    <row r="797" spans="1:28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</row>
    <row r="798" spans="1:28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</row>
    <row r="799" spans="1:28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</row>
    <row r="800" spans="1:28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</row>
    <row r="801" spans="1:28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</row>
    <row r="802" spans="1:28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</row>
    <row r="803" spans="1:28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</row>
    <row r="804" spans="1:28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</row>
    <row r="805" spans="1:28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</row>
    <row r="806" spans="1:28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</row>
    <row r="807" spans="1:28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</row>
    <row r="808" spans="1:28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</row>
    <row r="809" spans="1:28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</row>
    <row r="810" spans="1:28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</row>
    <row r="811" spans="1:28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</row>
    <row r="812" spans="1:28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</row>
    <row r="813" spans="1:28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</row>
    <row r="814" spans="1:28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</row>
    <row r="815" spans="1:28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</row>
    <row r="816" spans="1:28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</row>
    <row r="817" spans="1:28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</row>
    <row r="818" spans="1:28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</row>
    <row r="819" spans="1:28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</row>
    <row r="820" spans="1:28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</row>
    <row r="821" spans="1:28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</row>
    <row r="822" spans="1:28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</row>
    <row r="823" spans="1:28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</row>
    <row r="824" spans="1:28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</row>
    <row r="825" spans="1:28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</row>
    <row r="826" spans="1:28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</row>
    <row r="827" spans="1:28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</row>
    <row r="828" spans="1:28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</row>
    <row r="829" spans="1:28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</row>
    <row r="830" spans="1:28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</row>
    <row r="831" spans="1:28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</row>
    <row r="832" spans="1:28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</row>
    <row r="833" spans="1:28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</row>
    <row r="834" spans="1:28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</row>
    <row r="835" spans="1:28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</row>
    <row r="836" spans="1:28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</row>
    <row r="837" spans="1:28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</row>
    <row r="838" spans="1:28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</row>
    <row r="839" spans="1:28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</row>
    <row r="840" spans="1:28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</row>
    <row r="841" spans="1:28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</row>
    <row r="842" spans="1:28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</row>
    <row r="843" spans="1:28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</row>
    <row r="844" spans="1:28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</row>
    <row r="845" spans="1:28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</row>
    <row r="846" spans="1:28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</row>
    <row r="847" spans="1:28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</row>
    <row r="848" spans="1:28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</row>
    <row r="849" spans="1:28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</row>
    <row r="850" spans="1:28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</row>
    <row r="851" spans="1:28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</row>
    <row r="852" spans="1:28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</row>
    <row r="853" spans="1:28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</row>
    <row r="854" spans="1:28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</row>
    <row r="855" spans="1:28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</row>
    <row r="856" spans="1:28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</row>
    <row r="857" spans="1:28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</row>
    <row r="858" spans="1:28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</row>
    <row r="859" spans="1:28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</row>
    <row r="860" spans="1:28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</row>
    <row r="861" spans="1:28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</row>
    <row r="862" spans="1:28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</row>
    <row r="863" spans="1:28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</row>
    <row r="864" spans="1:28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</row>
    <row r="865" spans="1:28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</row>
    <row r="866" spans="1:28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</row>
    <row r="867" spans="1:28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</row>
    <row r="868" spans="1:28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</row>
    <row r="869" spans="1:28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</row>
    <row r="870" spans="1:28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</row>
    <row r="871" spans="1:28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</row>
    <row r="872" spans="1:28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</row>
    <row r="873" spans="1:28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</row>
    <row r="874" spans="1:28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</row>
    <row r="875" spans="1:28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</row>
    <row r="876" spans="1:28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</row>
    <row r="877" spans="1:28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</row>
    <row r="878" spans="1:28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</row>
    <row r="879" spans="1:28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</row>
    <row r="880" spans="1:28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</row>
    <row r="881" spans="1:28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</row>
    <row r="882" spans="1:28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</row>
    <row r="883" spans="1:28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</row>
    <row r="884" spans="1:28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</row>
    <row r="885" spans="1:28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</row>
    <row r="886" spans="1:28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</row>
    <row r="887" spans="1:28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</row>
    <row r="888" spans="1:28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</row>
    <row r="889" spans="1:28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</row>
    <row r="890" spans="1:28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</row>
    <row r="891" spans="1:28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</row>
    <row r="892" spans="1:28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</row>
    <row r="893" spans="1:28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</row>
    <row r="894" spans="1:28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</row>
    <row r="895" spans="1:28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</row>
    <row r="896" spans="1:28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</row>
    <row r="897" spans="1:28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</row>
    <row r="898" spans="1:28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</row>
    <row r="899" spans="1:28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</row>
    <row r="900" spans="1:28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</row>
    <row r="901" spans="1:28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</row>
    <row r="902" spans="1:28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</row>
    <row r="903" spans="1:28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</row>
    <row r="904" spans="1:28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</row>
    <row r="905" spans="1:28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</row>
    <row r="906" spans="1:28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</row>
    <row r="907" spans="1:28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</row>
    <row r="908" spans="1:28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</row>
    <row r="909" spans="1:28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</row>
    <row r="910" spans="1:28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</row>
    <row r="911" spans="1:28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</row>
    <row r="912" spans="1:28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</row>
    <row r="913" spans="1:28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</row>
    <row r="914" spans="1:28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</row>
    <row r="915" spans="1:28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</row>
    <row r="916" spans="1:28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</row>
    <row r="917" spans="1:28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</row>
    <row r="918" spans="1:28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</row>
    <row r="919" spans="1:28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</row>
    <row r="920" spans="1:28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</row>
    <row r="921" spans="1:28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</row>
    <row r="922" spans="1:28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</row>
    <row r="923" spans="1:28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</row>
    <row r="924" spans="1:28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</row>
    <row r="925" spans="1:28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</row>
    <row r="926" spans="1:28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</row>
    <row r="927" spans="1:28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</row>
    <row r="928" spans="1:28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</row>
    <row r="929" spans="1:28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</row>
    <row r="930" spans="1:28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</row>
    <row r="931" spans="1:28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</row>
    <row r="932" spans="1:28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</row>
    <row r="933" spans="1:28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</row>
    <row r="934" spans="1:28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</row>
    <row r="935" spans="1:28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</row>
    <row r="936" spans="1:28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</row>
    <row r="937" spans="1:28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</row>
    <row r="938" spans="1:28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</row>
    <row r="939" spans="1:28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</row>
    <row r="940" spans="1:28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</row>
    <row r="941" spans="1:28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</row>
    <row r="942" spans="1:28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</row>
    <row r="943" spans="1:28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</row>
    <row r="944" spans="1:28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</row>
    <row r="945" spans="1:28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</row>
    <row r="946" spans="1:28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</row>
    <row r="947" spans="1:28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</row>
    <row r="948" spans="1:28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</row>
    <row r="949" spans="1:28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</row>
    <row r="950" spans="1:28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</row>
    <row r="951" spans="1:28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</row>
    <row r="952" spans="1:28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</row>
    <row r="953" spans="1:28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</row>
    <row r="954" spans="1:28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</row>
    <row r="955" spans="1:28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</row>
    <row r="956" spans="1:28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</row>
    <row r="957" spans="1:28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</row>
    <row r="958" spans="1:28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</row>
    <row r="959" spans="1:28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</row>
    <row r="960" spans="1:28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</row>
    <row r="961" spans="1:28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</row>
    <row r="962" spans="1:28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</row>
    <row r="963" spans="1:28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</row>
    <row r="964" spans="1:28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</row>
    <row r="965" spans="1:28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</row>
    <row r="966" spans="1:28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</row>
    <row r="967" spans="1:28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</row>
    <row r="968" spans="1:28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</row>
    <row r="969" spans="1:28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</row>
    <row r="970" spans="1:28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</row>
    <row r="971" spans="1:28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</row>
    <row r="972" spans="1:28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</row>
    <row r="973" spans="1:28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</row>
    <row r="974" spans="1:28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</row>
    <row r="975" spans="1:28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</row>
    <row r="976" spans="1:28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</row>
    <row r="977" spans="1:28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</row>
    <row r="978" spans="1:28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</row>
    <row r="979" spans="1:28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</row>
    <row r="980" spans="1:28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</row>
    <row r="981" spans="1:28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</row>
    <row r="982" spans="1:28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</row>
    <row r="983" spans="1:28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</row>
    <row r="984" spans="1:28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</row>
    <row r="985" spans="1:28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</row>
    <row r="986" spans="1:28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</row>
    <row r="987" spans="1:28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</row>
    <row r="988" spans="1:28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</row>
    <row r="989" spans="1:28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</row>
    <row r="990" spans="1:28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</row>
    <row r="991" spans="1:28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</row>
    <row r="992" spans="1:28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</row>
    <row r="993" spans="1:28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</row>
    <row r="994" spans="1:28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</row>
    <row r="995" spans="1:28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</row>
    <row r="996" spans="1:28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</row>
    <row r="997" spans="1:28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</row>
    <row r="998" spans="1:28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</row>
    <row r="999" spans="1:28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</row>
    <row r="1000" spans="1:28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</row>
  </sheetData>
  <autoFilter ref="A1:V1" xr:uid="{00000000-0009-0000-0000-000002000000}"/>
  <mergeCells count="11">
    <mergeCell ref="A90:A102"/>
    <mergeCell ref="A103:A115"/>
    <mergeCell ref="A116:A128"/>
    <mergeCell ref="A129:A141"/>
    <mergeCell ref="A2:A11"/>
    <mergeCell ref="A12:A24"/>
    <mergeCell ref="A25:A37"/>
    <mergeCell ref="A38:A50"/>
    <mergeCell ref="A51:A63"/>
    <mergeCell ref="A64:A76"/>
    <mergeCell ref="A77:A89"/>
  </mergeCells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A1:W1000"/>
  <sheetViews>
    <sheetView workbookViewId="0">
      <selection activeCell="G11" sqref="G11"/>
    </sheetView>
  </sheetViews>
  <sheetFormatPr defaultColWidth="14.42578125" defaultRowHeight="15" customHeight="1" x14ac:dyDescent="0.25"/>
  <cols>
    <col min="1" max="1" width="4.42578125" customWidth="1"/>
    <col min="2" max="2" width="6.42578125" customWidth="1"/>
    <col min="3" max="3" width="19.85546875" customWidth="1"/>
    <col min="4" max="4" width="18.140625" customWidth="1"/>
    <col min="5" max="5" width="15.7109375" customWidth="1"/>
    <col min="6" max="6" width="16.85546875" customWidth="1"/>
    <col min="7" max="7" width="19.85546875" customWidth="1"/>
    <col min="8" max="8" width="16.85546875" customWidth="1"/>
    <col min="9" max="9" width="18.140625" customWidth="1"/>
    <col min="10" max="10" width="16.85546875" customWidth="1"/>
    <col min="11" max="11" width="19.85546875" customWidth="1"/>
    <col min="12" max="12" width="19.28515625" customWidth="1"/>
    <col min="13" max="13" width="18.140625" customWidth="1"/>
    <col min="14" max="16" width="16.85546875" customWidth="1"/>
    <col min="17" max="17" width="21.28515625" customWidth="1"/>
    <col min="18" max="26" width="8.7109375" customWidth="1"/>
  </cols>
  <sheetData>
    <row r="1" spans="1:23" ht="60" x14ac:dyDescent="0.25">
      <c r="A1" s="170" t="s">
        <v>140</v>
      </c>
      <c r="B1" s="171"/>
      <c r="C1" s="108" t="s">
        <v>141</v>
      </c>
      <c r="D1" s="109" t="s">
        <v>142</v>
      </c>
      <c r="E1" s="109" t="s">
        <v>143</v>
      </c>
      <c r="F1" s="109" t="s">
        <v>144</v>
      </c>
      <c r="G1" s="109" t="s">
        <v>145</v>
      </c>
      <c r="H1" s="109" t="s">
        <v>146</v>
      </c>
      <c r="I1" s="109" t="s">
        <v>147</v>
      </c>
      <c r="J1" s="109" t="s">
        <v>148</v>
      </c>
      <c r="K1" s="110" t="s">
        <v>149</v>
      </c>
      <c r="L1" s="109" t="s">
        <v>150</v>
      </c>
      <c r="M1" s="111" t="s">
        <v>151</v>
      </c>
      <c r="N1" s="112" t="s">
        <v>152</v>
      </c>
      <c r="O1" s="112" t="s">
        <v>153</v>
      </c>
      <c r="P1" s="112" t="s">
        <v>154</v>
      </c>
      <c r="Q1" s="113" t="s">
        <v>105</v>
      </c>
      <c r="R1" s="39"/>
      <c r="S1" s="39"/>
      <c r="T1" s="39"/>
      <c r="U1" s="39"/>
      <c r="V1" s="39"/>
      <c r="W1" s="39"/>
    </row>
    <row r="2" spans="1:23" x14ac:dyDescent="0.25">
      <c r="A2" s="167">
        <v>2023</v>
      </c>
      <c r="B2" s="114">
        <v>1</v>
      </c>
      <c r="C2" s="115">
        <v>8428880640</v>
      </c>
      <c r="D2" s="116"/>
      <c r="E2" s="116"/>
      <c r="F2" s="117"/>
      <c r="G2" s="117"/>
      <c r="H2" s="117"/>
      <c r="I2" s="118">
        <v>8428880640</v>
      </c>
      <c r="J2" s="117"/>
      <c r="K2" s="117"/>
      <c r="L2" s="117"/>
      <c r="M2" s="116"/>
      <c r="N2" s="117"/>
      <c r="O2" s="117"/>
      <c r="P2" s="117"/>
      <c r="Q2" s="99">
        <v>8428880640</v>
      </c>
      <c r="R2" s="39"/>
      <c r="S2" s="39"/>
      <c r="T2" s="39"/>
      <c r="U2" s="39"/>
      <c r="V2" s="39"/>
      <c r="W2" s="39"/>
    </row>
    <row r="3" spans="1:23" x14ac:dyDescent="0.25">
      <c r="A3" s="168"/>
      <c r="B3" s="114">
        <v>2</v>
      </c>
      <c r="C3" s="115">
        <v>122372937568</v>
      </c>
      <c r="D3" s="116"/>
      <c r="E3" s="116"/>
      <c r="F3" s="117"/>
      <c r="G3" s="117"/>
      <c r="H3" s="117"/>
      <c r="I3" s="118">
        <v>22074623999.999996</v>
      </c>
      <c r="J3" s="117"/>
      <c r="K3" s="117"/>
      <c r="L3" s="119">
        <v>100298313568</v>
      </c>
      <c r="M3" s="116"/>
      <c r="N3" s="117"/>
      <c r="O3" s="117"/>
      <c r="P3" s="117"/>
      <c r="Q3" s="99">
        <v>122372937568</v>
      </c>
      <c r="R3" s="39"/>
      <c r="S3" s="39"/>
      <c r="T3" s="39"/>
      <c r="U3" s="39"/>
      <c r="V3" s="39"/>
      <c r="W3" s="39"/>
    </row>
    <row r="4" spans="1:23" x14ac:dyDescent="0.25">
      <c r="A4" s="168"/>
      <c r="B4" s="114">
        <v>3</v>
      </c>
      <c r="C4" s="115">
        <v>305545371571.20001</v>
      </c>
      <c r="D4" s="115">
        <v>48574447008</v>
      </c>
      <c r="E4" s="116"/>
      <c r="F4" s="117"/>
      <c r="G4" s="118">
        <v>148063477363.20001</v>
      </c>
      <c r="H4" s="117"/>
      <c r="I4" s="118">
        <v>68098860800</v>
      </c>
      <c r="J4" s="117"/>
      <c r="K4" s="117"/>
      <c r="L4" s="119">
        <v>40808586400</v>
      </c>
      <c r="M4" s="116"/>
      <c r="N4" s="117"/>
      <c r="O4" s="117"/>
      <c r="P4" s="117"/>
      <c r="Q4" s="99">
        <v>305545371571.20001</v>
      </c>
      <c r="R4" s="39"/>
      <c r="S4" s="39"/>
      <c r="T4" s="39"/>
      <c r="U4" s="39"/>
      <c r="V4" s="39"/>
      <c r="W4" s="39"/>
    </row>
    <row r="5" spans="1:23" x14ac:dyDescent="0.25">
      <c r="A5" s="168"/>
      <c r="B5" s="114">
        <v>4</v>
      </c>
      <c r="C5" s="115">
        <v>210162515680</v>
      </c>
      <c r="D5" s="115"/>
      <c r="E5" s="115"/>
      <c r="F5" s="118">
        <v>0</v>
      </c>
      <c r="G5" s="118">
        <v>121295449920</v>
      </c>
      <c r="H5" s="118">
        <v>6221660160</v>
      </c>
      <c r="I5" s="118">
        <v>57318716800</v>
      </c>
      <c r="J5" s="115">
        <v>0</v>
      </c>
      <c r="K5" s="118">
        <v>25326688800</v>
      </c>
      <c r="L5" s="115">
        <v>0</v>
      </c>
      <c r="M5" s="115"/>
      <c r="N5" s="118"/>
      <c r="O5" s="118"/>
      <c r="P5" s="118"/>
      <c r="Q5" s="99">
        <v>210162515680</v>
      </c>
      <c r="R5" s="39"/>
      <c r="S5" s="39"/>
      <c r="T5" s="39"/>
      <c r="U5" s="39"/>
      <c r="V5" s="39"/>
      <c r="W5" s="39"/>
    </row>
    <row r="6" spans="1:23" x14ac:dyDescent="0.25">
      <c r="A6" s="168"/>
      <c r="B6" s="120">
        <v>5</v>
      </c>
      <c r="C6" s="115">
        <v>122073991008</v>
      </c>
      <c r="D6" s="115">
        <v>35257491360</v>
      </c>
      <c r="E6" s="115"/>
      <c r="F6" s="118">
        <v>0</v>
      </c>
      <c r="G6" s="118">
        <v>60428377920</v>
      </c>
      <c r="H6" s="118">
        <v>15568275200</v>
      </c>
      <c r="I6" s="118">
        <v>0</v>
      </c>
      <c r="J6" s="115">
        <v>0</v>
      </c>
      <c r="K6" s="118">
        <v>10819846528</v>
      </c>
      <c r="L6" s="115">
        <v>0</v>
      </c>
      <c r="M6" s="115"/>
      <c r="N6" s="118"/>
      <c r="O6" s="118"/>
      <c r="P6" s="118"/>
      <c r="Q6" s="99">
        <v>122073991008</v>
      </c>
      <c r="R6" s="39"/>
      <c r="S6" s="39"/>
      <c r="T6" s="39"/>
      <c r="U6" s="39"/>
      <c r="V6" s="39"/>
      <c r="W6" s="39"/>
    </row>
    <row r="7" spans="1:23" x14ac:dyDescent="0.25">
      <c r="A7" s="168"/>
      <c r="B7" s="120">
        <v>6</v>
      </c>
      <c r="C7" s="115">
        <v>545395734457.59998</v>
      </c>
      <c r="D7" s="115">
        <v>3868159065.5999999</v>
      </c>
      <c r="E7" s="115"/>
      <c r="F7" s="118">
        <v>0</v>
      </c>
      <c r="G7" s="118">
        <v>241223072000</v>
      </c>
      <c r="H7" s="118">
        <v>4950616320</v>
      </c>
      <c r="I7" s="118">
        <v>6130304000</v>
      </c>
      <c r="J7" s="115">
        <v>0</v>
      </c>
      <c r="K7" s="118">
        <v>289223583072</v>
      </c>
      <c r="L7" s="115">
        <v>0</v>
      </c>
      <c r="M7" s="115"/>
      <c r="N7" s="118"/>
      <c r="O7" s="118"/>
      <c r="P7" s="118"/>
      <c r="Q7" s="99">
        <v>545395734457.59998</v>
      </c>
      <c r="R7" s="39"/>
      <c r="S7" s="39"/>
      <c r="T7" s="39"/>
      <c r="U7" s="39"/>
      <c r="V7" s="39"/>
      <c r="W7" s="39"/>
    </row>
    <row r="8" spans="1:23" x14ac:dyDescent="0.25">
      <c r="A8" s="168"/>
      <c r="B8" s="120">
        <v>7</v>
      </c>
      <c r="C8" s="115">
        <v>69243891360</v>
      </c>
      <c r="D8" s="115">
        <v>6758418816</v>
      </c>
      <c r="E8" s="115"/>
      <c r="F8" s="118">
        <v>0</v>
      </c>
      <c r="G8" s="118">
        <v>49948248863.999992</v>
      </c>
      <c r="H8" s="118">
        <v>5558054400</v>
      </c>
      <c r="I8" s="118">
        <v>6979169280</v>
      </c>
      <c r="J8" s="115">
        <v>0</v>
      </c>
      <c r="K8" s="118">
        <v>0</v>
      </c>
      <c r="L8" s="115">
        <v>0</v>
      </c>
      <c r="M8" s="115"/>
      <c r="N8" s="118"/>
      <c r="O8" s="118"/>
      <c r="P8" s="118"/>
      <c r="Q8" s="99">
        <v>69243891360</v>
      </c>
      <c r="R8" s="39"/>
      <c r="S8" s="39"/>
      <c r="T8" s="39"/>
      <c r="U8" s="39"/>
      <c r="V8" s="39"/>
      <c r="W8" s="39"/>
    </row>
    <row r="9" spans="1:23" x14ac:dyDescent="0.25">
      <c r="A9" s="168"/>
      <c r="B9" s="120">
        <v>8</v>
      </c>
      <c r="C9" s="115">
        <v>480300261504</v>
      </c>
      <c r="D9" s="115"/>
      <c r="E9" s="115"/>
      <c r="F9" s="118">
        <v>0</v>
      </c>
      <c r="G9" s="118">
        <v>167347236864</v>
      </c>
      <c r="H9" s="118">
        <v>0</v>
      </c>
      <c r="I9" s="118">
        <v>103891096320</v>
      </c>
      <c r="J9" s="115">
        <v>5026432000</v>
      </c>
      <c r="K9" s="118">
        <v>204035496320</v>
      </c>
      <c r="L9" s="115">
        <v>0</v>
      </c>
      <c r="M9" s="115"/>
      <c r="N9" s="118"/>
      <c r="O9" s="118"/>
      <c r="P9" s="118"/>
      <c r="Q9" s="99">
        <v>480300261504</v>
      </c>
      <c r="R9" s="39"/>
      <c r="S9" s="39"/>
      <c r="T9" s="39"/>
      <c r="U9" s="39"/>
      <c r="V9" s="39"/>
      <c r="W9" s="39"/>
    </row>
    <row r="10" spans="1:23" x14ac:dyDescent="0.25">
      <c r="A10" s="168"/>
      <c r="B10" s="120">
        <v>9</v>
      </c>
      <c r="C10" s="115">
        <v>1473241727616</v>
      </c>
      <c r="D10" s="115">
        <v>26530794624</v>
      </c>
      <c r="E10" s="115"/>
      <c r="F10" s="118">
        <v>0</v>
      </c>
      <c r="G10" s="118">
        <v>903078442752</v>
      </c>
      <c r="H10" s="118">
        <v>7289702400</v>
      </c>
      <c r="I10" s="118">
        <v>106765944320</v>
      </c>
      <c r="J10" s="115">
        <v>11322411520</v>
      </c>
      <c r="K10" s="118">
        <v>418254432000</v>
      </c>
      <c r="L10" s="115">
        <v>0</v>
      </c>
      <c r="M10" s="115">
        <v>33588265890</v>
      </c>
      <c r="N10" s="118">
        <v>30219757710</v>
      </c>
      <c r="O10" s="118">
        <v>3368508180</v>
      </c>
      <c r="P10" s="118"/>
      <c r="Q10" s="99">
        <v>1506829993506</v>
      </c>
      <c r="R10" s="39"/>
      <c r="S10" s="39"/>
      <c r="T10" s="39"/>
      <c r="U10" s="39"/>
      <c r="V10" s="39"/>
      <c r="W10" s="39"/>
    </row>
    <row r="11" spans="1:23" x14ac:dyDescent="0.25">
      <c r="A11" s="168"/>
      <c r="B11" s="120">
        <v>10</v>
      </c>
      <c r="C11" s="115">
        <v>1141557514912</v>
      </c>
      <c r="D11" s="115">
        <v>56657672063.999992</v>
      </c>
      <c r="E11" s="115"/>
      <c r="F11" s="118">
        <v>35793374771.199997</v>
      </c>
      <c r="G11" s="118">
        <v>773427501702.40002</v>
      </c>
      <c r="H11" s="118">
        <v>6937536000</v>
      </c>
      <c r="I11" s="118">
        <v>166693954560</v>
      </c>
      <c r="J11" s="115">
        <v>13553743360</v>
      </c>
      <c r="K11" s="118">
        <v>88493732454.400009</v>
      </c>
      <c r="L11" s="115">
        <v>0</v>
      </c>
      <c r="M11" s="115">
        <v>77009218435.75</v>
      </c>
      <c r="N11" s="118">
        <v>37913199015</v>
      </c>
      <c r="O11" s="118">
        <v>19248929252</v>
      </c>
      <c r="P11" s="118">
        <v>19847090168.75</v>
      </c>
      <c r="Q11" s="99">
        <v>1218566733347.75</v>
      </c>
      <c r="R11" s="39"/>
      <c r="S11" s="39"/>
      <c r="T11" s="39"/>
      <c r="U11" s="39"/>
      <c r="V11" s="39"/>
      <c r="W11" s="39"/>
    </row>
    <row r="12" spans="1:23" x14ac:dyDescent="0.25">
      <c r="A12" s="168"/>
      <c r="B12" s="120">
        <v>11</v>
      </c>
      <c r="C12" s="115">
        <v>942365911680</v>
      </c>
      <c r="D12" s="115"/>
      <c r="E12" s="115"/>
      <c r="F12" s="118">
        <v>0</v>
      </c>
      <c r="G12" s="118">
        <v>728302069120</v>
      </c>
      <c r="H12" s="118">
        <v>14412453120</v>
      </c>
      <c r="I12" s="118">
        <v>196430888960</v>
      </c>
      <c r="J12" s="115">
        <v>3220500480</v>
      </c>
      <c r="K12" s="118"/>
      <c r="L12" s="115">
        <v>0</v>
      </c>
      <c r="M12" s="115">
        <v>50270201681</v>
      </c>
      <c r="N12" s="118">
        <v>3185330490</v>
      </c>
      <c r="O12" s="118">
        <v>16417664252</v>
      </c>
      <c r="P12" s="118">
        <v>30667206939</v>
      </c>
      <c r="Q12" s="99">
        <v>992636113361</v>
      </c>
      <c r="R12" s="39"/>
      <c r="S12" s="39"/>
      <c r="T12" s="39"/>
      <c r="U12" s="39"/>
      <c r="V12" s="39"/>
      <c r="W12" s="39"/>
    </row>
    <row r="13" spans="1:23" x14ac:dyDescent="0.25">
      <c r="A13" s="168"/>
      <c r="B13" s="120">
        <v>12</v>
      </c>
      <c r="C13" s="115">
        <v>1924504210592</v>
      </c>
      <c r="D13" s="115">
        <v>60914626400</v>
      </c>
      <c r="E13" s="115">
        <v>1350018560</v>
      </c>
      <c r="F13" s="118">
        <v>0</v>
      </c>
      <c r="G13" s="118">
        <v>1605697599296</v>
      </c>
      <c r="H13" s="118">
        <v>7208697600</v>
      </c>
      <c r="I13" s="118">
        <v>207157486080</v>
      </c>
      <c r="J13" s="115">
        <v>3448954880</v>
      </c>
      <c r="K13" s="118">
        <v>38726827776</v>
      </c>
      <c r="L13" s="115">
        <v>0</v>
      </c>
      <c r="M13" s="115">
        <v>35330362337.25</v>
      </c>
      <c r="N13" s="118"/>
      <c r="O13" s="118">
        <v>24364805339.25</v>
      </c>
      <c r="P13" s="118">
        <v>10965556998</v>
      </c>
      <c r="Q13" s="99">
        <v>1959834572929.25</v>
      </c>
      <c r="R13" s="39"/>
      <c r="S13" s="39"/>
      <c r="T13" s="39"/>
      <c r="U13" s="39"/>
      <c r="V13" s="39"/>
      <c r="W13" s="39"/>
    </row>
    <row r="14" spans="1:23" x14ac:dyDescent="0.25">
      <c r="A14" s="169"/>
      <c r="B14" s="121" t="s">
        <v>105</v>
      </c>
      <c r="C14" s="122">
        <v>7345192948588.7998</v>
      </c>
      <c r="D14" s="122">
        <v>238561609337.60001</v>
      </c>
      <c r="E14" s="122">
        <v>1350018560</v>
      </c>
      <c r="F14" s="122">
        <v>35793374771.199997</v>
      </c>
      <c r="G14" s="122">
        <v>4798811475801.5996</v>
      </c>
      <c r="H14" s="122">
        <v>68146995200</v>
      </c>
      <c r="I14" s="122">
        <v>949969925760</v>
      </c>
      <c r="J14" s="122">
        <v>36572042240</v>
      </c>
      <c r="K14" s="122">
        <v>1074880606950.4</v>
      </c>
      <c r="L14" s="122">
        <v>141106899968</v>
      </c>
      <c r="M14" s="123">
        <v>196198048344</v>
      </c>
      <c r="N14" s="123">
        <v>71318287215</v>
      </c>
      <c r="O14" s="123">
        <v>63399907023.25</v>
      </c>
      <c r="P14" s="123">
        <v>61479854105.75</v>
      </c>
      <c r="Q14" s="73">
        <v>7541390996932.7998</v>
      </c>
      <c r="R14" s="39"/>
      <c r="S14" s="39"/>
      <c r="T14" s="39"/>
      <c r="U14" s="39"/>
      <c r="V14" s="39"/>
      <c r="W14" s="39"/>
    </row>
    <row r="15" spans="1:23" x14ac:dyDescent="0.25">
      <c r="A15" s="39"/>
      <c r="B15" s="107"/>
      <c r="C15" s="39"/>
      <c r="D15" s="39"/>
      <c r="E15" s="39"/>
      <c r="F15" s="39"/>
      <c r="G15" s="124"/>
      <c r="H15" s="39"/>
      <c r="I15" s="124"/>
      <c r="J15" s="39"/>
      <c r="K15" s="39"/>
      <c r="L15" s="39"/>
      <c r="M15" s="39"/>
      <c r="N15" s="39"/>
      <c r="O15" s="124"/>
      <c r="P15" s="39"/>
      <c r="Q15" s="39"/>
      <c r="R15" s="39"/>
      <c r="S15" s="39"/>
      <c r="T15" s="39"/>
      <c r="U15" s="39"/>
      <c r="V15" s="39"/>
      <c r="W15" s="39"/>
    </row>
    <row r="16" spans="1:23" x14ac:dyDescent="0.25">
      <c r="A16" s="39"/>
      <c r="B16" s="107"/>
      <c r="C16" s="39"/>
      <c r="D16" s="39"/>
    </row>
    <row r="17" spans="1:14" x14ac:dyDescent="0.25">
      <c r="A17" s="39"/>
      <c r="B17" s="107"/>
      <c r="C17" s="39"/>
      <c r="D17" s="39"/>
    </row>
    <row r="18" spans="1:14" x14ac:dyDescent="0.25">
      <c r="A18" s="39"/>
      <c r="B18" s="107"/>
      <c r="C18" s="39"/>
      <c r="D18" s="39"/>
    </row>
    <row r="19" spans="1:14" x14ac:dyDescent="0.25">
      <c r="A19" s="39"/>
      <c r="B19" s="107"/>
      <c r="C19" s="39"/>
      <c r="D19" s="39"/>
    </row>
    <row r="20" spans="1:14" x14ac:dyDescent="0.25">
      <c r="A20" s="39"/>
      <c r="B20" s="107"/>
      <c r="C20" s="39"/>
      <c r="D20" s="39"/>
    </row>
    <row r="21" spans="1:14" ht="15.75" customHeight="1" x14ac:dyDescent="0.25">
      <c r="A21" s="39"/>
      <c r="B21" s="107"/>
      <c r="C21" s="39"/>
      <c r="D21" s="39"/>
    </row>
    <row r="22" spans="1:14" ht="15.75" customHeight="1" x14ac:dyDescent="0.25">
      <c r="A22" s="39"/>
      <c r="B22" s="107"/>
      <c r="C22" s="39"/>
      <c r="D22" s="39"/>
    </row>
    <row r="23" spans="1:14" ht="15.75" customHeight="1" x14ac:dyDescent="0.25">
      <c r="A23" s="39"/>
      <c r="B23" s="107"/>
      <c r="C23" s="39"/>
      <c r="D23" s="39"/>
    </row>
    <row r="24" spans="1:14" ht="15.75" customHeight="1" x14ac:dyDescent="0.25">
      <c r="A24" s="39"/>
      <c r="B24" s="107"/>
      <c r="C24" s="39"/>
      <c r="D24" s="39"/>
    </row>
    <row r="25" spans="1:14" ht="15.75" customHeight="1" x14ac:dyDescent="0.25">
      <c r="A25" s="39"/>
      <c r="B25" s="107"/>
      <c r="C25" s="39"/>
      <c r="D25" s="39"/>
    </row>
    <row r="26" spans="1:14" ht="15.75" customHeight="1" x14ac:dyDescent="0.25">
      <c r="A26" s="39"/>
      <c r="B26" s="107"/>
      <c r="C26" s="39"/>
      <c r="D26" s="39"/>
    </row>
    <row r="27" spans="1:14" ht="15.75" customHeight="1" x14ac:dyDescent="0.25">
      <c r="A27" s="39"/>
      <c r="B27" s="107"/>
      <c r="C27" s="39"/>
      <c r="D27" s="39"/>
    </row>
    <row r="28" spans="1:14" ht="15.75" customHeight="1" x14ac:dyDescent="0.25">
      <c r="A28" s="39"/>
      <c r="B28" s="107"/>
      <c r="C28" s="39"/>
      <c r="D28" s="39"/>
      <c r="E28" s="39"/>
      <c r="F28" s="39"/>
      <c r="G28" s="39"/>
      <c r="K28" s="39"/>
      <c r="L28" s="39"/>
      <c r="M28" s="39"/>
      <c r="N28" s="39"/>
    </row>
    <row r="29" spans="1:14" ht="15.75" customHeight="1" x14ac:dyDescent="0.25">
      <c r="A29" s="39"/>
      <c r="B29" s="107"/>
      <c r="C29" s="39"/>
      <c r="D29" s="39"/>
      <c r="E29" s="39"/>
      <c r="F29" s="39"/>
      <c r="G29" s="39"/>
      <c r="K29" s="39"/>
      <c r="L29" s="39"/>
      <c r="M29" s="39"/>
      <c r="N29" s="39"/>
    </row>
    <row r="30" spans="1:14" ht="15.75" customHeight="1" x14ac:dyDescent="0.25">
      <c r="A30" s="39"/>
      <c r="B30" s="107"/>
      <c r="C30" s="39"/>
      <c r="D30" s="39"/>
      <c r="E30" s="39"/>
      <c r="F30" s="39"/>
      <c r="G30" s="39"/>
      <c r="K30" s="39"/>
      <c r="L30" s="39"/>
      <c r="M30" s="39"/>
      <c r="N30" s="39"/>
    </row>
    <row r="31" spans="1:14" ht="15.75" customHeight="1" x14ac:dyDescent="0.25">
      <c r="A31" s="39"/>
      <c r="B31" s="107"/>
      <c r="C31" s="39"/>
      <c r="D31" s="39"/>
      <c r="E31" s="39"/>
      <c r="F31" s="39"/>
      <c r="G31" s="39"/>
      <c r="K31" s="39"/>
      <c r="L31" s="39"/>
      <c r="M31" s="39"/>
      <c r="N31" s="39"/>
    </row>
    <row r="32" spans="1:14" ht="15.75" customHeight="1" x14ac:dyDescent="0.25">
      <c r="A32" s="39"/>
      <c r="B32" s="107"/>
      <c r="C32" s="39"/>
      <c r="D32" s="39"/>
      <c r="E32" s="39"/>
      <c r="F32" s="39"/>
      <c r="G32" s="39"/>
      <c r="K32" s="39"/>
      <c r="L32" s="39"/>
      <c r="M32" s="39"/>
      <c r="N32" s="39"/>
    </row>
    <row r="33" spans="1:18" ht="15.75" customHeight="1" x14ac:dyDescent="0.25">
      <c r="A33" s="39"/>
      <c r="B33" s="107"/>
      <c r="C33" s="39"/>
      <c r="D33" s="39"/>
      <c r="E33" s="39"/>
      <c r="F33" s="39"/>
      <c r="G33" s="39"/>
      <c r="K33" s="39"/>
      <c r="L33" s="39"/>
      <c r="M33" s="39"/>
      <c r="N33" s="39"/>
    </row>
    <row r="34" spans="1:18" ht="15.75" customHeight="1" x14ac:dyDescent="0.25">
      <c r="A34" s="39"/>
      <c r="B34" s="107"/>
      <c r="C34" s="39"/>
      <c r="D34" s="39"/>
      <c r="E34" s="39"/>
      <c r="F34" s="39"/>
      <c r="G34" s="39"/>
      <c r="K34" s="39"/>
      <c r="L34" s="39"/>
      <c r="M34" s="39"/>
      <c r="N34" s="39"/>
    </row>
    <row r="35" spans="1:18" ht="15.75" customHeight="1" x14ac:dyDescent="0.25">
      <c r="A35" s="39"/>
      <c r="B35" s="107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</row>
    <row r="36" spans="1:18" ht="15.75" customHeight="1" x14ac:dyDescent="0.25">
      <c r="A36" s="39"/>
      <c r="B36" s="107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</row>
    <row r="37" spans="1:18" ht="15.75" customHeight="1" x14ac:dyDescent="0.25">
      <c r="A37" s="39"/>
      <c r="B37" s="107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</row>
    <row r="38" spans="1:18" ht="15.75" customHeight="1" x14ac:dyDescent="0.25">
      <c r="A38" s="39"/>
      <c r="B38" s="107"/>
      <c r="C38" s="39"/>
      <c r="D38" s="39"/>
      <c r="E38" s="39"/>
      <c r="F38" s="39"/>
      <c r="G38" s="39"/>
      <c r="K38" s="39"/>
      <c r="L38" s="39"/>
      <c r="M38" s="39"/>
      <c r="N38" s="39"/>
      <c r="O38" s="39"/>
      <c r="P38" s="39"/>
      <c r="Q38" s="39"/>
      <c r="R38" s="39"/>
    </row>
    <row r="39" spans="1:18" ht="15.75" customHeight="1" x14ac:dyDescent="0.25">
      <c r="A39" s="39"/>
      <c r="B39" s="107"/>
      <c r="C39" s="39"/>
      <c r="D39" s="39"/>
      <c r="E39" s="39"/>
      <c r="F39" s="39"/>
      <c r="G39" s="39"/>
      <c r="K39" s="39"/>
      <c r="L39" s="39"/>
      <c r="M39" s="39"/>
      <c r="N39" s="39"/>
      <c r="O39" s="39"/>
      <c r="P39" s="39"/>
      <c r="Q39" s="39"/>
      <c r="R39" s="39"/>
    </row>
    <row r="40" spans="1:18" ht="15.75" customHeight="1" x14ac:dyDescent="0.25">
      <c r="A40" s="39"/>
      <c r="B40" s="107"/>
      <c r="C40" s="39"/>
      <c r="D40" s="39"/>
      <c r="E40" s="39"/>
      <c r="F40" s="39"/>
      <c r="G40" s="39"/>
      <c r="K40" s="39"/>
      <c r="L40" s="39"/>
      <c r="M40" s="39"/>
      <c r="N40" s="39"/>
      <c r="O40" s="39"/>
      <c r="P40" s="39"/>
      <c r="Q40" s="39"/>
      <c r="R40" s="39"/>
    </row>
    <row r="41" spans="1:18" ht="15.75" customHeight="1" x14ac:dyDescent="0.25">
      <c r="A41" s="39"/>
      <c r="B41" s="107"/>
      <c r="C41" s="39"/>
      <c r="D41" s="39"/>
      <c r="E41" s="39"/>
      <c r="F41" s="39"/>
      <c r="G41" s="39"/>
      <c r="K41" s="39"/>
      <c r="L41" s="39"/>
      <c r="M41" s="39"/>
      <c r="N41" s="39"/>
      <c r="O41" s="39"/>
      <c r="P41" s="39"/>
      <c r="Q41" s="39"/>
      <c r="R41" s="39"/>
    </row>
    <row r="42" spans="1:18" ht="15.75" customHeight="1" x14ac:dyDescent="0.25">
      <c r="A42" s="39"/>
      <c r="B42" s="107"/>
      <c r="C42" s="39"/>
      <c r="D42" s="39"/>
      <c r="E42" s="39"/>
      <c r="F42" s="39"/>
      <c r="G42" s="39"/>
      <c r="K42" s="39"/>
      <c r="L42" s="39"/>
      <c r="M42" s="39"/>
      <c r="N42" s="39"/>
      <c r="O42" s="39"/>
      <c r="P42" s="39"/>
      <c r="Q42" s="39"/>
      <c r="R42" s="39"/>
    </row>
    <row r="43" spans="1:18" ht="15.75" customHeight="1" x14ac:dyDescent="0.25">
      <c r="A43" s="39"/>
      <c r="B43" s="107"/>
      <c r="C43" s="39"/>
      <c r="D43" s="39"/>
      <c r="E43" s="39"/>
      <c r="F43" s="39"/>
      <c r="G43" s="39"/>
      <c r="K43" s="39"/>
      <c r="L43" s="39"/>
      <c r="M43" s="39"/>
      <c r="N43" s="39"/>
      <c r="O43" s="39"/>
      <c r="P43" s="39"/>
      <c r="Q43" s="39"/>
      <c r="R43" s="39"/>
    </row>
    <row r="44" spans="1:18" ht="15.75" customHeight="1" x14ac:dyDescent="0.25">
      <c r="A44" s="39"/>
      <c r="B44" s="107"/>
      <c r="C44" s="39"/>
      <c r="D44" s="39"/>
      <c r="E44" s="39"/>
      <c r="F44" s="39"/>
      <c r="G44" s="39"/>
      <c r="K44" s="39"/>
      <c r="L44" s="39"/>
      <c r="M44" s="39"/>
      <c r="N44" s="39"/>
      <c r="O44" s="39"/>
      <c r="P44" s="39"/>
      <c r="Q44" s="39"/>
      <c r="R44" s="39"/>
    </row>
    <row r="45" spans="1:18" ht="15.75" customHeight="1" x14ac:dyDescent="0.25">
      <c r="A45" s="39"/>
      <c r="B45" s="107"/>
      <c r="C45" s="39"/>
      <c r="D45" s="39"/>
      <c r="E45" s="39"/>
      <c r="F45" s="39"/>
      <c r="G45" s="39"/>
      <c r="K45" s="39"/>
      <c r="L45" s="39"/>
      <c r="M45" s="39"/>
      <c r="N45" s="39"/>
      <c r="O45" s="39"/>
      <c r="P45" s="39"/>
      <c r="Q45" s="39"/>
      <c r="R45" s="39"/>
    </row>
    <row r="46" spans="1:18" ht="15.75" customHeight="1" x14ac:dyDescent="0.25">
      <c r="A46" s="39"/>
      <c r="B46" s="107"/>
      <c r="C46" s="39"/>
      <c r="D46" s="39"/>
      <c r="E46" s="39"/>
      <c r="F46" s="39"/>
      <c r="G46" s="39"/>
      <c r="K46" s="39"/>
      <c r="L46" s="39"/>
      <c r="M46" s="39"/>
      <c r="N46" s="39"/>
      <c r="O46" s="39"/>
      <c r="P46" s="39"/>
      <c r="Q46" s="39"/>
      <c r="R46" s="39"/>
    </row>
    <row r="47" spans="1:18" ht="15.75" customHeight="1" x14ac:dyDescent="0.25">
      <c r="A47" s="39"/>
      <c r="B47" s="107"/>
      <c r="C47" s="39"/>
      <c r="D47" s="39"/>
      <c r="E47" s="39"/>
      <c r="F47" s="39"/>
      <c r="G47" s="39"/>
      <c r="K47" s="39"/>
      <c r="L47" s="39"/>
      <c r="M47" s="39"/>
      <c r="N47" s="39"/>
      <c r="O47" s="39"/>
      <c r="P47" s="39"/>
      <c r="Q47" s="39"/>
      <c r="R47" s="39"/>
    </row>
    <row r="48" spans="1:18" ht="15.75" customHeight="1" x14ac:dyDescent="0.25">
      <c r="A48" s="39"/>
      <c r="B48" s="107"/>
      <c r="C48" s="39"/>
      <c r="D48" s="39"/>
      <c r="E48" s="39"/>
      <c r="F48" s="39"/>
      <c r="G48" s="39"/>
      <c r="K48" s="39"/>
      <c r="L48" s="39"/>
      <c r="M48" s="39"/>
      <c r="N48" s="39"/>
      <c r="O48" s="39"/>
      <c r="P48" s="39"/>
      <c r="Q48" s="39"/>
      <c r="R48" s="39"/>
    </row>
    <row r="49" spans="1:23" ht="15.75" customHeight="1" x14ac:dyDescent="0.25">
      <c r="A49" s="39"/>
      <c r="B49" s="107"/>
      <c r="C49" s="39"/>
      <c r="D49" s="39"/>
      <c r="E49" s="39"/>
      <c r="F49" s="39"/>
      <c r="G49" s="39"/>
      <c r="K49" s="39"/>
      <c r="L49" s="39"/>
      <c r="M49" s="39"/>
      <c r="N49" s="39"/>
      <c r="O49" s="39"/>
      <c r="P49" s="39"/>
      <c r="Q49" s="39"/>
      <c r="R49" s="39"/>
    </row>
    <row r="50" spans="1:23" ht="15.75" customHeight="1" x14ac:dyDescent="0.25">
      <c r="A50" s="39"/>
      <c r="B50" s="107"/>
      <c r="C50" s="39"/>
      <c r="D50" s="39"/>
      <c r="E50" s="39"/>
      <c r="F50" s="39"/>
      <c r="G50" s="39"/>
      <c r="K50" s="39"/>
      <c r="L50" s="39"/>
      <c r="M50" s="39"/>
      <c r="N50" s="39"/>
      <c r="O50" s="39"/>
      <c r="P50" s="39"/>
      <c r="Q50" s="39"/>
      <c r="R50" s="39"/>
    </row>
    <row r="51" spans="1:23" ht="15.75" customHeight="1" x14ac:dyDescent="0.25">
      <c r="A51" s="39"/>
      <c r="B51" s="107"/>
      <c r="C51" s="39"/>
      <c r="D51" s="39"/>
      <c r="E51" s="39"/>
      <c r="F51" s="39"/>
      <c r="G51" s="39"/>
      <c r="K51" s="39"/>
      <c r="L51" s="39"/>
      <c r="M51" s="39"/>
      <c r="N51" s="39"/>
      <c r="O51" s="39"/>
      <c r="P51" s="39"/>
      <c r="Q51" s="39"/>
      <c r="R51" s="39"/>
    </row>
    <row r="52" spans="1:23" ht="15.75" customHeight="1" x14ac:dyDescent="0.25">
      <c r="A52" s="39"/>
      <c r="B52" s="107"/>
      <c r="C52" s="39"/>
      <c r="D52" s="39"/>
      <c r="E52" s="39"/>
      <c r="F52" s="39"/>
      <c r="G52" s="39"/>
      <c r="K52" s="39"/>
      <c r="L52" s="39"/>
      <c r="M52" s="39"/>
      <c r="N52" s="39"/>
      <c r="O52" s="39"/>
      <c r="P52" s="39"/>
      <c r="Q52" s="39"/>
      <c r="R52" s="39"/>
    </row>
    <row r="53" spans="1:23" ht="15.75" customHeight="1" x14ac:dyDescent="0.25">
      <c r="A53" s="39"/>
      <c r="B53" s="107"/>
      <c r="C53" s="39"/>
      <c r="D53" s="39"/>
      <c r="E53" s="39"/>
      <c r="F53" s="39"/>
      <c r="G53" s="39"/>
      <c r="K53" s="39"/>
      <c r="L53" s="39"/>
      <c r="M53" s="39"/>
      <c r="N53" s="39"/>
      <c r="O53" s="39"/>
      <c r="P53" s="39"/>
      <c r="Q53" s="39"/>
      <c r="R53" s="39"/>
    </row>
    <row r="54" spans="1:23" ht="15.75" customHeight="1" x14ac:dyDescent="0.25">
      <c r="A54" s="39"/>
      <c r="B54" s="107"/>
      <c r="C54" s="39"/>
      <c r="D54" s="39"/>
      <c r="E54" s="39"/>
      <c r="F54" s="39"/>
      <c r="G54" s="39"/>
      <c r="K54" s="39"/>
      <c r="L54" s="39"/>
      <c r="M54" s="39"/>
      <c r="N54" s="39"/>
      <c r="O54" s="39"/>
      <c r="P54" s="39"/>
      <c r="Q54" s="39"/>
      <c r="R54" s="39"/>
    </row>
    <row r="55" spans="1:23" ht="15.75" customHeight="1" x14ac:dyDescent="0.25">
      <c r="A55" s="39"/>
      <c r="B55" s="107"/>
      <c r="C55" s="39"/>
      <c r="D55" s="39"/>
      <c r="E55" s="39"/>
      <c r="F55" s="39"/>
      <c r="G55" s="39"/>
      <c r="H55" s="39"/>
      <c r="I55" s="39"/>
      <c r="J55" s="39"/>
      <c r="K55" s="39"/>
      <c r="L55" s="39"/>
      <c r="P55" s="39"/>
      <c r="Q55" s="39"/>
      <c r="R55" s="39"/>
      <c r="S55" s="39"/>
      <c r="T55" s="39"/>
      <c r="U55" s="39"/>
      <c r="V55" s="39"/>
      <c r="W55" s="39"/>
    </row>
    <row r="56" spans="1:23" ht="15.75" customHeight="1" x14ac:dyDescent="0.25">
      <c r="A56" s="39"/>
      <c r="B56" s="107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</row>
    <row r="57" spans="1:23" ht="15.75" customHeight="1" x14ac:dyDescent="0.25">
      <c r="A57" s="39"/>
      <c r="B57" s="107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</row>
    <row r="58" spans="1:23" ht="15.75" customHeight="1" x14ac:dyDescent="0.25">
      <c r="A58" s="39"/>
      <c r="B58" s="107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</row>
    <row r="59" spans="1:23" ht="15.75" customHeight="1" x14ac:dyDescent="0.25">
      <c r="A59" s="39"/>
      <c r="B59" s="107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</row>
    <row r="60" spans="1:23" ht="15.75" customHeight="1" x14ac:dyDescent="0.25">
      <c r="A60" s="39"/>
      <c r="B60" s="107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</row>
    <row r="61" spans="1:23" ht="15.75" customHeight="1" x14ac:dyDescent="0.25">
      <c r="A61" s="39"/>
      <c r="B61" s="107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</row>
    <row r="62" spans="1:23" ht="15.75" customHeight="1" x14ac:dyDescent="0.25">
      <c r="A62" s="39"/>
      <c r="B62" s="107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</row>
    <row r="63" spans="1:23" ht="15.75" customHeight="1" x14ac:dyDescent="0.25">
      <c r="A63" s="39"/>
      <c r="B63" s="107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</row>
    <row r="64" spans="1:23" ht="15.75" customHeight="1" x14ac:dyDescent="0.25">
      <c r="A64" s="39"/>
      <c r="B64" s="107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</row>
    <row r="65" spans="1:23" ht="15.75" customHeight="1" x14ac:dyDescent="0.25">
      <c r="A65" s="39"/>
      <c r="B65" s="107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</row>
    <row r="66" spans="1:23" ht="15.75" customHeight="1" x14ac:dyDescent="0.25">
      <c r="A66" s="39"/>
      <c r="B66" s="107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</row>
    <row r="67" spans="1:23" ht="15.75" customHeight="1" x14ac:dyDescent="0.25">
      <c r="A67" s="39"/>
      <c r="B67" s="107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</row>
    <row r="68" spans="1:23" ht="15.75" customHeight="1" x14ac:dyDescent="0.25">
      <c r="A68" s="39"/>
      <c r="B68" s="107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</row>
    <row r="69" spans="1:23" ht="15.75" customHeight="1" x14ac:dyDescent="0.25">
      <c r="A69" s="39"/>
      <c r="B69" s="107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</row>
    <row r="70" spans="1:23" ht="15.75" customHeight="1" x14ac:dyDescent="0.25">
      <c r="A70" s="39"/>
      <c r="B70" s="107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</row>
    <row r="71" spans="1:23" ht="15.75" customHeight="1" x14ac:dyDescent="0.25">
      <c r="A71" s="39"/>
      <c r="B71" s="107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</row>
    <row r="72" spans="1:23" ht="15.75" customHeight="1" x14ac:dyDescent="0.25">
      <c r="A72" s="39"/>
      <c r="B72" s="107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</row>
    <row r="73" spans="1:23" ht="15.75" customHeight="1" x14ac:dyDescent="0.25">
      <c r="A73" s="39"/>
      <c r="B73" s="107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</row>
    <row r="74" spans="1:23" ht="15.75" customHeight="1" x14ac:dyDescent="0.25">
      <c r="A74" s="39"/>
      <c r="B74" s="107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</row>
    <row r="75" spans="1:23" ht="15.75" customHeight="1" x14ac:dyDescent="0.25">
      <c r="A75" s="39"/>
      <c r="B75" s="107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</row>
    <row r="76" spans="1:23" ht="15.75" customHeight="1" x14ac:dyDescent="0.25">
      <c r="A76" s="39"/>
      <c r="B76" s="107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</row>
    <row r="77" spans="1:23" ht="15.75" customHeight="1" x14ac:dyDescent="0.25">
      <c r="A77" s="39"/>
      <c r="B77" s="107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</row>
    <row r="78" spans="1:23" ht="15.75" customHeight="1" x14ac:dyDescent="0.25">
      <c r="A78" s="39"/>
      <c r="B78" s="107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</row>
    <row r="79" spans="1:23" ht="15.75" customHeight="1" x14ac:dyDescent="0.25">
      <c r="A79" s="39"/>
      <c r="B79" s="107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</row>
    <row r="80" spans="1:23" ht="15.75" customHeight="1" x14ac:dyDescent="0.25">
      <c r="A80" s="39"/>
      <c r="B80" s="107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</row>
    <row r="81" spans="1:23" ht="15.75" customHeight="1" x14ac:dyDescent="0.25">
      <c r="A81" s="39"/>
      <c r="B81" s="107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</row>
    <row r="82" spans="1:23" ht="15.75" customHeight="1" x14ac:dyDescent="0.25">
      <c r="A82" s="39"/>
      <c r="B82" s="107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</row>
    <row r="83" spans="1:23" ht="15.75" customHeight="1" x14ac:dyDescent="0.25">
      <c r="A83" s="39"/>
      <c r="B83" s="107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</row>
    <row r="84" spans="1:23" ht="15.75" customHeight="1" x14ac:dyDescent="0.25">
      <c r="A84" s="39"/>
      <c r="B84" s="107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</row>
    <row r="85" spans="1:23" ht="15.75" customHeight="1" x14ac:dyDescent="0.25">
      <c r="A85" s="39"/>
      <c r="B85" s="107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</row>
    <row r="86" spans="1:23" ht="15.75" customHeight="1" x14ac:dyDescent="0.25">
      <c r="A86" s="39"/>
      <c r="B86" s="107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</row>
    <row r="87" spans="1:23" ht="15.75" customHeight="1" x14ac:dyDescent="0.25">
      <c r="A87" s="39"/>
      <c r="B87" s="107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</row>
    <row r="88" spans="1:23" ht="15.75" customHeight="1" x14ac:dyDescent="0.25">
      <c r="A88" s="39"/>
      <c r="B88" s="107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</row>
    <row r="89" spans="1:23" ht="15.75" customHeight="1" x14ac:dyDescent="0.25">
      <c r="A89" s="39"/>
      <c r="B89" s="107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</row>
    <row r="90" spans="1:23" ht="15.75" customHeight="1" x14ac:dyDescent="0.25">
      <c r="A90" s="39"/>
      <c r="B90" s="107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</row>
    <row r="91" spans="1:23" ht="15.75" customHeight="1" x14ac:dyDescent="0.25">
      <c r="A91" s="39"/>
      <c r="B91" s="107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</row>
    <row r="92" spans="1:23" ht="15.75" customHeight="1" x14ac:dyDescent="0.25">
      <c r="A92" s="39"/>
      <c r="B92" s="107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</row>
    <row r="93" spans="1:23" ht="15.75" customHeight="1" x14ac:dyDescent="0.25">
      <c r="A93" s="39"/>
      <c r="B93" s="107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</row>
    <row r="94" spans="1:23" ht="15.75" customHeight="1" x14ac:dyDescent="0.25">
      <c r="A94" s="39"/>
      <c r="B94" s="107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</row>
    <row r="95" spans="1:23" ht="15.75" customHeight="1" x14ac:dyDescent="0.25">
      <c r="A95" s="39"/>
      <c r="B95" s="107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</row>
    <row r="96" spans="1:23" ht="15.75" customHeight="1" x14ac:dyDescent="0.25">
      <c r="A96" s="39"/>
      <c r="B96" s="107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</row>
    <row r="97" spans="1:23" ht="15.75" customHeight="1" x14ac:dyDescent="0.25">
      <c r="A97" s="39"/>
      <c r="B97" s="107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</row>
    <row r="98" spans="1:23" ht="15.75" customHeight="1" x14ac:dyDescent="0.25">
      <c r="A98" s="39"/>
      <c r="B98" s="107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</row>
    <row r="99" spans="1:23" ht="15.75" customHeight="1" x14ac:dyDescent="0.25">
      <c r="A99" s="39"/>
      <c r="B99" s="107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</row>
    <row r="100" spans="1:23" ht="15.75" customHeight="1" x14ac:dyDescent="0.25">
      <c r="A100" s="39"/>
      <c r="B100" s="107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</row>
    <row r="101" spans="1:23" ht="15.75" customHeight="1" x14ac:dyDescent="0.25">
      <c r="A101" s="39"/>
      <c r="B101" s="107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</row>
    <row r="102" spans="1:23" ht="15.75" customHeight="1" x14ac:dyDescent="0.25">
      <c r="A102" s="39"/>
      <c r="B102" s="107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</row>
    <row r="103" spans="1:23" ht="15.75" customHeight="1" x14ac:dyDescent="0.25">
      <c r="A103" s="39"/>
      <c r="B103" s="107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</row>
    <row r="104" spans="1:23" ht="15.75" customHeight="1" x14ac:dyDescent="0.25">
      <c r="A104" s="39"/>
      <c r="B104" s="107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</row>
    <row r="105" spans="1:23" ht="15.75" customHeight="1" x14ac:dyDescent="0.25">
      <c r="A105" s="39"/>
      <c r="B105" s="107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</row>
    <row r="106" spans="1:23" ht="15.75" customHeight="1" x14ac:dyDescent="0.25">
      <c r="A106" s="39"/>
      <c r="B106" s="107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</row>
    <row r="107" spans="1:23" ht="15.75" customHeight="1" x14ac:dyDescent="0.25">
      <c r="A107" s="39"/>
      <c r="B107" s="107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</row>
    <row r="108" spans="1:23" ht="15.75" customHeight="1" x14ac:dyDescent="0.25">
      <c r="A108" s="39"/>
      <c r="B108" s="107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</row>
    <row r="109" spans="1:23" ht="15.75" customHeight="1" x14ac:dyDescent="0.25">
      <c r="A109" s="39"/>
      <c r="B109" s="107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</row>
    <row r="110" spans="1:23" ht="15.75" customHeight="1" x14ac:dyDescent="0.25">
      <c r="A110" s="39"/>
      <c r="B110" s="107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</row>
    <row r="111" spans="1:23" ht="15.75" customHeight="1" x14ac:dyDescent="0.25">
      <c r="A111" s="39"/>
      <c r="B111" s="107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</row>
    <row r="112" spans="1:23" ht="15.75" customHeight="1" x14ac:dyDescent="0.25">
      <c r="A112" s="39"/>
      <c r="B112" s="107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</row>
    <row r="113" spans="1:23" ht="15.75" customHeight="1" x14ac:dyDescent="0.25">
      <c r="A113" s="39"/>
      <c r="B113" s="107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</row>
    <row r="114" spans="1:23" ht="15.75" customHeight="1" x14ac:dyDescent="0.25">
      <c r="A114" s="39"/>
      <c r="B114" s="107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</row>
    <row r="115" spans="1:23" ht="15.75" customHeight="1" x14ac:dyDescent="0.25">
      <c r="A115" s="39"/>
      <c r="B115" s="107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</row>
    <row r="116" spans="1:23" ht="15.75" customHeight="1" x14ac:dyDescent="0.25">
      <c r="A116" s="39"/>
      <c r="B116" s="107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</row>
    <row r="117" spans="1:23" ht="15.75" customHeight="1" x14ac:dyDescent="0.25">
      <c r="A117" s="39"/>
      <c r="B117" s="107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</row>
    <row r="118" spans="1:23" ht="15.75" customHeight="1" x14ac:dyDescent="0.25">
      <c r="A118" s="39"/>
      <c r="B118" s="107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</row>
    <row r="119" spans="1:23" ht="15.75" customHeight="1" x14ac:dyDescent="0.25">
      <c r="A119" s="39"/>
      <c r="B119" s="107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</row>
    <row r="120" spans="1:23" ht="15.75" customHeight="1" x14ac:dyDescent="0.25">
      <c r="A120" s="39"/>
      <c r="B120" s="107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</row>
    <row r="121" spans="1:23" ht="15.75" customHeight="1" x14ac:dyDescent="0.25">
      <c r="A121" s="39"/>
      <c r="B121" s="107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</row>
    <row r="122" spans="1:23" ht="15.75" customHeight="1" x14ac:dyDescent="0.25">
      <c r="A122" s="39"/>
      <c r="B122" s="107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</row>
    <row r="123" spans="1:23" ht="15.75" customHeight="1" x14ac:dyDescent="0.25">
      <c r="A123" s="39"/>
      <c r="B123" s="107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</row>
    <row r="124" spans="1:23" ht="15.75" customHeight="1" x14ac:dyDescent="0.25">
      <c r="A124" s="39"/>
      <c r="B124" s="107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</row>
    <row r="125" spans="1:23" ht="15.75" customHeight="1" x14ac:dyDescent="0.25">
      <c r="A125" s="39"/>
      <c r="B125" s="107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</row>
    <row r="126" spans="1:23" ht="15.75" customHeight="1" x14ac:dyDescent="0.25">
      <c r="A126" s="39"/>
      <c r="B126" s="107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</row>
    <row r="127" spans="1:23" ht="15.75" customHeight="1" x14ac:dyDescent="0.25">
      <c r="A127" s="39"/>
      <c r="B127" s="107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</row>
    <row r="128" spans="1:23" ht="15.75" customHeight="1" x14ac:dyDescent="0.25">
      <c r="A128" s="39"/>
      <c r="B128" s="107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</row>
    <row r="129" spans="1:23" ht="15.75" customHeight="1" x14ac:dyDescent="0.25">
      <c r="A129" s="39"/>
      <c r="B129" s="107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</row>
    <row r="130" spans="1:23" ht="15.75" customHeight="1" x14ac:dyDescent="0.25">
      <c r="A130" s="39"/>
      <c r="B130" s="107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</row>
    <row r="131" spans="1:23" ht="15.75" customHeight="1" x14ac:dyDescent="0.25">
      <c r="A131" s="39"/>
      <c r="B131" s="107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</row>
    <row r="132" spans="1:23" ht="15.75" customHeight="1" x14ac:dyDescent="0.25">
      <c r="A132" s="39"/>
      <c r="B132" s="107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</row>
    <row r="133" spans="1:23" ht="15.75" customHeight="1" x14ac:dyDescent="0.25">
      <c r="A133" s="39"/>
      <c r="B133" s="107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</row>
    <row r="134" spans="1:23" ht="15.75" customHeight="1" x14ac:dyDescent="0.25">
      <c r="A134" s="39"/>
      <c r="B134" s="107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</row>
    <row r="135" spans="1:23" ht="15.75" customHeight="1" x14ac:dyDescent="0.25">
      <c r="A135" s="39"/>
      <c r="B135" s="107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</row>
    <row r="136" spans="1:23" ht="15.75" customHeight="1" x14ac:dyDescent="0.25">
      <c r="A136" s="39"/>
      <c r="B136" s="107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</row>
    <row r="137" spans="1:23" ht="15.75" customHeight="1" x14ac:dyDescent="0.25">
      <c r="A137" s="39"/>
      <c r="B137" s="107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</row>
    <row r="138" spans="1:23" ht="15.75" customHeight="1" x14ac:dyDescent="0.25">
      <c r="A138" s="39"/>
      <c r="B138" s="107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</row>
    <row r="139" spans="1:23" ht="15.75" customHeight="1" x14ac:dyDescent="0.25">
      <c r="A139" s="39"/>
      <c r="B139" s="107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</row>
    <row r="140" spans="1:23" ht="15.75" customHeight="1" x14ac:dyDescent="0.25">
      <c r="A140" s="39"/>
      <c r="B140" s="107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</row>
    <row r="141" spans="1:23" ht="15.75" customHeight="1" x14ac:dyDescent="0.25">
      <c r="A141" s="39"/>
      <c r="B141" s="107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</row>
    <row r="142" spans="1:23" ht="15.75" customHeight="1" x14ac:dyDescent="0.25">
      <c r="A142" s="39"/>
      <c r="B142" s="107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</row>
    <row r="143" spans="1:23" ht="15.75" customHeight="1" x14ac:dyDescent="0.25">
      <c r="A143" s="39"/>
      <c r="B143" s="107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</row>
    <row r="144" spans="1:23" ht="15.75" customHeight="1" x14ac:dyDescent="0.25">
      <c r="A144" s="39"/>
      <c r="B144" s="107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</row>
    <row r="145" spans="1:23" ht="15.75" customHeight="1" x14ac:dyDescent="0.25">
      <c r="A145" s="39"/>
      <c r="B145" s="107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</row>
    <row r="146" spans="1:23" ht="15.75" customHeight="1" x14ac:dyDescent="0.25">
      <c r="A146" s="39"/>
      <c r="B146" s="107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</row>
    <row r="147" spans="1:23" ht="15.75" customHeight="1" x14ac:dyDescent="0.25">
      <c r="A147" s="39"/>
      <c r="B147" s="107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</row>
    <row r="148" spans="1:23" ht="15.75" customHeight="1" x14ac:dyDescent="0.25">
      <c r="A148" s="39"/>
      <c r="B148" s="107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</row>
    <row r="149" spans="1:23" ht="15.75" customHeight="1" x14ac:dyDescent="0.25">
      <c r="A149" s="39"/>
      <c r="B149" s="107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</row>
    <row r="150" spans="1:23" ht="15.75" customHeight="1" x14ac:dyDescent="0.25">
      <c r="A150" s="39"/>
      <c r="B150" s="107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</row>
    <row r="151" spans="1:23" ht="15.75" customHeight="1" x14ac:dyDescent="0.25">
      <c r="A151" s="39"/>
      <c r="B151" s="107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</row>
    <row r="152" spans="1:23" ht="15.75" customHeight="1" x14ac:dyDescent="0.25">
      <c r="A152" s="39"/>
      <c r="B152" s="107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</row>
    <row r="153" spans="1:23" ht="15.75" customHeight="1" x14ac:dyDescent="0.25">
      <c r="A153" s="39"/>
      <c r="B153" s="107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</row>
    <row r="154" spans="1:23" ht="15.75" customHeight="1" x14ac:dyDescent="0.25">
      <c r="A154" s="39"/>
      <c r="B154" s="107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</row>
    <row r="155" spans="1:23" ht="15.75" customHeight="1" x14ac:dyDescent="0.25">
      <c r="A155" s="39"/>
      <c r="B155" s="107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</row>
    <row r="156" spans="1:23" ht="15.75" customHeight="1" x14ac:dyDescent="0.25">
      <c r="A156" s="39"/>
      <c r="B156" s="107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</row>
    <row r="157" spans="1:23" ht="15.75" customHeight="1" x14ac:dyDescent="0.25">
      <c r="A157" s="39"/>
      <c r="B157" s="107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</row>
    <row r="158" spans="1:23" ht="15.75" customHeight="1" x14ac:dyDescent="0.25">
      <c r="A158" s="39"/>
      <c r="B158" s="107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</row>
    <row r="159" spans="1:23" ht="15.75" customHeight="1" x14ac:dyDescent="0.25">
      <c r="A159" s="39"/>
      <c r="B159" s="107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</row>
    <row r="160" spans="1:23" ht="15.75" customHeight="1" x14ac:dyDescent="0.25">
      <c r="A160" s="39"/>
      <c r="B160" s="107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</row>
    <row r="161" spans="1:23" ht="15.75" customHeight="1" x14ac:dyDescent="0.25">
      <c r="A161" s="39"/>
      <c r="B161" s="107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</row>
    <row r="162" spans="1:23" ht="15.75" customHeight="1" x14ac:dyDescent="0.25">
      <c r="A162" s="39"/>
      <c r="B162" s="107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</row>
    <row r="163" spans="1:23" ht="15.75" customHeight="1" x14ac:dyDescent="0.25">
      <c r="A163" s="39"/>
      <c r="B163" s="107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</row>
    <row r="164" spans="1:23" ht="15.75" customHeight="1" x14ac:dyDescent="0.25">
      <c r="A164" s="39"/>
      <c r="B164" s="107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</row>
    <row r="165" spans="1:23" ht="15.75" customHeight="1" x14ac:dyDescent="0.25">
      <c r="A165" s="39"/>
      <c r="B165" s="107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</row>
    <row r="166" spans="1:23" ht="15.75" customHeight="1" x14ac:dyDescent="0.25">
      <c r="A166" s="39"/>
      <c r="B166" s="107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</row>
    <row r="167" spans="1:23" ht="15.75" customHeight="1" x14ac:dyDescent="0.25">
      <c r="A167" s="39"/>
      <c r="B167" s="107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</row>
    <row r="168" spans="1:23" ht="15.75" customHeight="1" x14ac:dyDescent="0.25">
      <c r="A168" s="39"/>
      <c r="B168" s="107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</row>
    <row r="169" spans="1:23" ht="15.75" customHeight="1" x14ac:dyDescent="0.25">
      <c r="A169" s="39"/>
      <c r="B169" s="107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</row>
    <row r="170" spans="1:23" ht="15.75" customHeight="1" x14ac:dyDescent="0.25">
      <c r="A170" s="39"/>
      <c r="B170" s="107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</row>
    <row r="171" spans="1:23" ht="15.75" customHeight="1" x14ac:dyDescent="0.25">
      <c r="A171" s="39"/>
      <c r="B171" s="107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</row>
    <row r="172" spans="1:23" ht="15.75" customHeight="1" x14ac:dyDescent="0.25">
      <c r="A172" s="39"/>
      <c r="B172" s="107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</row>
    <row r="173" spans="1:23" ht="15.75" customHeight="1" x14ac:dyDescent="0.25">
      <c r="A173" s="39"/>
      <c r="B173" s="107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</row>
    <row r="174" spans="1:23" ht="15.75" customHeight="1" x14ac:dyDescent="0.25">
      <c r="A174" s="39"/>
      <c r="B174" s="107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</row>
    <row r="175" spans="1:23" ht="15.75" customHeight="1" x14ac:dyDescent="0.25">
      <c r="A175" s="39"/>
      <c r="B175" s="107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</row>
    <row r="176" spans="1:23" ht="15.75" customHeight="1" x14ac:dyDescent="0.25">
      <c r="A176" s="39"/>
      <c r="B176" s="107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</row>
    <row r="177" spans="1:23" ht="15.75" customHeight="1" x14ac:dyDescent="0.25">
      <c r="A177" s="39"/>
      <c r="B177" s="107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</row>
    <row r="178" spans="1:23" ht="15.75" customHeight="1" x14ac:dyDescent="0.25">
      <c r="A178" s="39"/>
      <c r="B178" s="107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</row>
    <row r="179" spans="1:23" ht="15.75" customHeight="1" x14ac:dyDescent="0.25">
      <c r="A179" s="39"/>
      <c r="B179" s="107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</row>
    <row r="180" spans="1:23" ht="15.75" customHeight="1" x14ac:dyDescent="0.25">
      <c r="A180" s="39"/>
      <c r="B180" s="107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</row>
    <row r="181" spans="1:23" ht="15.75" customHeight="1" x14ac:dyDescent="0.25">
      <c r="A181" s="39"/>
      <c r="B181" s="107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</row>
    <row r="182" spans="1:23" ht="15.75" customHeight="1" x14ac:dyDescent="0.25">
      <c r="A182" s="39"/>
      <c r="B182" s="107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</row>
    <row r="183" spans="1:23" ht="15.75" customHeight="1" x14ac:dyDescent="0.25">
      <c r="A183" s="39"/>
      <c r="B183" s="107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</row>
    <row r="184" spans="1:23" ht="15.75" customHeight="1" x14ac:dyDescent="0.25">
      <c r="A184" s="39"/>
      <c r="B184" s="107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</row>
    <row r="185" spans="1:23" ht="15.75" customHeight="1" x14ac:dyDescent="0.25">
      <c r="A185" s="39"/>
      <c r="B185" s="107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</row>
    <row r="186" spans="1:23" ht="15.75" customHeight="1" x14ac:dyDescent="0.25">
      <c r="A186" s="39"/>
      <c r="B186" s="107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</row>
    <row r="187" spans="1:23" ht="15.75" customHeight="1" x14ac:dyDescent="0.25">
      <c r="A187" s="39"/>
      <c r="B187" s="107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</row>
    <row r="188" spans="1:23" ht="15.75" customHeight="1" x14ac:dyDescent="0.25">
      <c r="A188" s="39"/>
      <c r="B188" s="107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</row>
    <row r="189" spans="1:23" ht="15.75" customHeight="1" x14ac:dyDescent="0.25">
      <c r="A189" s="39"/>
      <c r="B189" s="107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</row>
    <row r="190" spans="1:23" ht="15.75" customHeight="1" x14ac:dyDescent="0.25">
      <c r="A190" s="39"/>
      <c r="B190" s="107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</row>
    <row r="191" spans="1:23" ht="15.75" customHeight="1" x14ac:dyDescent="0.25">
      <c r="A191" s="39"/>
      <c r="B191" s="107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</row>
    <row r="192" spans="1:23" ht="15.75" customHeight="1" x14ac:dyDescent="0.25">
      <c r="A192" s="39"/>
      <c r="B192" s="107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</row>
    <row r="193" spans="1:23" ht="15.75" customHeight="1" x14ac:dyDescent="0.25">
      <c r="A193" s="39"/>
      <c r="B193" s="107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</row>
    <row r="194" spans="1:23" ht="15.75" customHeight="1" x14ac:dyDescent="0.25">
      <c r="A194" s="39"/>
      <c r="B194" s="107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</row>
    <row r="195" spans="1:23" ht="15.75" customHeight="1" x14ac:dyDescent="0.25">
      <c r="A195" s="39"/>
      <c r="B195" s="107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</row>
    <row r="196" spans="1:23" ht="15.75" customHeight="1" x14ac:dyDescent="0.25">
      <c r="A196" s="39"/>
      <c r="B196" s="107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</row>
    <row r="197" spans="1:23" ht="15.75" customHeight="1" x14ac:dyDescent="0.25">
      <c r="A197" s="39"/>
      <c r="B197" s="107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</row>
    <row r="198" spans="1:23" ht="15.75" customHeight="1" x14ac:dyDescent="0.25">
      <c r="A198" s="39"/>
      <c r="B198" s="107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</row>
    <row r="199" spans="1:23" ht="15.75" customHeight="1" x14ac:dyDescent="0.25">
      <c r="A199" s="39"/>
      <c r="B199" s="107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</row>
    <row r="200" spans="1:23" ht="15.75" customHeight="1" x14ac:dyDescent="0.25">
      <c r="A200" s="39"/>
      <c r="B200" s="107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</row>
    <row r="201" spans="1:23" ht="15.75" customHeight="1" x14ac:dyDescent="0.25">
      <c r="A201" s="39"/>
      <c r="B201" s="107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</row>
    <row r="202" spans="1:23" ht="15.75" customHeight="1" x14ac:dyDescent="0.25">
      <c r="A202" s="39"/>
      <c r="B202" s="107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</row>
    <row r="203" spans="1:23" ht="15.75" customHeight="1" x14ac:dyDescent="0.25">
      <c r="A203" s="39"/>
      <c r="B203" s="107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</row>
    <row r="204" spans="1:23" ht="15.75" customHeight="1" x14ac:dyDescent="0.25">
      <c r="A204" s="39"/>
      <c r="B204" s="107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</row>
    <row r="205" spans="1:23" ht="15.75" customHeight="1" x14ac:dyDescent="0.25">
      <c r="A205" s="39"/>
      <c r="B205" s="107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</row>
    <row r="206" spans="1:23" ht="15.75" customHeight="1" x14ac:dyDescent="0.25">
      <c r="A206" s="39"/>
      <c r="B206" s="107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</row>
    <row r="207" spans="1:23" ht="15.75" customHeight="1" x14ac:dyDescent="0.25">
      <c r="A207" s="39"/>
      <c r="B207" s="107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</row>
    <row r="208" spans="1:23" ht="15.75" customHeight="1" x14ac:dyDescent="0.25">
      <c r="A208" s="39"/>
      <c r="B208" s="107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</row>
    <row r="209" spans="1:23" ht="15.75" customHeight="1" x14ac:dyDescent="0.25">
      <c r="A209" s="39"/>
      <c r="B209" s="107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</row>
    <row r="210" spans="1:23" ht="15.75" customHeight="1" x14ac:dyDescent="0.25">
      <c r="A210" s="39"/>
      <c r="B210" s="107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</row>
    <row r="211" spans="1:23" ht="15.75" customHeight="1" x14ac:dyDescent="0.25">
      <c r="A211" s="39"/>
      <c r="B211" s="107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</row>
    <row r="212" spans="1:23" ht="15.75" customHeight="1" x14ac:dyDescent="0.25">
      <c r="A212" s="39"/>
      <c r="B212" s="107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</row>
    <row r="213" spans="1:23" ht="15.75" customHeight="1" x14ac:dyDescent="0.25">
      <c r="A213" s="39"/>
      <c r="B213" s="107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</row>
    <row r="214" spans="1:23" ht="15.75" customHeight="1" x14ac:dyDescent="0.25">
      <c r="A214" s="39"/>
      <c r="B214" s="107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</row>
    <row r="215" spans="1:23" ht="15.75" customHeight="1" x14ac:dyDescent="0.25">
      <c r="A215" s="39"/>
      <c r="B215" s="107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</row>
    <row r="216" spans="1:23" ht="15.75" customHeight="1" x14ac:dyDescent="0.25">
      <c r="A216" s="39"/>
      <c r="B216" s="107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</row>
    <row r="217" spans="1:23" ht="15.75" customHeight="1" x14ac:dyDescent="0.25">
      <c r="A217" s="39"/>
      <c r="B217" s="107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</row>
    <row r="218" spans="1:23" ht="15.75" customHeight="1" x14ac:dyDescent="0.25">
      <c r="A218" s="39"/>
      <c r="B218" s="107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</row>
    <row r="219" spans="1:23" ht="15.75" customHeight="1" x14ac:dyDescent="0.25">
      <c r="A219" s="39"/>
      <c r="B219" s="107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</row>
    <row r="220" spans="1:23" ht="15.75" customHeight="1" x14ac:dyDescent="0.25">
      <c r="A220" s="39"/>
      <c r="B220" s="107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</row>
    <row r="221" spans="1:23" ht="15.75" customHeight="1" x14ac:dyDescent="0.25"/>
    <row r="222" spans="1:23" ht="15.75" customHeight="1" x14ac:dyDescent="0.25"/>
    <row r="223" spans="1:23" ht="15.75" customHeight="1" x14ac:dyDescent="0.25"/>
    <row r="224" spans="1:23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">
    <mergeCell ref="A1:B1"/>
    <mergeCell ref="A2:A14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2060"/>
  </sheetPr>
  <dimension ref="A1:BD1000"/>
  <sheetViews>
    <sheetView showGridLines="0" workbookViewId="0">
      <pane xSplit="2" ySplit="3" topLeftCell="C44" activePane="bottomRight" state="frozen"/>
      <selection pane="topRight" activeCell="C1" sqref="C1"/>
      <selection pane="bottomLeft" activeCell="A4" sqref="A4"/>
      <selection pane="bottomRight" activeCell="H52" sqref="H52"/>
    </sheetView>
  </sheetViews>
  <sheetFormatPr defaultColWidth="14.42578125" defaultRowHeight="15" customHeight="1" x14ac:dyDescent="0.25"/>
  <cols>
    <col min="1" max="1" width="6.85546875" customWidth="1"/>
    <col min="2" max="2" width="6.7109375" customWidth="1"/>
    <col min="3" max="3" width="10.42578125" customWidth="1"/>
    <col min="4" max="4" width="6.7109375" customWidth="1"/>
    <col min="5" max="5" width="9.42578125" customWidth="1"/>
    <col min="6" max="6" width="6.7109375" customWidth="1"/>
    <col min="7" max="7" width="12.42578125" customWidth="1"/>
    <col min="8" max="8" width="13.7109375" customWidth="1"/>
    <col min="9" max="9" width="13" customWidth="1"/>
    <col min="10" max="10" width="10.42578125" customWidth="1"/>
    <col min="11" max="12" width="12.42578125" customWidth="1"/>
    <col min="13" max="13" width="14.7109375" customWidth="1"/>
    <col min="14" max="14" width="12.42578125" customWidth="1"/>
    <col min="15" max="15" width="10.42578125" customWidth="1"/>
    <col min="16" max="16" width="16.42578125" customWidth="1"/>
    <col min="17" max="17" width="19" customWidth="1"/>
    <col min="18" max="18" width="19.42578125" customWidth="1"/>
    <col min="19" max="20" width="16.42578125" customWidth="1"/>
    <col min="21" max="21" width="15.42578125" customWidth="1"/>
    <col min="22" max="22" width="18.42578125" customWidth="1"/>
    <col min="23" max="23" width="15.140625" customWidth="1"/>
    <col min="24" max="24" width="15.42578125" customWidth="1"/>
    <col min="25" max="28" width="16" customWidth="1"/>
    <col min="29" max="29" width="18.140625" customWidth="1"/>
    <col min="30" max="34" width="16" customWidth="1"/>
    <col min="35" max="35" width="18.7109375" customWidth="1"/>
    <col min="36" max="36" width="19" customWidth="1"/>
    <col min="37" max="43" width="16" customWidth="1"/>
    <col min="44" max="45" width="16.42578125" customWidth="1"/>
    <col min="46" max="46" width="8.42578125" customWidth="1"/>
    <col min="47" max="48" width="13.42578125" customWidth="1"/>
    <col min="49" max="49" width="16.42578125" customWidth="1"/>
    <col min="50" max="50" width="14.140625" customWidth="1"/>
    <col min="51" max="52" width="15.140625" customWidth="1"/>
    <col min="53" max="54" width="16.5703125" customWidth="1"/>
    <col min="55" max="56" width="14.85546875" customWidth="1"/>
  </cols>
  <sheetData>
    <row r="1" spans="1:56" ht="65.25" customHeight="1" x14ac:dyDescent="0.25">
      <c r="A1" s="125"/>
      <c r="C1" s="125"/>
      <c r="D1" s="172" t="s">
        <v>155</v>
      </c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57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</row>
    <row r="2" spans="1:56" ht="12.75" customHeight="1" x14ac:dyDescent="0.25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8"/>
      <c r="Q2" s="128"/>
      <c r="R2" s="128"/>
      <c r="S2" s="128"/>
      <c r="T2" s="128"/>
      <c r="U2" s="128"/>
      <c r="V2" s="128"/>
      <c r="W2" s="128"/>
      <c r="X2" s="128"/>
      <c r="Y2" s="129"/>
      <c r="Z2" s="129"/>
      <c r="AA2" s="129"/>
      <c r="AB2" s="129"/>
      <c r="AC2" s="130"/>
      <c r="AD2" s="130"/>
      <c r="AE2" s="130"/>
      <c r="AF2" s="130"/>
      <c r="AG2" s="130"/>
      <c r="AH2" s="130"/>
      <c r="AI2" s="126"/>
      <c r="AJ2" s="126"/>
      <c r="AK2" s="126"/>
      <c r="AL2" s="126"/>
      <c r="AM2" s="126"/>
      <c r="AN2" s="126"/>
      <c r="AO2" s="126"/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</row>
    <row r="3" spans="1:56" ht="57" customHeight="1" x14ac:dyDescent="0.25">
      <c r="A3" s="258" t="s">
        <v>156</v>
      </c>
      <c r="B3" s="259"/>
      <c r="C3" s="260" t="s">
        <v>157</v>
      </c>
      <c r="D3" s="260" t="s">
        <v>158</v>
      </c>
      <c r="E3" s="260" t="s">
        <v>159</v>
      </c>
      <c r="F3" s="260" t="s">
        <v>160</v>
      </c>
      <c r="G3" s="261" t="s">
        <v>161</v>
      </c>
      <c r="H3" s="261" t="s">
        <v>162</v>
      </c>
      <c r="I3" s="261" t="s">
        <v>163</v>
      </c>
      <c r="J3" s="261" t="s">
        <v>164</v>
      </c>
      <c r="K3" s="261" t="s">
        <v>12</v>
      </c>
      <c r="L3" s="261" t="s">
        <v>165</v>
      </c>
      <c r="M3" s="261" t="s">
        <v>166</v>
      </c>
      <c r="N3" s="261" t="s">
        <v>167</v>
      </c>
      <c r="O3" s="261" t="s">
        <v>168</v>
      </c>
      <c r="P3" s="260" t="s">
        <v>169</v>
      </c>
      <c r="Q3" s="260" t="s">
        <v>170</v>
      </c>
      <c r="R3" s="260" t="s">
        <v>171</v>
      </c>
      <c r="S3" s="260" t="s">
        <v>172</v>
      </c>
      <c r="T3" s="260" t="s">
        <v>173</v>
      </c>
      <c r="U3" s="260" t="s">
        <v>174</v>
      </c>
      <c r="V3" s="260" t="s">
        <v>175</v>
      </c>
      <c r="W3" s="260" t="s">
        <v>176</v>
      </c>
      <c r="X3" s="260" t="s">
        <v>177</v>
      </c>
      <c r="Y3" s="260" t="s">
        <v>178</v>
      </c>
      <c r="Z3" s="260" t="s">
        <v>179</v>
      </c>
      <c r="AA3" s="260" t="s">
        <v>180</v>
      </c>
      <c r="AB3" s="260" t="s">
        <v>181</v>
      </c>
      <c r="AC3" s="260" t="s">
        <v>182</v>
      </c>
      <c r="AD3" s="260" t="s">
        <v>183</v>
      </c>
      <c r="AE3" s="262" t="s">
        <v>184</v>
      </c>
      <c r="AF3" s="262" t="s">
        <v>185</v>
      </c>
      <c r="AG3" s="262" t="s">
        <v>186</v>
      </c>
      <c r="AH3" s="262" t="s">
        <v>187</v>
      </c>
      <c r="AI3" s="260" t="s">
        <v>188</v>
      </c>
      <c r="AJ3" s="262" t="s">
        <v>189</v>
      </c>
      <c r="AK3" s="262" t="s">
        <v>190</v>
      </c>
      <c r="AL3" s="262" t="s">
        <v>191</v>
      </c>
      <c r="AM3" s="262" t="s">
        <v>192</v>
      </c>
      <c r="AN3" s="262" t="s">
        <v>193</v>
      </c>
      <c r="AO3" s="262" t="s">
        <v>194</v>
      </c>
      <c r="AP3" s="262" t="s">
        <v>195</v>
      </c>
      <c r="AQ3" s="262" t="s">
        <v>196</v>
      </c>
      <c r="AR3" s="260" t="s">
        <v>197</v>
      </c>
      <c r="AS3" s="260" t="s">
        <v>198</v>
      </c>
      <c r="AT3" s="260" t="s">
        <v>199</v>
      </c>
      <c r="AU3" s="260" t="s">
        <v>200</v>
      </c>
      <c r="AV3" s="260" t="s">
        <v>201</v>
      </c>
      <c r="AW3" s="260" t="s">
        <v>202</v>
      </c>
      <c r="AX3" s="260" t="s">
        <v>203</v>
      </c>
      <c r="AY3" s="260" t="s">
        <v>204</v>
      </c>
      <c r="AZ3" s="260" t="s">
        <v>205</v>
      </c>
      <c r="BA3" s="260" t="s">
        <v>206</v>
      </c>
      <c r="BB3" s="260" t="s">
        <v>207</v>
      </c>
      <c r="BC3" s="260" t="s">
        <v>208</v>
      </c>
      <c r="BD3" s="260" t="s">
        <v>209</v>
      </c>
    </row>
    <row r="4" spans="1:56" ht="12.75" hidden="1" customHeight="1" x14ac:dyDescent="0.25">
      <c r="A4" s="258">
        <v>2007</v>
      </c>
      <c r="B4" s="258">
        <v>1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63">
        <v>21824691600</v>
      </c>
      <c r="Q4" s="264"/>
      <c r="R4" s="264"/>
      <c r="S4" s="264"/>
      <c r="T4" s="264"/>
      <c r="U4" s="264"/>
      <c r="V4" s="264"/>
      <c r="W4" s="264"/>
      <c r="X4" s="264"/>
      <c r="Y4" s="264"/>
      <c r="Z4" s="264"/>
      <c r="AA4" s="264"/>
      <c r="AB4" s="264"/>
      <c r="AC4" s="265"/>
      <c r="AD4" s="265"/>
      <c r="AE4" s="265"/>
      <c r="AF4" s="265"/>
      <c r="AG4" s="265"/>
      <c r="AH4" s="265"/>
      <c r="AI4" s="264"/>
      <c r="AJ4" s="264"/>
      <c r="AK4" s="264"/>
      <c r="AL4" s="264"/>
      <c r="AM4" s="264"/>
      <c r="AN4" s="264"/>
      <c r="AO4" s="264"/>
      <c r="AP4" s="264"/>
      <c r="AQ4" s="264"/>
      <c r="AR4" s="264"/>
      <c r="AS4" s="264"/>
      <c r="AT4" s="266"/>
      <c r="AU4" s="266"/>
      <c r="AV4" s="266"/>
      <c r="AW4" s="266"/>
      <c r="AX4" s="266"/>
      <c r="AY4" s="266"/>
      <c r="AZ4" s="266"/>
      <c r="BA4" s="266"/>
      <c r="BB4" s="266"/>
      <c r="BC4" s="266"/>
      <c r="BD4" s="266"/>
    </row>
    <row r="5" spans="1:56" ht="12.75" hidden="1" customHeight="1" x14ac:dyDescent="0.25">
      <c r="A5" s="258">
        <v>2007</v>
      </c>
      <c r="B5" s="258">
        <v>2</v>
      </c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63">
        <v>24518225616.349998</v>
      </c>
      <c r="Q5" s="264"/>
      <c r="R5" s="264"/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265"/>
      <c r="AD5" s="265"/>
      <c r="AE5" s="265"/>
      <c r="AF5" s="265"/>
      <c r="AG5" s="265"/>
      <c r="AH5" s="265"/>
      <c r="AI5" s="264"/>
      <c r="AJ5" s="264"/>
      <c r="AK5" s="264"/>
      <c r="AL5" s="264"/>
      <c r="AM5" s="264"/>
      <c r="AN5" s="264"/>
      <c r="AO5" s="264"/>
      <c r="AP5" s="264"/>
      <c r="AQ5" s="264"/>
      <c r="AR5" s="264"/>
      <c r="AS5" s="264"/>
      <c r="AT5" s="266"/>
      <c r="AU5" s="266"/>
      <c r="AV5" s="266"/>
      <c r="AW5" s="266"/>
      <c r="AX5" s="266"/>
      <c r="AY5" s="266"/>
      <c r="AZ5" s="266"/>
      <c r="BA5" s="266"/>
      <c r="BB5" s="266"/>
      <c r="BC5" s="266"/>
      <c r="BD5" s="266"/>
    </row>
    <row r="6" spans="1:56" ht="12.75" hidden="1" customHeight="1" x14ac:dyDescent="0.25">
      <c r="A6" s="258">
        <v>2007</v>
      </c>
      <c r="B6" s="258">
        <v>3</v>
      </c>
      <c r="C6" s="258"/>
      <c r="D6" s="258"/>
      <c r="E6" s="258"/>
      <c r="F6" s="258"/>
      <c r="G6" s="258"/>
      <c r="H6" s="258"/>
      <c r="I6" s="258"/>
      <c r="J6" s="258"/>
      <c r="K6" s="258"/>
      <c r="L6" s="258"/>
      <c r="M6" s="258"/>
      <c r="N6" s="258"/>
      <c r="O6" s="258"/>
      <c r="P6" s="263">
        <v>26246026163.290001</v>
      </c>
      <c r="Q6" s="263"/>
      <c r="R6" s="263"/>
      <c r="S6" s="263"/>
      <c r="T6" s="263"/>
      <c r="U6" s="263"/>
      <c r="V6" s="263"/>
      <c r="W6" s="263"/>
      <c r="X6" s="263"/>
      <c r="Y6" s="263"/>
      <c r="Z6" s="263"/>
      <c r="AA6" s="263"/>
      <c r="AB6" s="263"/>
      <c r="AC6" s="267"/>
      <c r="AD6" s="267"/>
      <c r="AE6" s="267"/>
      <c r="AF6" s="267"/>
      <c r="AG6" s="267"/>
      <c r="AH6" s="267"/>
      <c r="AI6" s="263"/>
      <c r="AJ6" s="263"/>
      <c r="AK6" s="263"/>
      <c r="AL6" s="263"/>
      <c r="AM6" s="263"/>
      <c r="AN6" s="263"/>
      <c r="AO6" s="263"/>
      <c r="AP6" s="263"/>
      <c r="AQ6" s="263"/>
      <c r="AR6" s="263"/>
      <c r="AS6" s="263"/>
      <c r="AT6" s="266"/>
      <c r="AU6" s="266"/>
      <c r="AV6" s="266"/>
      <c r="AW6" s="266"/>
      <c r="AX6" s="266"/>
      <c r="AY6" s="266"/>
      <c r="AZ6" s="266"/>
      <c r="BA6" s="266"/>
      <c r="BB6" s="266"/>
      <c r="BC6" s="266"/>
      <c r="BD6" s="266"/>
    </row>
    <row r="7" spans="1:56" ht="12.75" hidden="1" customHeight="1" x14ac:dyDescent="0.25">
      <c r="A7" s="258">
        <v>2007</v>
      </c>
      <c r="B7" s="258">
        <v>4</v>
      </c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63">
        <v>28377917634.459999</v>
      </c>
      <c r="Q7" s="263"/>
      <c r="R7" s="263"/>
      <c r="S7" s="263"/>
      <c r="T7" s="263"/>
      <c r="U7" s="263"/>
      <c r="V7" s="263"/>
      <c r="W7" s="263"/>
      <c r="X7" s="263"/>
      <c r="Y7" s="263"/>
      <c r="Z7" s="263"/>
      <c r="AA7" s="263"/>
      <c r="AB7" s="263"/>
      <c r="AC7" s="267"/>
      <c r="AD7" s="267"/>
      <c r="AE7" s="267"/>
      <c r="AF7" s="267"/>
      <c r="AG7" s="267"/>
      <c r="AH7" s="267"/>
      <c r="AI7" s="263"/>
      <c r="AJ7" s="263"/>
      <c r="AK7" s="263"/>
      <c r="AL7" s="263"/>
      <c r="AM7" s="268">
        <v>0</v>
      </c>
      <c r="AN7" s="263"/>
      <c r="AO7" s="263"/>
      <c r="AP7" s="263"/>
      <c r="AQ7" s="263"/>
      <c r="AR7" s="263"/>
      <c r="AS7" s="263"/>
      <c r="AT7" s="266"/>
      <c r="AU7" s="266"/>
      <c r="AV7" s="266"/>
      <c r="AW7" s="266"/>
      <c r="AX7" s="266"/>
      <c r="AY7" s="266"/>
      <c r="AZ7" s="266"/>
      <c r="BA7" s="266"/>
      <c r="BB7" s="266"/>
      <c r="BC7" s="266"/>
      <c r="BD7" s="266"/>
    </row>
    <row r="8" spans="1:56" ht="12.75" hidden="1" customHeight="1" x14ac:dyDescent="0.25">
      <c r="A8" s="258">
        <v>2008</v>
      </c>
      <c r="B8" s="258">
        <v>1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63">
        <v>30318013433.589996</v>
      </c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7"/>
      <c r="AD8" s="267"/>
      <c r="AE8" s="267"/>
      <c r="AF8" s="267"/>
      <c r="AG8" s="267"/>
      <c r="AH8" s="267"/>
      <c r="AI8" s="263"/>
      <c r="AJ8" s="263"/>
      <c r="AK8" s="263"/>
      <c r="AL8" s="263"/>
      <c r="AM8" s="268">
        <v>0</v>
      </c>
      <c r="AN8" s="263"/>
      <c r="AO8" s="263"/>
      <c r="AP8" s="263"/>
      <c r="AQ8" s="263"/>
      <c r="AR8" s="263"/>
      <c r="AS8" s="263"/>
      <c r="AT8" s="266"/>
      <c r="AU8" s="266"/>
      <c r="AV8" s="266"/>
      <c r="AW8" s="266"/>
      <c r="AX8" s="266"/>
      <c r="AY8" s="266"/>
      <c r="AZ8" s="266"/>
      <c r="BA8" s="266"/>
      <c r="BB8" s="266"/>
      <c r="BC8" s="266"/>
      <c r="BD8" s="266"/>
    </row>
    <row r="9" spans="1:56" ht="12.75" hidden="1" customHeight="1" x14ac:dyDescent="0.25">
      <c r="A9" s="258">
        <v>2008</v>
      </c>
      <c r="B9" s="258">
        <v>2</v>
      </c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63">
        <v>34930913383.82</v>
      </c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7"/>
      <c r="AD9" s="267"/>
      <c r="AE9" s="267"/>
      <c r="AF9" s="267"/>
      <c r="AG9" s="267"/>
      <c r="AH9" s="267"/>
      <c r="AI9" s="263"/>
      <c r="AJ9" s="263"/>
      <c r="AK9" s="263"/>
      <c r="AL9" s="263"/>
      <c r="AM9" s="268">
        <v>0</v>
      </c>
      <c r="AN9" s="263"/>
      <c r="AO9" s="263"/>
      <c r="AP9" s="263"/>
      <c r="AQ9" s="263"/>
      <c r="AR9" s="263"/>
      <c r="AS9" s="263"/>
      <c r="AT9" s="266"/>
      <c r="AU9" s="266"/>
      <c r="AV9" s="266"/>
      <c r="AW9" s="266"/>
      <c r="AX9" s="266"/>
      <c r="AY9" s="266"/>
      <c r="AZ9" s="266"/>
      <c r="BA9" s="266"/>
      <c r="BB9" s="266"/>
      <c r="BC9" s="266"/>
      <c r="BD9" s="266"/>
    </row>
    <row r="10" spans="1:56" ht="12.75" hidden="1" customHeight="1" x14ac:dyDescent="0.25">
      <c r="A10" s="258">
        <v>2008</v>
      </c>
      <c r="B10" s="258">
        <v>3</v>
      </c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63">
        <v>35036949787.629997</v>
      </c>
      <c r="Q10" s="263"/>
      <c r="R10" s="263"/>
      <c r="S10" s="263"/>
      <c r="T10" s="263"/>
      <c r="U10" s="263"/>
      <c r="V10" s="263"/>
      <c r="W10" s="263"/>
      <c r="X10" s="263"/>
      <c r="Y10" s="263"/>
      <c r="Z10" s="263"/>
      <c r="AA10" s="263"/>
      <c r="AB10" s="263"/>
      <c r="AC10" s="267"/>
      <c r="AD10" s="267"/>
      <c r="AE10" s="267"/>
      <c r="AF10" s="267"/>
      <c r="AG10" s="267"/>
      <c r="AH10" s="267"/>
      <c r="AI10" s="263"/>
      <c r="AJ10" s="263"/>
      <c r="AK10" s="263"/>
      <c r="AL10" s="263"/>
      <c r="AM10" s="268">
        <v>0</v>
      </c>
      <c r="AN10" s="263"/>
      <c r="AO10" s="263"/>
      <c r="AP10" s="263"/>
      <c r="AQ10" s="263"/>
      <c r="AR10" s="263"/>
      <c r="AS10" s="263"/>
      <c r="AT10" s="266"/>
      <c r="AU10" s="266"/>
      <c r="AV10" s="266"/>
      <c r="AW10" s="266"/>
      <c r="AX10" s="266"/>
      <c r="AY10" s="266"/>
      <c r="AZ10" s="266"/>
      <c r="BA10" s="266"/>
      <c r="BB10" s="266"/>
      <c r="BC10" s="266"/>
      <c r="BD10" s="266"/>
    </row>
    <row r="11" spans="1:56" ht="12.75" hidden="1" customHeight="1" x14ac:dyDescent="0.25">
      <c r="A11" s="258">
        <v>2008</v>
      </c>
      <c r="B11" s="258">
        <v>4</v>
      </c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63">
        <v>34330234662.020004</v>
      </c>
      <c r="Q11" s="263"/>
      <c r="R11" s="263"/>
      <c r="S11" s="263"/>
      <c r="T11" s="263"/>
      <c r="U11" s="263"/>
      <c r="V11" s="263"/>
      <c r="W11" s="263"/>
      <c r="X11" s="263"/>
      <c r="Y11" s="263"/>
      <c r="Z11" s="263"/>
      <c r="AA11" s="263"/>
      <c r="AB11" s="263"/>
      <c r="AC11" s="267"/>
      <c r="AD11" s="267"/>
      <c r="AE11" s="267"/>
      <c r="AF11" s="267"/>
      <c r="AG11" s="267"/>
      <c r="AH11" s="267"/>
      <c r="AI11" s="263"/>
      <c r="AJ11" s="263"/>
      <c r="AK11" s="263"/>
      <c r="AL11" s="269">
        <v>130000000</v>
      </c>
      <c r="AM11" s="268">
        <v>0</v>
      </c>
      <c r="AN11" s="263"/>
      <c r="AO11" s="263"/>
      <c r="AP11" s="263"/>
      <c r="AQ11" s="263"/>
      <c r="AR11" s="263"/>
      <c r="AS11" s="263"/>
      <c r="AT11" s="266"/>
      <c r="AU11" s="266"/>
      <c r="AV11" s="266"/>
      <c r="AW11" s="266"/>
      <c r="AX11" s="266"/>
      <c r="AY11" s="266"/>
      <c r="AZ11" s="266"/>
      <c r="BA11" s="266"/>
      <c r="BB11" s="266"/>
      <c r="BC11" s="266"/>
      <c r="BD11" s="266"/>
    </row>
    <row r="12" spans="1:56" ht="12.75" hidden="1" customHeight="1" x14ac:dyDescent="0.25">
      <c r="A12" s="258">
        <v>2009</v>
      </c>
      <c r="B12" s="258">
        <v>1</v>
      </c>
      <c r="C12" s="258"/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58"/>
      <c r="P12" s="263">
        <v>34903885806.07</v>
      </c>
      <c r="Q12" s="263"/>
      <c r="R12" s="263"/>
      <c r="S12" s="263"/>
      <c r="T12" s="263"/>
      <c r="U12" s="263"/>
      <c r="V12" s="263"/>
      <c r="W12" s="263"/>
      <c r="X12" s="263"/>
      <c r="Y12" s="263"/>
      <c r="Z12" s="263"/>
      <c r="AA12" s="263"/>
      <c r="AB12" s="263"/>
      <c r="AC12" s="267"/>
      <c r="AD12" s="267"/>
      <c r="AE12" s="267"/>
      <c r="AF12" s="267"/>
      <c r="AG12" s="267"/>
      <c r="AH12" s="267"/>
      <c r="AI12" s="267"/>
      <c r="AJ12" s="267"/>
      <c r="AK12" s="267"/>
      <c r="AL12" s="269">
        <v>130000000</v>
      </c>
      <c r="AM12" s="268">
        <v>0</v>
      </c>
      <c r="AN12" s="267"/>
      <c r="AO12" s="267"/>
      <c r="AP12" s="267"/>
      <c r="AQ12" s="267"/>
      <c r="AR12" s="263"/>
      <c r="AS12" s="263"/>
      <c r="AT12" s="266"/>
      <c r="AU12" s="266"/>
      <c r="AV12" s="266"/>
      <c r="AW12" s="266"/>
      <c r="AX12" s="266"/>
      <c r="AY12" s="266"/>
      <c r="AZ12" s="266"/>
      <c r="BA12" s="266"/>
      <c r="BB12" s="266"/>
      <c r="BC12" s="266"/>
      <c r="BD12" s="266"/>
    </row>
    <row r="13" spans="1:56" ht="12.75" hidden="1" customHeight="1" x14ac:dyDescent="0.25">
      <c r="A13" s="258">
        <v>2009</v>
      </c>
      <c r="B13" s="258">
        <v>2</v>
      </c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8"/>
      <c r="O13" s="258"/>
      <c r="P13" s="263">
        <v>38025778866.419991</v>
      </c>
      <c r="Q13" s="263"/>
      <c r="R13" s="263"/>
      <c r="S13" s="263"/>
      <c r="T13" s="263"/>
      <c r="U13" s="263"/>
      <c r="V13" s="263"/>
      <c r="W13" s="263"/>
      <c r="X13" s="263"/>
      <c r="Y13" s="263"/>
      <c r="Z13" s="263"/>
      <c r="AA13" s="263"/>
      <c r="AB13" s="263"/>
      <c r="AC13" s="267"/>
      <c r="AD13" s="267"/>
      <c r="AE13" s="267"/>
      <c r="AF13" s="267"/>
      <c r="AG13" s="267"/>
      <c r="AH13" s="267"/>
      <c r="AI13" s="267"/>
      <c r="AJ13" s="267"/>
      <c r="AK13" s="267"/>
      <c r="AL13" s="269">
        <v>130000000</v>
      </c>
      <c r="AM13" s="268">
        <v>0</v>
      </c>
      <c r="AN13" s="267"/>
      <c r="AO13" s="267"/>
      <c r="AP13" s="267"/>
      <c r="AQ13" s="267"/>
      <c r="AR13" s="263"/>
      <c r="AS13" s="263"/>
      <c r="AT13" s="266"/>
      <c r="AU13" s="266"/>
      <c r="AV13" s="266"/>
      <c r="AW13" s="266"/>
      <c r="AX13" s="266"/>
      <c r="AY13" s="266"/>
      <c r="AZ13" s="266"/>
      <c r="BA13" s="266"/>
      <c r="BB13" s="266"/>
      <c r="BC13" s="266"/>
      <c r="BD13" s="266"/>
    </row>
    <row r="14" spans="1:56" ht="12.75" hidden="1" customHeight="1" x14ac:dyDescent="0.25">
      <c r="A14" s="258">
        <v>2009</v>
      </c>
      <c r="B14" s="258">
        <v>3</v>
      </c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258"/>
      <c r="O14" s="258"/>
      <c r="P14" s="263">
        <v>39207893870.309998</v>
      </c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263"/>
      <c r="AB14" s="263"/>
      <c r="AC14" s="267"/>
      <c r="AD14" s="267"/>
      <c r="AE14" s="267"/>
      <c r="AF14" s="267"/>
      <c r="AG14" s="267"/>
      <c r="AH14" s="267"/>
      <c r="AI14" s="267"/>
      <c r="AJ14" s="267"/>
      <c r="AK14" s="267"/>
      <c r="AL14" s="269">
        <v>130000000</v>
      </c>
      <c r="AM14" s="268">
        <v>0</v>
      </c>
      <c r="AN14" s="267"/>
      <c r="AO14" s="267"/>
      <c r="AP14" s="267"/>
      <c r="AQ14" s="267"/>
      <c r="AR14" s="263"/>
      <c r="AS14" s="263"/>
      <c r="AT14" s="266"/>
      <c r="AU14" s="266"/>
      <c r="AV14" s="266"/>
      <c r="AW14" s="266"/>
      <c r="AX14" s="266"/>
      <c r="AY14" s="266"/>
      <c r="AZ14" s="266"/>
      <c r="BA14" s="266"/>
      <c r="BB14" s="266"/>
      <c r="BC14" s="266"/>
      <c r="BD14" s="266"/>
    </row>
    <row r="15" spans="1:56" ht="12.75" hidden="1" customHeight="1" x14ac:dyDescent="0.25">
      <c r="A15" s="258">
        <v>2009</v>
      </c>
      <c r="B15" s="258">
        <v>4</v>
      </c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258"/>
      <c r="N15" s="258"/>
      <c r="O15" s="258"/>
      <c r="P15" s="263">
        <v>41055727871.139999</v>
      </c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7"/>
      <c r="AD15" s="267"/>
      <c r="AE15" s="267"/>
      <c r="AF15" s="267"/>
      <c r="AG15" s="267"/>
      <c r="AH15" s="267"/>
      <c r="AI15" s="263"/>
      <c r="AJ15" s="263"/>
      <c r="AK15" s="263"/>
      <c r="AL15" s="269">
        <v>130000000</v>
      </c>
      <c r="AM15" s="268">
        <v>0</v>
      </c>
      <c r="AN15" s="263"/>
      <c r="AO15" s="263"/>
      <c r="AP15" s="263"/>
      <c r="AQ15" s="263"/>
      <c r="AR15" s="263"/>
      <c r="AS15" s="263"/>
      <c r="AT15" s="266"/>
      <c r="AU15" s="266"/>
      <c r="AV15" s="266"/>
      <c r="AW15" s="266"/>
      <c r="AX15" s="266"/>
      <c r="AY15" s="266"/>
      <c r="AZ15" s="266"/>
      <c r="BA15" s="266"/>
      <c r="BB15" s="266"/>
      <c r="BC15" s="266"/>
      <c r="BD15" s="266"/>
    </row>
    <row r="16" spans="1:56" ht="12.75" hidden="1" customHeight="1" x14ac:dyDescent="0.25">
      <c r="A16" s="258">
        <v>2010</v>
      </c>
      <c r="B16" s="258">
        <v>1</v>
      </c>
      <c r="C16" s="258"/>
      <c r="D16" s="258"/>
      <c r="E16" s="258"/>
      <c r="F16" s="258"/>
      <c r="G16" s="258"/>
      <c r="H16" s="258"/>
      <c r="I16" s="258"/>
      <c r="J16" s="258"/>
      <c r="K16" s="258"/>
      <c r="L16" s="258"/>
      <c r="M16" s="258"/>
      <c r="N16" s="258"/>
      <c r="O16" s="258"/>
      <c r="P16" s="263">
        <v>39600000000</v>
      </c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7"/>
      <c r="AD16" s="267"/>
      <c r="AE16" s="267"/>
      <c r="AF16" s="267"/>
      <c r="AG16" s="267"/>
      <c r="AH16" s="267"/>
      <c r="AI16" s="263"/>
      <c r="AJ16" s="263"/>
      <c r="AK16" s="263"/>
      <c r="AL16" s="269">
        <v>130000000</v>
      </c>
      <c r="AM16" s="268">
        <v>0</v>
      </c>
      <c r="AN16" s="263"/>
      <c r="AO16" s="263"/>
      <c r="AP16" s="263"/>
      <c r="AQ16" s="263"/>
      <c r="AR16" s="263"/>
      <c r="AS16" s="263"/>
      <c r="AT16" s="266"/>
      <c r="AU16" s="266"/>
      <c r="AV16" s="266"/>
      <c r="AW16" s="266"/>
      <c r="AX16" s="266"/>
      <c r="AY16" s="266"/>
      <c r="AZ16" s="266"/>
      <c r="BA16" s="266"/>
      <c r="BB16" s="266"/>
      <c r="BC16" s="266"/>
      <c r="BD16" s="266"/>
    </row>
    <row r="17" spans="1:56" ht="12.75" hidden="1" customHeight="1" x14ac:dyDescent="0.25">
      <c r="A17" s="258">
        <v>2010</v>
      </c>
      <c r="B17" s="258">
        <v>2</v>
      </c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  <c r="P17" s="263">
        <v>43500000000</v>
      </c>
      <c r="Q17" s="263"/>
      <c r="R17" s="263"/>
      <c r="S17" s="263"/>
      <c r="T17" s="263"/>
      <c r="U17" s="263"/>
      <c r="V17" s="263"/>
      <c r="W17" s="263"/>
      <c r="X17" s="263"/>
      <c r="Y17" s="263"/>
      <c r="Z17" s="263"/>
      <c r="AA17" s="263"/>
      <c r="AB17" s="263"/>
      <c r="AC17" s="267"/>
      <c r="AD17" s="267"/>
      <c r="AE17" s="267"/>
      <c r="AF17" s="267"/>
      <c r="AG17" s="267"/>
      <c r="AH17" s="267"/>
      <c r="AI17" s="263"/>
      <c r="AJ17" s="263"/>
      <c r="AK17" s="263"/>
      <c r="AL17" s="269">
        <v>130000000</v>
      </c>
      <c r="AM17" s="268">
        <v>0</v>
      </c>
      <c r="AN17" s="263"/>
      <c r="AO17" s="263"/>
      <c r="AP17" s="263"/>
      <c r="AQ17" s="263"/>
      <c r="AR17" s="263"/>
      <c r="AS17" s="263"/>
      <c r="AT17" s="266"/>
      <c r="AU17" s="266"/>
      <c r="AV17" s="266"/>
      <c r="AW17" s="266"/>
      <c r="AX17" s="266"/>
      <c r="AY17" s="266"/>
      <c r="AZ17" s="266"/>
      <c r="BA17" s="266"/>
      <c r="BB17" s="266"/>
      <c r="BC17" s="266"/>
      <c r="BD17" s="266"/>
    </row>
    <row r="18" spans="1:56" ht="12.75" customHeight="1" x14ac:dyDescent="0.25">
      <c r="A18" s="270">
        <v>2010</v>
      </c>
      <c r="B18" s="270">
        <v>3</v>
      </c>
      <c r="C18" s="270">
        <v>16</v>
      </c>
      <c r="D18" s="270">
        <v>15</v>
      </c>
      <c r="E18" s="270">
        <v>1</v>
      </c>
      <c r="F18" s="270"/>
      <c r="G18" s="270">
        <v>8</v>
      </c>
      <c r="H18" s="270">
        <v>6</v>
      </c>
      <c r="I18" s="270">
        <v>1998</v>
      </c>
      <c r="J18" s="270">
        <v>136</v>
      </c>
      <c r="K18" s="270"/>
      <c r="L18" s="270">
        <f t="shared" ref="L18:L39" si="0">J18+K18</f>
        <v>136</v>
      </c>
      <c r="M18" s="270"/>
      <c r="N18" s="270"/>
      <c r="O18" s="270">
        <v>10</v>
      </c>
      <c r="P18" s="271">
        <v>46034040387.900002</v>
      </c>
      <c r="Q18" s="271">
        <v>26296943468.990005</v>
      </c>
      <c r="R18" s="271">
        <v>977701001.52999997</v>
      </c>
      <c r="S18" s="271">
        <v>3879893760.3699999</v>
      </c>
      <c r="T18" s="271">
        <v>9912285547.7499981</v>
      </c>
      <c r="U18" s="271"/>
      <c r="V18" s="271">
        <v>4312473605.4099998</v>
      </c>
      <c r="W18" s="271">
        <v>121740151.38</v>
      </c>
      <c r="X18" s="271"/>
      <c r="Y18" s="272">
        <v>29301965533.320004</v>
      </c>
      <c r="Z18" s="272">
        <v>787584846.42999995</v>
      </c>
      <c r="AA18" s="272">
        <v>932171303.43999994</v>
      </c>
      <c r="AB18" s="272">
        <v>693208000.36000001</v>
      </c>
      <c r="AC18" s="273">
        <v>26777412265.759995</v>
      </c>
      <c r="AD18" s="273">
        <v>10754635621.119999</v>
      </c>
      <c r="AE18" s="273">
        <v>4508345910.4899998</v>
      </c>
      <c r="AF18" s="273"/>
      <c r="AG18" s="273">
        <v>3390407085.3600001</v>
      </c>
      <c r="AH18" s="273">
        <v>8072096882.789999</v>
      </c>
      <c r="AI18" s="271">
        <v>16732074853.23</v>
      </c>
      <c r="AJ18" s="271">
        <v>16732074853.23</v>
      </c>
      <c r="AK18" s="268">
        <v>0</v>
      </c>
      <c r="AL18" s="269">
        <v>130000000</v>
      </c>
      <c r="AM18" s="268">
        <v>0</v>
      </c>
      <c r="AN18" s="271">
        <v>0</v>
      </c>
      <c r="AO18" s="268">
        <v>0</v>
      </c>
      <c r="AP18" s="271">
        <v>882142303.09000003</v>
      </c>
      <c r="AQ18" s="271">
        <v>4540527599.3299999</v>
      </c>
      <c r="AR18" s="271">
        <v>22951698271.850002</v>
      </c>
      <c r="AS18" s="271">
        <f>BB18+BC18</f>
        <v>4919503665.4799995</v>
      </c>
      <c r="AT18" s="274">
        <v>0.33526824188346643</v>
      </c>
      <c r="AU18" s="274">
        <v>7.5197690732142455E-2</v>
      </c>
      <c r="AV18" s="274">
        <v>0.21540921169234625</v>
      </c>
      <c r="AW18" s="275">
        <v>14199919537.18</v>
      </c>
      <c r="AX18" s="276">
        <v>109856968.69000001</v>
      </c>
      <c r="AY18" s="277">
        <v>-24785966.43</v>
      </c>
      <c r="AZ18" s="275">
        <v>85071002.26000002</v>
      </c>
      <c r="BA18" s="278">
        <f>AW18+AZ18</f>
        <v>14284990539.440001</v>
      </c>
      <c r="BB18" s="275">
        <v>4758952700.4799995</v>
      </c>
      <c r="BC18" s="275">
        <v>160550965</v>
      </c>
      <c r="BD18" s="279"/>
    </row>
    <row r="19" spans="1:56" ht="12.75" customHeight="1" x14ac:dyDescent="0.25">
      <c r="A19" s="280">
        <v>2010</v>
      </c>
      <c r="B19" s="280">
        <v>4</v>
      </c>
      <c r="C19" s="280">
        <v>17</v>
      </c>
      <c r="D19" s="280">
        <v>16</v>
      </c>
      <c r="E19" s="270">
        <v>1</v>
      </c>
      <c r="F19" s="280"/>
      <c r="G19" s="280">
        <v>9</v>
      </c>
      <c r="H19" s="280">
        <v>6</v>
      </c>
      <c r="I19" s="280">
        <v>2061</v>
      </c>
      <c r="J19" s="280">
        <v>129</v>
      </c>
      <c r="K19" s="280"/>
      <c r="L19" s="270">
        <f t="shared" si="0"/>
        <v>129</v>
      </c>
      <c r="M19" s="280"/>
      <c r="N19" s="280"/>
      <c r="O19" s="280">
        <v>12</v>
      </c>
      <c r="P19" s="268">
        <v>56763922950.199997</v>
      </c>
      <c r="Q19" s="268">
        <v>30717779618.830002</v>
      </c>
      <c r="R19" s="268">
        <v>1788975279.5300002</v>
      </c>
      <c r="S19" s="268">
        <v>3886504220.48</v>
      </c>
      <c r="T19" s="268">
        <v>15333943485.610001</v>
      </c>
      <c r="U19" s="268"/>
      <c r="V19" s="268">
        <v>6220111980.9800005</v>
      </c>
      <c r="W19" s="269">
        <v>94904131.150000006</v>
      </c>
      <c r="X19" s="268">
        <v>13962430343.110001</v>
      </c>
      <c r="Y19" s="281">
        <v>31621586695.77</v>
      </c>
      <c r="Z19" s="281">
        <v>344408433.32999998</v>
      </c>
      <c r="AA19" s="281">
        <v>862367720.89999998</v>
      </c>
      <c r="AB19" s="281">
        <v>1215637767.3700001</v>
      </c>
      <c r="AC19" s="282">
        <v>29174772968.459999</v>
      </c>
      <c r="AD19" s="282"/>
      <c r="AE19" s="282"/>
      <c r="AF19" s="282"/>
      <c r="AG19" s="282"/>
      <c r="AH19" s="282"/>
      <c r="AI19" s="268">
        <v>25142336258.07</v>
      </c>
      <c r="AJ19" s="268">
        <v>25142336258.07</v>
      </c>
      <c r="AK19" s="268">
        <v>0</v>
      </c>
      <c r="AL19" s="269">
        <v>130000000</v>
      </c>
      <c r="AM19" s="268">
        <v>0</v>
      </c>
      <c r="AN19" s="268">
        <v>2606990826.0999999</v>
      </c>
      <c r="AO19" s="268">
        <v>0</v>
      </c>
      <c r="AP19" s="268">
        <v>884010174.08000004</v>
      </c>
      <c r="AQ19" s="268">
        <v>3332667104.8400002</v>
      </c>
      <c r="AR19" s="268">
        <v>23820000000</v>
      </c>
      <c r="AS19" s="268">
        <v>8871981429.9300003</v>
      </c>
      <c r="AT19" s="283">
        <v>0.33833639756988299</v>
      </c>
      <c r="AU19" s="283">
        <v>9.2609300775627179E-2</v>
      </c>
      <c r="AV19" s="283">
        <v>0.18932304874500924</v>
      </c>
      <c r="AW19" s="268">
        <v>19929589732.029999</v>
      </c>
      <c r="AX19" s="268">
        <v>178133554.59</v>
      </c>
      <c r="AY19" s="268">
        <v>-46919442.799999997</v>
      </c>
      <c r="AZ19" s="268">
        <v>225052997.38999999</v>
      </c>
      <c r="BA19" s="284">
        <v>20154642729.419998</v>
      </c>
      <c r="BB19" s="284">
        <v>6775047182.3800001</v>
      </c>
      <c r="BC19" s="285">
        <v>44002033</v>
      </c>
      <c r="BD19" s="285"/>
    </row>
    <row r="20" spans="1:56" ht="12.75" customHeight="1" x14ac:dyDescent="0.25">
      <c r="A20" s="280">
        <v>2011</v>
      </c>
      <c r="B20" s="280">
        <v>1</v>
      </c>
      <c r="C20" s="280">
        <v>17</v>
      </c>
      <c r="D20" s="280">
        <v>16</v>
      </c>
      <c r="E20" s="270">
        <v>1</v>
      </c>
      <c r="F20" s="280"/>
      <c r="G20" s="280">
        <v>9</v>
      </c>
      <c r="H20" s="280">
        <v>7</v>
      </c>
      <c r="I20" s="280">
        <v>1592</v>
      </c>
      <c r="J20" s="280">
        <v>139</v>
      </c>
      <c r="K20" s="280"/>
      <c r="L20" s="270">
        <f t="shared" si="0"/>
        <v>139</v>
      </c>
      <c r="M20" s="280"/>
      <c r="N20" s="280"/>
      <c r="O20" s="280">
        <v>12</v>
      </c>
      <c r="P20" s="268">
        <v>58426509821.230003</v>
      </c>
      <c r="Q20" s="268">
        <v>32765698744.580002</v>
      </c>
      <c r="R20" s="268">
        <v>1612822009.7800002</v>
      </c>
      <c r="S20" s="268">
        <v>5295665855.54</v>
      </c>
      <c r="T20" s="268">
        <v>13515503401.17</v>
      </c>
      <c r="U20" s="268"/>
      <c r="V20" s="268">
        <v>6219337745.0700006</v>
      </c>
      <c r="W20" s="268">
        <v>96228838.099999994</v>
      </c>
      <c r="X20" s="268">
        <v>15408994932.010002</v>
      </c>
      <c r="Y20" s="281">
        <v>32018159056.009998</v>
      </c>
      <c r="Z20" s="281">
        <v>1327293335.03</v>
      </c>
      <c r="AA20" s="281">
        <v>998938783.15999997</v>
      </c>
      <c r="AB20" s="281">
        <v>741731772.20000005</v>
      </c>
      <c r="AC20" s="282">
        <v>28930423451.900002</v>
      </c>
      <c r="AD20" s="282">
        <v>12059712301.16</v>
      </c>
      <c r="AE20" s="282">
        <v>5065064079.8800001</v>
      </c>
      <c r="AF20" s="282"/>
      <c r="AG20" s="282">
        <v>3705773221.0799999</v>
      </c>
      <c r="AH20" s="282">
        <v>7935510489.4499998</v>
      </c>
      <c r="AI20" s="268">
        <v>26408350763.599998</v>
      </c>
      <c r="AJ20" s="268">
        <v>26408350763.599998</v>
      </c>
      <c r="AK20" s="268">
        <v>0</v>
      </c>
      <c r="AL20" s="269">
        <v>130000000</v>
      </c>
      <c r="AM20" s="268">
        <v>0</v>
      </c>
      <c r="AN20" s="268">
        <v>2606990826.1100001</v>
      </c>
      <c r="AO20" s="268">
        <v>0</v>
      </c>
      <c r="AP20" s="268">
        <v>884010174.05999994</v>
      </c>
      <c r="AQ20" s="268">
        <v>4098681612.5900006</v>
      </c>
      <c r="AR20" s="268">
        <v>8946928193.1599998</v>
      </c>
      <c r="AS20" s="268">
        <v>2120604830.3099999</v>
      </c>
      <c r="AT20" s="283">
        <v>0.33150732163591945</v>
      </c>
      <c r="AU20" s="283">
        <v>3.5038713423068892E-2</v>
      </c>
      <c r="AV20" s="283">
        <v>7.684891557458165E-2</v>
      </c>
      <c r="AW20" s="268">
        <v>6166772377.04</v>
      </c>
      <c r="AX20" s="268">
        <v>36035711.57</v>
      </c>
      <c r="AY20" s="268">
        <v>-16528397.25</v>
      </c>
      <c r="AZ20" s="268">
        <v>52564108.82</v>
      </c>
      <c r="BA20" s="284">
        <v>6219336485.8599997</v>
      </c>
      <c r="BB20" s="284">
        <v>2039424564.78</v>
      </c>
      <c r="BC20" s="285">
        <v>22331016</v>
      </c>
      <c r="BD20" s="285"/>
    </row>
    <row r="21" spans="1:56" ht="12.75" customHeight="1" x14ac:dyDescent="0.25">
      <c r="A21" s="280">
        <v>2011</v>
      </c>
      <c r="B21" s="280">
        <v>2</v>
      </c>
      <c r="C21" s="280">
        <v>17</v>
      </c>
      <c r="D21" s="280">
        <v>16</v>
      </c>
      <c r="E21" s="270">
        <v>1</v>
      </c>
      <c r="F21" s="280"/>
      <c r="G21" s="280">
        <v>9</v>
      </c>
      <c r="H21" s="280">
        <v>7</v>
      </c>
      <c r="I21" s="280">
        <v>1992</v>
      </c>
      <c r="J21" s="280">
        <v>149</v>
      </c>
      <c r="K21" s="280"/>
      <c r="L21" s="270">
        <f t="shared" si="0"/>
        <v>149</v>
      </c>
      <c r="M21" s="280"/>
      <c r="N21" s="280"/>
      <c r="O21" s="280">
        <v>12</v>
      </c>
      <c r="P21" s="268">
        <v>72247174661.919998</v>
      </c>
      <c r="Q21" s="268">
        <v>41603731155.82</v>
      </c>
      <c r="R21" s="268">
        <v>2190062645.4499998</v>
      </c>
      <c r="S21" s="268">
        <v>5602548058.9700003</v>
      </c>
      <c r="T21" s="268">
        <v>14160216862.34</v>
      </c>
      <c r="U21" s="268"/>
      <c r="V21" s="268">
        <v>10278207183.470001</v>
      </c>
      <c r="W21" s="268">
        <v>90626449.609999999</v>
      </c>
      <c r="X21" s="268">
        <v>17346347074.659996</v>
      </c>
      <c r="Y21" s="281">
        <v>37687651032.879997</v>
      </c>
      <c r="Z21" s="281">
        <v>1825082294.71</v>
      </c>
      <c r="AA21" s="281">
        <v>532277555.11000001</v>
      </c>
      <c r="AB21" s="281">
        <v>813112032.41999984</v>
      </c>
      <c r="AC21" s="282">
        <v>34276966288.459999</v>
      </c>
      <c r="AD21" s="282">
        <v>17368549325.099998</v>
      </c>
      <c r="AE21" s="282">
        <v>4919710298.6499996</v>
      </c>
      <c r="AF21" s="282"/>
      <c r="AG21" s="282">
        <v>3855465701.7800002</v>
      </c>
      <c r="AH21" s="282"/>
      <c r="AI21" s="268">
        <v>34559523629.190002</v>
      </c>
      <c r="AJ21" s="268">
        <v>34559523629.190002</v>
      </c>
      <c r="AK21" s="268">
        <v>0</v>
      </c>
      <c r="AL21" s="269">
        <v>130000000</v>
      </c>
      <c r="AM21" s="268">
        <v>0</v>
      </c>
      <c r="AN21" s="268">
        <v>2358782297.5100002</v>
      </c>
      <c r="AO21" s="268">
        <v>0</v>
      </c>
      <c r="AP21" s="268">
        <v>884010174.05999994</v>
      </c>
      <c r="AQ21" s="268">
        <v>5755047006.6599998</v>
      </c>
      <c r="AR21" s="268">
        <v>24257516011.77</v>
      </c>
      <c r="AS21" s="268">
        <v>4360205218.3000002</v>
      </c>
      <c r="AT21" s="283">
        <v>0.31825383558273934</v>
      </c>
      <c r="AU21" s="283">
        <v>6.1127980695383992E-2</v>
      </c>
      <c r="AV21" s="283">
        <v>0.12888474937727629</v>
      </c>
      <c r="AW21" s="268">
        <v>13340975281.459999</v>
      </c>
      <c r="AX21" s="268">
        <v>101821837.63</v>
      </c>
      <c r="AY21" s="268">
        <v>-44868151.369999997</v>
      </c>
      <c r="AZ21" s="268">
        <v>146689989</v>
      </c>
      <c r="BA21" s="284">
        <v>13487665270.459999</v>
      </c>
      <c r="BB21" s="284">
        <v>4244207366.3800001</v>
      </c>
      <c r="BC21" s="285">
        <v>48293839</v>
      </c>
      <c r="BD21" s="285"/>
    </row>
    <row r="22" spans="1:56" ht="12.75" customHeight="1" x14ac:dyDescent="0.25">
      <c r="A22" s="280">
        <v>2011</v>
      </c>
      <c r="B22" s="280">
        <v>3</v>
      </c>
      <c r="C22" s="280">
        <v>17</v>
      </c>
      <c r="D22" s="280">
        <v>16</v>
      </c>
      <c r="E22" s="270">
        <v>1</v>
      </c>
      <c r="F22" s="280"/>
      <c r="G22" s="280">
        <v>8</v>
      </c>
      <c r="H22" s="280">
        <v>8</v>
      </c>
      <c r="I22" s="280">
        <v>2080</v>
      </c>
      <c r="J22" s="280">
        <v>152</v>
      </c>
      <c r="K22" s="280"/>
      <c r="L22" s="270">
        <f t="shared" si="0"/>
        <v>152</v>
      </c>
      <c r="M22" s="280"/>
      <c r="N22" s="280"/>
      <c r="O22" s="280">
        <v>12</v>
      </c>
      <c r="P22" s="268">
        <v>77898465677.410004</v>
      </c>
      <c r="Q22" s="268">
        <v>39137117866.419998</v>
      </c>
      <c r="R22" s="268">
        <v>2277017507.1699996</v>
      </c>
      <c r="S22" s="268">
        <v>6026049563.5600004</v>
      </c>
      <c r="T22" s="268">
        <v>18271330308.369999</v>
      </c>
      <c r="U22" s="268"/>
      <c r="V22" s="268">
        <v>13708548777.910002</v>
      </c>
      <c r="W22" s="268">
        <v>90523748.870000005</v>
      </c>
      <c r="X22" s="268">
        <v>22690615786.430008</v>
      </c>
      <c r="Y22" s="281">
        <v>39557719057.32</v>
      </c>
      <c r="Z22" s="281">
        <v>2021254001.22</v>
      </c>
      <c r="AA22" s="281">
        <v>1807502423.5</v>
      </c>
      <c r="AB22" s="281">
        <v>940353654.19000006</v>
      </c>
      <c r="AC22" s="282">
        <v>34758072803.760002</v>
      </c>
      <c r="AD22" s="282">
        <v>17933508391.470001</v>
      </c>
      <c r="AE22" s="282">
        <v>5127798334.3999996</v>
      </c>
      <c r="AF22" s="282"/>
      <c r="AG22" s="282">
        <v>3578367592.0900002</v>
      </c>
      <c r="AH22" s="282"/>
      <c r="AI22" s="268">
        <v>38340746620.080002</v>
      </c>
      <c r="AJ22" s="268">
        <v>38340746620.080002</v>
      </c>
      <c r="AK22" s="268">
        <v>0</v>
      </c>
      <c r="AL22" s="269">
        <v>130000000</v>
      </c>
      <c r="AM22" s="268">
        <v>0</v>
      </c>
      <c r="AN22" s="268">
        <v>2358782297.5100002</v>
      </c>
      <c r="AO22" s="268">
        <v>0</v>
      </c>
      <c r="AP22" s="268">
        <v>825095435.04999995</v>
      </c>
      <c r="AQ22" s="268">
        <v>8186269997.6999989</v>
      </c>
      <c r="AR22" s="268">
        <v>36054665750.670006</v>
      </c>
      <c r="AS22" s="268">
        <v>6710384986.7599993</v>
      </c>
      <c r="AT22" s="283">
        <v>0.32779724005565142</v>
      </c>
      <c r="AU22" s="283">
        <v>7.8101590363847978E-2</v>
      </c>
      <c r="AV22" s="283">
        <v>0.16085829663734924</v>
      </c>
      <c r="AW22" s="268">
        <v>30534794668.810001</v>
      </c>
      <c r="AX22" s="268">
        <v>171400348.02000001</v>
      </c>
      <c r="AY22" s="268">
        <v>-70899904.400000006</v>
      </c>
      <c r="AZ22" s="268">
        <v>242300252.42000002</v>
      </c>
      <c r="BA22" s="284">
        <v>30777094921.23</v>
      </c>
      <c r="BB22" s="284">
        <v>10001951417.75</v>
      </c>
      <c r="BC22" s="285">
        <v>86695354.359999999</v>
      </c>
      <c r="BD22" s="285"/>
    </row>
    <row r="23" spans="1:56" ht="12.75" customHeight="1" x14ac:dyDescent="0.25">
      <c r="A23" s="280">
        <v>2011</v>
      </c>
      <c r="B23" s="280">
        <v>4</v>
      </c>
      <c r="C23" s="280">
        <v>17</v>
      </c>
      <c r="D23" s="280">
        <v>16</v>
      </c>
      <c r="E23" s="270">
        <v>1</v>
      </c>
      <c r="F23" s="280"/>
      <c r="G23" s="280">
        <v>8</v>
      </c>
      <c r="H23" s="280">
        <v>9</v>
      </c>
      <c r="I23" s="280">
        <v>2057</v>
      </c>
      <c r="J23" s="280">
        <v>188</v>
      </c>
      <c r="K23" s="280"/>
      <c r="L23" s="270">
        <f t="shared" si="0"/>
        <v>188</v>
      </c>
      <c r="M23" s="280"/>
      <c r="N23" s="280"/>
      <c r="O23" s="280">
        <v>13</v>
      </c>
      <c r="P23" s="268">
        <v>81233460039.429993</v>
      </c>
      <c r="Q23" s="268">
        <v>39164022359.910004</v>
      </c>
      <c r="R23" s="268">
        <v>3473152424.3500004</v>
      </c>
      <c r="S23" s="268">
        <v>7179499776.4799995</v>
      </c>
      <c r="T23" s="268">
        <v>20865428151.619999</v>
      </c>
      <c r="U23" s="268"/>
      <c r="V23" s="268">
        <v>13365688288.970001</v>
      </c>
      <c r="W23" s="268">
        <v>97099555.959999993</v>
      </c>
      <c r="X23" s="268">
        <v>23729963572.229988</v>
      </c>
      <c r="Y23" s="281">
        <v>41137426058.870003</v>
      </c>
      <c r="Z23" s="281">
        <v>1723813563.3099999</v>
      </c>
      <c r="AA23" s="281">
        <v>1837092274.5</v>
      </c>
      <c r="AB23" s="281">
        <v>1158529708.29</v>
      </c>
      <c r="AC23" s="282">
        <v>36169470092.199997</v>
      </c>
      <c r="AD23" s="282">
        <v>18248194592.98</v>
      </c>
      <c r="AE23" s="282">
        <v>5770183494.4099998</v>
      </c>
      <c r="AF23" s="282"/>
      <c r="AG23" s="282">
        <v>8950742200.1499996</v>
      </c>
      <c r="AH23" s="282"/>
      <c r="AI23" s="268">
        <v>40043305768.730003</v>
      </c>
      <c r="AJ23" s="268">
        <v>40043305768.730003</v>
      </c>
      <c r="AK23" s="268">
        <v>0</v>
      </c>
      <c r="AL23" s="269">
        <v>130000000</v>
      </c>
      <c r="AM23" s="268">
        <v>0</v>
      </c>
      <c r="AN23" s="268">
        <v>1975442270.77</v>
      </c>
      <c r="AO23" s="268">
        <v>0</v>
      </c>
      <c r="AP23" s="268">
        <v>902027174.05999994</v>
      </c>
      <c r="AQ23" s="268">
        <v>10350829149.699999</v>
      </c>
      <c r="AR23" s="268">
        <v>47968890582.290001</v>
      </c>
      <c r="AS23" s="268">
        <v>10309400087.92</v>
      </c>
      <c r="AT23" s="283">
        <v>0.32559946823056607</v>
      </c>
      <c r="AU23" s="283">
        <v>0.10281344436862189</v>
      </c>
      <c r="AV23" s="283">
        <v>0.20847030251209409</v>
      </c>
      <c r="AW23" s="268">
        <v>30532286993.810001</v>
      </c>
      <c r="AX23" s="268">
        <v>415532507.18000001</v>
      </c>
      <c r="AY23" s="268">
        <v>-194272104.30000001</v>
      </c>
      <c r="AZ23" s="268">
        <v>609804611.48000002</v>
      </c>
      <c r="BA23" s="284">
        <v>31142091605.290001</v>
      </c>
      <c r="BB23" s="284">
        <v>10001951417.75</v>
      </c>
      <c r="BC23" s="285">
        <v>137897048.52000001</v>
      </c>
      <c r="BD23" s="285"/>
    </row>
    <row r="24" spans="1:56" ht="12.75" customHeight="1" x14ac:dyDescent="0.25">
      <c r="A24" s="280">
        <v>2012</v>
      </c>
      <c r="B24" s="280">
        <v>1</v>
      </c>
      <c r="C24" s="280">
        <v>18</v>
      </c>
      <c r="D24" s="280">
        <v>17</v>
      </c>
      <c r="E24" s="270">
        <v>1</v>
      </c>
      <c r="F24" s="280"/>
      <c r="G24" s="280">
        <v>10</v>
      </c>
      <c r="H24" s="280">
        <v>9</v>
      </c>
      <c r="I24" s="280">
        <v>2079</v>
      </c>
      <c r="J24" s="280">
        <v>190</v>
      </c>
      <c r="K24" s="280"/>
      <c r="L24" s="270">
        <f t="shared" si="0"/>
        <v>190</v>
      </c>
      <c r="M24" s="280"/>
      <c r="N24" s="280"/>
      <c r="O24" s="280">
        <v>15</v>
      </c>
      <c r="P24" s="268">
        <v>80848072117.220001</v>
      </c>
      <c r="Q24" s="268">
        <v>37558517897.68</v>
      </c>
      <c r="R24" s="268">
        <v>3903447415.0100002</v>
      </c>
      <c r="S24" s="268">
        <v>8493255698.9099998</v>
      </c>
      <c r="T24" s="268">
        <v>21584987221.93</v>
      </c>
      <c r="U24" s="268"/>
      <c r="V24" s="268">
        <v>14002034238.130001</v>
      </c>
      <c r="W24" s="268">
        <v>116194179.5</v>
      </c>
      <c r="X24" s="268">
        <v>24749100757.060001</v>
      </c>
      <c r="Y24" s="286">
        <v>41834659879.849998</v>
      </c>
      <c r="Z24" s="286">
        <v>2161880891.3600001</v>
      </c>
      <c r="AA24" s="286">
        <v>2271633370.4400001</v>
      </c>
      <c r="AB24" s="286">
        <v>1155071491.4200001</v>
      </c>
      <c r="AC24" s="282">
        <v>36042900338.540001</v>
      </c>
      <c r="AD24" s="282">
        <v>17361560964.779999</v>
      </c>
      <c r="AE24" s="282">
        <v>6309077647.4899998</v>
      </c>
      <c r="AF24" s="282"/>
      <c r="AG24" s="282">
        <v>10364508794.98</v>
      </c>
      <c r="AH24" s="282"/>
      <c r="AI24" s="268">
        <v>39013412237.68</v>
      </c>
      <c r="AJ24" s="268">
        <v>39013412237.68</v>
      </c>
      <c r="AK24" s="268">
        <v>0</v>
      </c>
      <c r="AL24" s="269">
        <v>130000000</v>
      </c>
      <c r="AM24" s="268">
        <v>0</v>
      </c>
      <c r="AN24" s="268">
        <v>1975442270.77</v>
      </c>
      <c r="AO24" s="268">
        <v>0</v>
      </c>
      <c r="AP24" s="268">
        <v>2023959174.0599999</v>
      </c>
      <c r="AQ24" s="268">
        <v>8783822591.8599987</v>
      </c>
      <c r="AR24" s="268">
        <v>17767333048.189999</v>
      </c>
      <c r="AS24" s="268">
        <v>3542264224.1999998</v>
      </c>
      <c r="AT24" s="283">
        <v>0.29546973124809239</v>
      </c>
      <c r="AU24" s="283">
        <v>2.7199701569572819E-2</v>
      </c>
      <c r="AV24" s="283">
        <v>5.5696528311946804E-2</v>
      </c>
      <c r="AW24" s="268">
        <v>9927096401.2000008</v>
      </c>
      <c r="AX24" s="268">
        <v>96460376.640000001</v>
      </c>
      <c r="AY24" s="268">
        <v>-30617164.449999999</v>
      </c>
      <c r="AZ24" s="268">
        <v>127077541.09</v>
      </c>
      <c r="BA24" s="284">
        <v>10054173942.290001</v>
      </c>
      <c r="BB24" s="284">
        <v>2910215954.98</v>
      </c>
      <c r="BC24" s="285">
        <v>60488117.670000002</v>
      </c>
      <c r="BD24" s="285"/>
    </row>
    <row r="25" spans="1:56" ht="12.75" customHeight="1" x14ac:dyDescent="0.25">
      <c r="A25" s="280">
        <v>2012</v>
      </c>
      <c r="B25" s="280">
        <v>2</v>
      </c>
      <c r="C25" s="280">
        <v>17</v>
      </c>
      <c r="D25" s="280">
        <v>16</v>
      </c>
      <c r="E25" s="270">
        <v>1</v>
      </c>
      <c r="F25" s="280"/>
      <c r="G25" s="280">
        <v>13</v>
      </c>
      <c r="H25" s="280">
        <v>9</v>
      </c>
      <c r="I25" s="280">
        <v>2180</v>
      </c>
      <c r="J25" s="280">
        <v>191</v>
      </c>
      <c r="K25" s="280"/>
      <c r="L25" s="270">
        <f t="shared" si="0"/>
        <v>191</v>
      </c>
      <c r="M25" s="280"/>
      <c r="N25" s="280"/>
      <c r="O25" s="280">
        <v>15</v>
      </c>
      <c r="P25" s="268">
        <v>97653412878.639999</v>
      </c>
      <c r="Q25" s="268">
        <v>44219661009.849998</v>
      </c>
      <c r="R25" s="268">
        <v>3630464336.3000002</v>
      </c>
      <c r="S25" s="268">
        <v>11616346370.360001</v>
      </c>
      <c r="T25" s="268">
        <v>25600000247.66</v>
      </c>
      <c r="U25" s="268"/>
      <c r="V25" s="268">
        <v>13952328140.349995</v>
      </c>
      <c r="W25" s="268">
        <v>159787348.05000001</v>
      </c>
      <c r="X25" s="268">
        <v>30901925354.57</v>
      </c>
      <c r="Y25" s="286">
        <v>51798134046.800003</v>
      </c>
      <c r="Z25" s="286">
        <v>1203608098.1900001</v>
      </c>
      <c r="AA25" s="286">
        <v>1735986626.75</v>
      </c>
      <c r="AB25" s="286">
        <v>2803954337.5099998</v>
      </c>
      <c r="AC25" s="282">
        <v>46014005872.870003</v>
      </c>
      <c r="AD25" s="282">
        <v>27294961529.150002</v>
      </c>
      <c r="AE25" s="282">
        <v>6731816402.8800001</v>
      </c>
      <c r="AF25" s="282"/>
      <c r="AG25" s="282">
        <v>10661410871.93</v>
      </c>
      <c r="AH25" s="282"/>
      <c r="AI25" s="268">
        <v>45855278832.209999</v>
      </c>
      <c r="AJ25" s="268">
        <v>45855278832.209999</v>
      </c>
      <c r="AK25" s="268">
        <v>0</v>
      </c>
      <c r="AL25" s="269">
        <v>230600000</v>
      </c>
      <c r="AM25" s="268">
        <v>0</v>
      </c>
      <c r="AN25" s="268">
        <v>1975442270.77</v>
      </c>
      <c r="AO25" s="268">
        <v>0</v>
      </c>
      <c r="AP25" s="268">
        <v>2367565174.0599999</v>
      </c>
      <c r="AQ25" s="268">
        <v>7508615129.1999989</v>
      </c>
      <c r="AR25" s="268">
        <v>41865181325.799995</v>
      </c>
      <c r="AS25" s="268">
        <v>9226923747.6400013</v>
      </c>
      <c r="AT25" s="283">
        <v>0.29904038135693151</v>
      </c>
      <c r="AU25" s="283">
        <v>3.6918370389091397E-2</v>
      </c>
      <c r="AV25" s="283">
        <v>7.7649176097850964E-2</v>
      </c>
      <c r="AW25" s="268">
        <v>21252144366.110001</v>
      </c>
      <c r="AX25" s="268">
        <v>334339521.68000001</v>
      </c>
      <c r="AY25" s="268">
        <v>-141225903.59999999</v>
      </c>
      <c r="AZ25" s="268">
        <v>475565425.27999997</v>
      </c>
      <c r="BA25" s="284">
        <v>21727709791.389999</v>
      </c>
      <c r="BB25" s="284">
        <v>6394775793.9899998</v>
      </c>
      <c r="BC25" s="285">
        <v>102686828.04000001</v>
      </c>
      <c r="BD25" s="285"/>
    </row>
    <row r="26" spans="1:56" ht="12.75" customHeight="1" x14ac:dyDescent="0.25">
      <c r="A26" s="280">
        <v>2012</v>
      </c>
      <c r="B26" s="280">
        <v>3</v>
      </c>
      <c r="C26" s="280">
        <v>18</v>
      </c>
      <c r="D26" s="280">
        <v>17</v>
      </c>
      <c r="E26" s="270">
        <v>1</v>
      </c>
      <c r="F26" s="280"/>
      <c r="G26" s="280">
        <v>13</v>
      </c>
      <c r="H26" s="280">
        <v>9</v>
      </c>
      <c r="I26" s="280">
        <v>2436</v>
      </c>
      <c r="J26" s="280">
        <v>219</v>
      </c>
      <c r="K26" s="280"/>
      <c r="L26" s="270">
        <f t="shared" si="0"/>
        <v>219</v>
      </c>
      <c r="M26" s="280"/>
      <c r="N26" s="280"/>
      <c r="O26" s="280">
        <v>15</v>
      </c>
      <c r="P26" s="268">
        <v>100798332802.14</v>
      </c>
      <c r="Q26" s="268">
        <v>47012121386.260002</v>
      </c>
      <c r="R26" s="268">
        <v>3455311372.8200002</v>
      </c>
      <c r="S26" s="268">
        <v>10938934221.01</v>
      </c>
      <c r="T26" s="268">
        <v>26392606675.59</v>
      </c>
      <c r="U26" s="268"/>
      <c r="V26" s="268">
        <v>14257433940.069998</v>
      </c>
      <c r="W26" s="268">
        <v>162057757.24000001</v>
      </c>
      <c r="X26" s="268">
        <v>30450326531.729996</v>
      </c>
      <c r="Y26" s="286">
        <v>51398887738.360001</v>
      </c>
      <c r="Z26" s="286">
        <v>1585165010.02</v>
      </c>
      <c r="AA26" s="286">
        <v>397140601.82999998</v>
      </c>
      <c r="AB26" s="286">
        <v>2468144617.3800001</v>
      </c>
      <c r="AC26" s="282">
        <v>46878354736.790001</v>
      </c>
      <c r="AD26" s="282">
        <v>27358339656.02</v>
      </c>
      <c r="AE26" s="282">
        <v>7524137302.21</v>
      </c>
      <c r="AF26" s="282"/>
      <c r="AG26" s="282">
        <v>10639059096.459999</v>
      </c>
      <c r="AH26" s="282"/>
      <c r="AI26" s="268">
        <v>49399445063.870003</v>
      </c>
      <c r="AJ26" s="268">
        <v>49399445063.870003</v>
      </c>
      <c r="AK26" s="268">
        <v>0</v>
      </c>
      <c r="AL26" s="269">
        <v>130000000</v>
      </c>
      <c r="AM26" s="268">
        <v>0</v>
      </c>
      <c r="AN26" s="268">
        <v>1975442270.77</v>
      </c>
      <c r="AO26" s="268">
        <v>0</v>
      </c>
      <c r="AP26" s="268">
        <v>2383669918.27</v>
      </c>
      <c r="AQ26" s="268">
        <v>9028648723.289999</v>
      </c>
      <c r="AR26" s="268">
        <v>59918505212.360001</v>
      </c>
      <c r="AS26" s="268">
        <v>12998996777.720001</v>
      </c>
      <c r="AT26" s="283">
        <v>0.29698742619971252</v>
      </c>
      <c r="AU26" s="283">
        <v>5.3353140995736285E-2</v>
      </c>
      <c r="AV26" s="283">
        <v>0.11104375570643266</v>
      </c>
      <c r="AW26" s="268">
        <v>33922199677.599998</v>
      </c>
      <c r="AX26" s="268">
        <v>419195819.31999999</v>
      </c>
      <c r="AY26" s="268">
        <v>-162417127.05000001</v>
      </c>
      <c r="AZ26" s="268">
        <v>581612946.37</v>
      </c>
      <c r="BA26" s="284">
        <v>34503812623.970001</v>
      </c>
      <c r="BB26" s="284">
        <v>10098792777.73</v>
      </c>
      <c r="BC26" s="285">
        <v>148405727.54000002</v>
      </c>
      <c r="BD26" s="285"/>
    </row>
    <row r="27" spans="1:56" ht="12.75" customHeight="1" x14ac:dyDescent="0.25">
      <c r="A27" s="280">
        <v>2012</v>
      </c>
      <c r="B27" s="280">
        <v>4</v>
      </c>
      <c r="C27" s="280">
        <v>18</v>
      </c>
      <c r="D27" s="280">
        <v>17</v>
      </c>
      <c r="E27" s="270">
        <v>1</v>
      </c>
      <c r="F27" s="280"/>
      <c r="G27" s="280">
        <v>17</v>
      </c>
      <c r="H27" s="280">
        <v>9</v>
      </c>
      <c r="I27" s="280">
        <v>2357</v>
      </c>
      <c r="J27" s="280">
        <v>213</v>
      </c>
      <c r="K27" s="280"/>
      <c r="L27" s="270">
        <f t="shared" si="0"/>
        <v>213</v>
      </c>
      <c r="M27" s="280"/>
      <c r="N27" s="280"/>
      <c r="O27" s="280">
        <v>18</v>
      </c>
      <c r="P27" s="268">
        <v>107600000000</v>
      </c>
      <c r="Q27" s="268">
        <v>51870369342.18</v>
      </c>
      <c r="R27" s="268">
        <v>2934359349.7499995</v>
      </c>
      <c r="S27" s="268">
        <v>9754813558.1199989</v>
      </c>
      <c r="T27" s="268">
        <v>28292412873.139999</v>
      </c>
      <c r="U27" s="268"/>
      <c r="V27" s="268">
        <v>15401476170.130003</v>
      </c>
      <c r="W27" s="268">
        <v>135262449.75</v>
      </c>
      <c r="X27" s="268">
        <v>30957450965.77</v>
      </c>
      <c r="Y27" s="286">
        <v>53747629121.300003</v>
      </c>
      <c r="Z27" s="286">
        <v>1095591365.9400001</v>
      </c>
      <c r="AA27" s="286">
        <v>927293723.75999999</v>
      </c>
      <c r="AB27" s="286">
        <v>2815747535.3099999</v>
      </c>
      <c r="AC27" s="282">
        <v>48781198834.870003</v>
      </c>
      <c r="AD27" s="282">
        <v>27578098288.169998</v>
      </c>
      <c r="AE27" s="282">
        <v>7354849114.0600004</v>
      </c>
      <c r="AF27" s="282"/>
      <c r="AG27" s="282">
        <v>12492342651.84</v>
      </c>
      <c r="AH27" s="282"/>
      <c r="AI27" s="268">
        <v>53603473373.860001</v>
      </c>
      <c r="AJ27" s="268">
        <v>53603473373.860001</v>
      </c>
      <c r="AK27" s="268">
        <v>0</v>
      </c>
      <c r="AL27" s="269">
        <v>130000000</v>
      </c>
      <c r="AM27" s="268">
        <v>0</v>
      </c>
      <c r="AN27" s="268">
        <v>3104307563.77</v>
      </c>
      <c r="AO27" s="268">
        <v>0</v>
      </c>
      <c r="AP27" s="268">
        <v>2765114088.5</v>
      </c>
      <c r="AQ27" s="268">
        <v>7522367570.960001</v>
      </c>
      <c r="AR27" s="268">
        <v>79003584099.780014</v>
      </c>
      <c r="AS27" s="268">
        <v>19825554702.190002</v>
      </c>
      <c r="AT27" s="283">
        <v>0.34938464924870566</v>
      </c>
      <c r="AU27" s="283">
        <v>4.9293371688568684E-2</v>
      </c>
      <c r="AV27" s="283">
        <v>9.9636788366966336E-2</v>
      </c>
      <c r="AW27" s="268">
        <v>47536600073.449997</v>
      </c>
      <c r="AX27" s="268">
        <v>750846089.00999999</v>
      </c>
      <c r="AY27" s="268">
        <v>-278663042.95999998</v>
      </c>
      <c r="AZ27" s="268">
        <v>1029509131.97</v>
      </c>
      <c r="BA27" s="284">
        <v>48566109205.419998</v>
      </c>
      <c r="BB27" s="284">
        <v>16748285527.620001</v>
      </c>
      <c r="BC27" s="285">
        <v>219967502.48999998</v>
      </c>
      <c r="BD27" s="285"/>
    </row>
    <row r="28" spans="1:56" ht="12.75" customHeight="1" x14ac:dyDescent="0.25">
      <c r="A28" s="280">
        <v>2013</v>
      </c>
      <c r="B28" s="280">
        <v>1</v>
      </c>
      <c r="C28" s="280">
        <v>17</v>
      </c>
      <c r="D28" s="280">
        <v>16</v>
      </c>
      <c r="E28" s="270">
        <v>1</v>
      </c>
      <c r="F28" s="280"/>
      <c r="G28" s="280">
        <v>18</v>
      </c>
      <c r="H28" s="280">
        <v>10</v>
      </c>
      <c r="I28" s="280">
        <v>2438</v>
      </c>
      <c r="J28" s="280">
        <v>219</v>
      </c>
      <c r="K28" s="280"/>
      <c r="L28" s="270">
        <f t="shared" si="0"/>
        <v>219</v>
      </c>
      <c r="M28" s="280"/>
      <c r="N28" s="280"/>
      <c r="O28" s="280">
        <v>15</v>
      </c>
      <c r="P28" s="268">
        <v>104838900000</v>
      </c>
      <c r="Q28" s="268">
        <v>47659291641.400002</v>
      </c>
      <c r="R28" s="268">
        <v>3766466609.0700006</v>
      </c>
      <c r="S28" s="268">
        <v>12900231546.51</v>
      </c>
      <c r="T28" s="268">
        <v>25950447863.349998</v>
      </c>
      <c r="U28" s="268"/>
      <c r="V28" s="268">
        <v>14747263921.08</v>
      </c>
      <c r="W28" s="268">
        <v>146722116.02000001</v>
      </c>
      <c r="X28" s="268">
        <v>34525324641.18</v>
      </c>
      <c r="Y28" s="286">
        <v>51507003551.440002</v>
      </c>
      <c r="Z28" s="286">
        <v>1156640815.22</v>
      </c>
      <c r="AA28" s="286">
        <v>1203455323.8900001</v>
      </c>
      <c r="AB28" s="286">
        <v>3482859179.0500002</v>
      </c>
      <c r="AC28" s="282">
        <v>45623068018.07</v>
      </c>
      <c r="AD28" s="282">
        <v>23830618549.889999</v>
      </c>
      <c r="AE28" s="282">
        <v>7572787801.8999996</v>
      </c>
      <c r="AF28" s="282"/>
      <c r="AG28" s="282">
        <v>12522602926.280001</v>
      </c>
      <c r="AH28" s="282"/>
      <c r="AI28" s="268">
        <v>53329046216.32</v>
      </c>
      <c r="AJ28" s="268">
        <v>53329046216.32</v>
      </c>
      <c r="AK28" s="268">
        <v>0</v>
      </c>
      <c r="AL28" s="269">
        <v>130000000</v>
      </c>
      <c r="AM28" s="268">
        <v>0</v>
      </c>
      <c r="AN28" s="268">
        <v>3104307563.77</v>
      </c>
      <c r="AO28" s="268">
        <v>0</v>
      </c>
      <c r="AP28" s="268">
        <v>2765114087.5100002</v>
      </c>
      <c r="AQ28" s="268">
        <v>7047940414.6700001</v>
      </c>
      <c r="AR28" s="268">
        <v>15859931248.299999</v>
      </c>
      <c r="AS28" s="268">
        <v>6581701840.1900005</v>
      </c>
      <c r="AT28" s="283">
        <v>0.45149357112630906</v>
      </c>
      <c r="AU28" s="283">
        <v>1.6528939935106048E-2</v>
      </c>
      <c r="AV28" s="283">
        <v>3.2837436464018974E-2</v>
      </c>
      <c r="AW28" s="268">
        <v>13927547394.969999</v>
      </c>
      <c r="AX28" s="268">
        <v>231728811.00999999</v>
      </c>
      <c r="AY28" s="268">
        <v>-138314741.21000001</v>
      </c>
      <c r="AZ28" s="268">
        <v>370043552.22000003</v>
      </c>
      <c r="BA28" s="284">
        <v>14297590947.189999</v>
      </c>
      <c r="BB28" s="284">
        <v>6413192675.9399996</v>
      </c>
      <c r="BC28" s="285">
        <v>42077719.310000002</v>
      </c>
      <c r="BD28" s="285"/>
    </row>
    <row r="29" spans="1:56" ht="12.75" customHeight="1" x14ac:dyDescent="0.25">
      <c r="A29" s="280">
        <v>2013</v>
      </c>
      <c r="B29" s="280">
        <v>2</v>
      </c>
      <c r="C29" s="280">
        <v>17</v>
      </c>
      <c r="D29" s="280">
        <v>16</v>
      </c>
      <c r="E29" s="270">
        <v>1</v>
      </c>
      <c r="F29" s="280"/>
      <c r="G29" s="280">
        <v>20</v>
      </c>
      <c r="H29" s="280">
        <v>13</v>
      </c>
      <c r="I29" s="280">
        <v>3227</v>
      </c>
      <c r="J29" s="280">
        <v>276</v>
      </c>
      <c r="K29" s="280">
        <v>2</v>
      </c>
      <c r="L29" s="270">
        <f t="shared" si="0"/>
        <v>278</v>
      </c>
      <c r="M29" s="280"/>
      <c r="N29" s="280"/>
      <c r="O29" s="280">
        <v>15</v>
      </c>
      <c r="P29" s="268">
        <v>113216400000</v>
      </c>
      <c r="Q29" s="268">
        <v>57588681106.190002</v>
      </c>
      <c r="R29" s="268">
        <v>4639415306.4399996</v>
      </c>
      <c r="S29" s="268">
        <v>13787915158.08</v>
      </c>
      <c r="T29" s="268">
        <v>25022477921.73</v>
      </c>
      <c r="U29" s="268"/>
      <c r="V29" s="268">
        <v>14391350052.190001</v>
      </c>
      <c r="W29" s="268">
        <v>208576258.13</v>
      </c>
      <c r="X29" s="268">
        <v>33194560087.699997</v>
      </c>
      <c r="Y29" s="286">
        <v>60056308966.519997</v>
      </c>
      <c r="Z29" s="286">
        <v>2383817221.1799998</v>
      </c>
      <c r="AA29" s="286">
        <v>660443535.55999994</v>
      </c>
      <c r="AB29" s="286">
        <v>2881492559.4400005</v>
      </c>
      <c r="AC29" s="282">
        <v>54064060436.470001</v>
      </c>
      <c r="AD29" s="282">
        <v>30650555836.75</v>
      </c>
      <c r="AE29" s="282">
        <v>7928026894.8299999</v>
      </c>
      <c r="AF29" s="282"/>
      <c r="AG29" s="282">
        <v>14506096517.129999</v>
      </c>
      <c r="AH29" s="282"/>
      <c r="AI29" s="268">
        <v>53161820270.480003</v>
      </c>
      <c r="AJ29" s="268">
        <v>53161820270.480003</v>
      </c>
      <c r="AK29" s="268">
        <v>0</v>
      </c>
      <c r="AL29" s="269">
        <v>130000000</v>
      </c>
      <c r="AM29" s="268">
        <v>0</v>
      </c>
      <c r="AN29" s="268">
        <v>3104307563.77</v>
      </c>
      <c r="AO29" s="268">
        <v>0</v>
      </c>
      <c r="AP29" s="268">
        <v>2860506758.7800002</v>
      </c>
      <c r="AQ29" s="268">
        <v>6335321796.3400002</v>
      </c>
      <c r="AR29" s="268">
        <v>42416479660.159996</v>
      </c>
      <c r="AS29" s="268">
        <v>11781200000</v>
      </c>
      <c r="AT29" s="283">
        <v>0.42702629864446001</v>
      </c>
      <c r="AU29" s="283">
        <v>2.0756036136796489E-2</v>
      </c>
      <c r="AV29" s="283">
        <v>4.250095652269871E-2</v>
      </c>
      <c r="AW29" s="268">
        <v>27377779851.16</v>
      </c>
      <c r="AX29" s="268">
        <v>454259868.74000001</v>
      </c>
      <c r="AY29" s="268">
        <v>190157417.71000001</v>
      </c>
      <c r="AZ29" s="268">
        <v>264102451.03</v>
      </c>
      <c r="BA29" s="284">
        <v>27641882302.189999</v>
      </c>
      <c r="BB29" s="284">
        <v>11682500333.459999</v>
      </c>
      <c r="BC29" s="285">
        <v>121310353.61</v>
      </c>
      <c r="BD29" s="285"/>
    </row>
    <row r="30" spans="1:56" ht="12.75" customHeight="1" x14ac:dyDescent="0.25">
      <c r="A30" s="280">
        <v>2013</v>
      </c>
      <c r="B30" s="280">
        <v>3</v>
      </c>
      <c r="C30" s="280">
        <v>17</v>
      </c>
      <c r="D30" s="280">
        <v>16</v>
      </c>
      <c r="E30" s="270">
        <v>1</v>
      </c>
      <c r="F30" s="280"/>
      <c r="G30" s="280">
        <v>19</v>
      </c>
      <c r="H30" s="280">
        <v>11</v>
      </c>
      <c r="I30" s="280">
        <v>3143</v>
      </c>
      <c r="J30" s="280">
        <v>276</v>
      </c>
      <c r="K30" s="280">
        <v>6</v>
      </c>
      <c r="L30" s="270">
        <f t="shared" si="0"/>
        <v>282</v>
      </c>
      <c r="M30" s="280"/>
      <c r="N30" s="280"/>
      <c r="O30" s="280">
        <v>15</v>
      </c>
      <c r="P30" s="268">
        <v>122642000000</v>
      </c>
      <c r="Q30" s="268">
        <v>65114655991.669998</v>
      </c>
      <c r="R30" s="268">
        <v>4689794931.8099995</v>
      </c>
      <c r="S30" s="268">
        <v>15272156983.01</v>
      </c>
      <c r="T30" s="268">
        <v>24344817655.009998</v>
      </c>
      <c r="U30" s="268"/>
      <c r="V30" s="268">
        <v>14918644356.139999</v>
      </c>
      <c r="W30" s="268">
        <v>197432616.66000003</v>
      </c>
      <c r="X30" s="268">
        <v>35374790515.160004</v>
      </c>
      <c r="Y30" s="286">
        <v>67442325011.480003</v>
      </c>
      <c r="Z30" s="286">
        <v>2350246851.77</v>
      </c>
      <c r="AA30" s="286">
        <v>3163587735.2800002</v>
      </c>
      <c r="AB30" s="286">
        <v>2977480259.6700001</v>
      </c>
      <c r="AC30" s="282">
        <v>58852318163.510002</v>
      </c>
      <c r="AD30" s="282">
        <v>33578373070.296997</v>
      </c>
      <c r="AE30" s="282">
        <v>8845906353.1859989</v>
      </c>
      <c r="AF30" s="282"/>
      <c r="AG30" s="282">
        <v>15473051591.950001</v>
      </c>
      <c r="AH30" s="282"/>
      <c r="AI30" s="268">
        <v>55229902345.742996</v>
      </c>
      <c r="AJ30" s="268">
        <v>55229902345.742996</v>
      </c>
      <c r="AK30" s="268">
        <v>0</v>
      </c>
      <c r="AL30" s="269">
        <v>130000000</v>
      </c>
      <c r="AM30" s="268">
        <v>0</v>
      </c>
      <c r="AN30" s="268">
        <v>3104307563.7799997</v>
      </c>
      <c r="AO30" s="268">
        <v>0</v>
      </c>
      <c r="AP30" s="268">
        <v>3360506758.7799997</v>
      </c>
      <c r="AQ30" s="268">
        <v>7451860018.1230011</v>
      </c>
      <c r="AR30" s="268">
        <v>67292494784.849998</v>
      </c>
      <c r="AS30" s="268">
        <v>22923128833.91</v>
      </c>
      <c r="AT30" s="283">
        <v>0.41115919987020355</v>
      </c>
      <c r="AU30" s="283">
        <v>2.868138886102848E-2</v>
      </c>
      <c r="AV30" s="283">
        <v>6.2410176010317599E-2</v>
      </c>
      <c r="AW30" s="268">
        <v>41916476655.220001</v>
      </c>
      <c r="AX30" s="268">
        <v>651731677.71000004</v>
      </c>
      <c r="AY30" s="268">
        <v>244604571.24000001</v>
      </c>
      <c r="AZ30" s="268">
        <v>407127106.47000003</v>
      </c>
      <c r="BA30" s="284">
        <v>42323603761.690002</v>
      </c>
      <c r="BB30" s="284">
        <v>17205508009.639999</v>
      </c>
      <c r="BC30" s="285">
        <v>196231048.64000002</v>
      </c>
      <c r="BD30" s="285"/>
    </row>
    <row r="31" spans="1:56" ht="12.75" customHeight="1" x14ac:dyDescent="0.25">
      <c r="A31" s="280">
        <v>2013</v>
      </c>
      <c r="B31" s="280">
        <v>4</v>
      </c>
      <c r="C31" s="280">
        <v>17</v>
      </c>
      <c r="D31" s="280">
        <v>16</v>
      </c>
      <c r="E31" s="270">
        <v>1</v>
      </c>
      <c r="F31" s="280"/>
      <c r="G31" s="280">
        <v>20</v>
      </c>
      <c r="H31" s="280">
        <v>14</v>
      </c>
      <c r="I31" s="280">
        <v>3187</v>
      </c>
      <c r="J31" s="280">
        <v>323</v>
      </c>
      <c r="K31" s="280"/>
      <c r="L31" s="270">
        <f t="shared" si="0"/>
        <v>323</v>
      </c>
      <c r="M31" s="280"/>
      <c r="N31" s="280"/>
      <c r="O31" s="280">
        <v>15</v>
      </c>
      <c r="P31" s="268">
        <v>126403300000</v>
      </c>
      <c r="Q31" s="268">
        <v>74791852175.802002</v>
      </c>
      <c r="R31" s="268">
        <v>4385304222.4800005</v>
      </c>
      <c r="S31" s="268">
        <v>16781392932.91</v>
      </c>
      <c r="T31" s="268">
        <v>16436371269.959999</v>
      </c>
      <c r="U31" s="268"/>
      <c r="V31" s="268">
        <v>15630251964.060001</v>
      </c>
      <c r="W31" s="268">
        <v>178173048</v>
      </c>
      <c r="X31" s="268">
        <v>36443003285.608002</v>
      </c>
      <c r="Y31" s="286">
        <v>65129425898.779999</v>
      </c>
      <c r="Z31" s="286">
        <v>2732300208.9499998</v>
      </c>
      <c r="AA31" s="286">
        <v>214438205.84999999</v>
      </c>
      <c r="AB31" s="286">
        <v>1572505181.48</v>
      </c>
      <c r="AC31" s="282">
        <v>60413621049.209999</v>
      </c>
      <c r="AD31" s="282">
        <v>32280927253.09</v>
      </c>
      <c r="AE31" s="282">
        <v>8608279039.1000004</v>
      </c>
      <c r="AF31" s="282"/>
      <c r="AG31" s="282">
        <v>18083386052.599998</v>
      </c>
      <c r="AH31" s="282"/>
      <c r="AI31" s="268">
        <v>61295433303.980003</v>
      </c>
      <c r="AJ31" s="268">
        <v>61295433303.980003</v>
      </c>
      <c r="AK31" s="268">
        <v>-1243016000</v>
      </c>
      <c r="AL31" s="269">
        <v>130000000</v>
      </c>
      <c r="AM31" s="268">
        <v>0</v>
      </c>
      <c r="AN31" s="268">
        <v>3104307563.77</v>
      </c>
      <c r="AO31" s="268">
        <v>0</v>
      </c>
      <c r="AP31" s="268">
        <v>1652027174.0599999</v>
      </c>
      <c r="AQ31" s="268">
        <v>7318886561.0799999</v>
      </c>
      <c r="AR31" s="268">
        <v>93897441411.800003</v>
      </c>
      <c r="AS31" s="268">
        <v>30373964403.82</v>
      </c>
      <c r="AT31" s="283">
        <v>0.42193985448310706</v>
      </c>
      <c r="AU31" s="283">
        <v>2.5596186816695597E-2</v>
      </c>
      <c r="AV31" s="283">
        <v>5.4705785562224669E-2</v>
      </c>
      <c r="AW31" s="268">
        <v>61535056133.400002</v>
      </c>
      <c r="AX31" s="268">
        <v>961055004.74000001</v>
      </c>
      <c r="AY31" s="268">
        <v>-367004387.35000002</v>
      </c>
      <c r="AZ31" s="268">
        <v>1328059392.0900002</v>
      </c>
      <c r="BA31" s="284">
        <v>62863115525.490005</v>
      </c>
      <c r="BB31" s="284">
        <v>26265132684.240002</v>
      </c>
      <c r="BC31" s="285">
        <v>259321132.94</v>
      </c>
      <c r="BD31" s="285"/>
    </row>
    <row r="32" spans="1:56" ht="12.75" customHeight="1" x14ac:dyDescent="0.25">
      <c r="A32" s="280">
        <v>2014</v>
      </c>
      <c r="B32" s="280">
        <v>1</v>
      </c>
      <c r="C32" s="280">
        <v>17</v>
      </c>
      <c r="D32" s="280">
        <v>16</v>
      </c>
      <c r="E32" s="270">
        <v>1</v>
      </c>
      <c r="F32" s="280"/>
      <c r="G32" s="280">
        <v>22</v>
      </c>
      <c r="H32" s="280">
        <v>16</v>
      </c>
      <c r="I32" s="280">
        <v>3171</v>
      </c>
      <c r="J32" s="280">
        <v>254</v>
      </c>
      <c r="K32" s="280"/>
      <c r="L32" s="270">
        <f t="shared" si="0"/>
        <v>254</v>
      </c>
      <c r="M32" s="280"/>
      <c r="N32" s="280"/>
      <c r="O32" s="280">
        <v>15</v>
      </c>
      <c r="P32" s="268">
        <v>124969431952.81</v>
      </c>
      <c r="Q32" s="268">
        <v>54005726018.68</v>
      </c>
      <c r="R32" s="268">
        <v>6427690515.46</v>
      </c>
      <c r="S32" s="268">
        <v>17379101447.619999</v>
      </c>
      <c r="T32" s="268">
        <v>34755406342.479996</v>
      </c>
      <c r="U32" s="268"/>
      <c r="V32" s="268">
        <v>15481251191.120001</v>
      </c>
      <c r="W32" s="268">
        <v>190910613.47</v>
      </c>
      <c r="X32" s="268">
        <v>37760075962.76001</v>
      </c>
      <c r="Y32" s="286">
        <v>65322657569.43</v>
      </c>
      <c r="Z32" s="286">
        <v>3872752671.6999998</v>
      </c>
      <c r="AA32" s="286">
        <v>372364567</v>
      </c>
      <c r="AB32" s="286">
        <v>2429241219.2399998</v>
      </c>
      <c r="AC32" s="282">
        <v>58525496428.07</v>
      </c>
      <c r="AD32" s="282">
        <v>29671803901.510002</v>
      </c>
      <c r="AE32" s="282">
        <v>8856004019.2999992</v>
      </c>
      <c r="AF32" s="282"/>
      <c r="AG32" s="282">
        <v>18351327713.07</v>
      </c>
      <c r="AH32" s="282"/>
      <c r="AI32" s="268">
        <v>59646774383.376999</v>
      </c>
      <c r="AJ32" s="268">
        <v>59646774383.376999</v>
      </c>
      <c r="AK32" s="268">
        <v>-1243016000</v>
      </c>
      <c r="AL32" s="269">
        <v>130000000</v>
      </c>
      <c r="AM32" s="268">
        <v>0</v>
      </c>
      <c r="AN32" s="268">
        <v>3148909503.7399998</v>
      </c>
      <c r="AO32" s="268">
        <v>0</v>
      </c>
      <c r="AP32" s="268">
        <v>857425234.09000003</v>
      </c>
      <c r="AQ32" s="268">
        <v>4920227640.4770002</v>
      </c>
      <c r="AR32" s="268">
        <v>23706649007.870003</v>
      </c>
      <c r="AS32" s="268">
        <v>8389698474.2600002</v>
      </c>
      <c r="AT32" s="283">
        <v>0.47053474016826941</v>
      </c>
      <c r="AU32" s="283">
        <v>3.1902783047707385E-3</v>
      </c>
      <c r="AV32" s="283">
        <v>6.6308445041212338E-3</v>
      </c>
      <c r="AW32" s="268">
        <v>17165003290.48</v>
      </c>
      <c r="AX32" s="268">
        <v>426925447.38</v>
      </c>
      <c r="AY32" s="268">
        <v>-184201411.03999999</v>
      </c>
      <c r="AZ32" s="268">
        <v>611126858.41999996</v>
      </c>
      <c r="BA32" s="284">
        <v>17776130148.899998</v>
      </c>
      <c r="BB32" s="284">
        <v>8235276708.8500004</v>
      </c>
      <c r="BC32" s="285">
        <v>129010071.96000001</v>
      </c>
      <c r="BD32" s="285"/>
    </row>
    <row r="33" spans="1:56" ht="12.75" customHeight="1" x14ac:dyDescent="0.25">
      <c r="A33" s="280">
        <v>2014</v>
      </c>
      <c r="B33" s="280">
        <v>2</v>
      </c>
      <c r="C33" s="280">
        <v>17</v>
      </c>
      <c r="D33" s="280">
        <v>16</v>
      </c>
      <c r="E33" s="270">
        <v>1</v>
      </c>
      <c r="F33" s="280"/>
      <c r="G33" s="280">
        <v>24</v>
      </c>
      <c r="H33" s="280">
        <v>17</v>
      </c>
      <c r="I33" s="280">
        <v>3399</v>
      </c>
      <c r="J33" s="280">
        <v>340</v>
      </c>
      <c r="K33" s="280">
        <v>7</v>
      </c>
      <c r="L33" s="270">
        <f t="shared" si="0"/>
        <v>347</v>
      </c>
      <c r="M33" s="280"/>
      <c r="N33" s="280"/>
      <c r="O33" s="280">
        <v>15</v>
      </c>
      <c r="P33" s="268">
        <v>136738762097.57001</v>
      </c>
      <c r="Q33" s="268">
        <v>66706024885.93</v>
      </c>
      <c r="R33" s="268">
        <v>6526637262.8400002</v>
      </c>
      <c r="S33" s="268">
        <v>21086095067.850002</v>
      </c>
      <c r="T33" s="268">
        <v>29561332794.530003</v>
      </c>
      <c r="U33" s="268"/>
      <c r="V33" s="268">
        <v>15062310705.359999</v>
      </c>
      <c r="W33" s="268">
        <v>307287062.70999998</v>
      </c>
      <c r="X33" s="268">
        <v>42032219744.400009</v>
      </c>
      <c r="Y33" s="286">
        <v>75448210971.059998</v>
      </c>
      <c r="Z33" s="286">
        <v>4867048850.6599998</v>
      </c>
      <c r="AA33" s="286">
        <v>178500000</v>
      </c>
      <c r="AB33" s="286">
        <v>5010671594.3400002</v>
      </c>
      <c r="AC33" s="282">
        <v>67412064878.410004</v>
      </c>
      <c r="AD33" s="282">
        <v>37898760446.489998</v>
      </c>
      <c r="AE33" s="282">
        <v>8879193688.0100002</v>
      </c>
      <c r="AF33" s="282"/>
      <c r="AG33" s="282">
        <v>19013327172.049999</v>
      </c>
      <c r="AH33" s="282"/>
      <c r="AI33" s="268">
        <v>61290551126.510002</v>
      </c>
      <c r="AJ33" s="268">
        <v>61290551126.510002</v>
      </c>
      <c r="AK33" s="268">
        <v>-1243016000</v>
      </c>
      <c r="AL33" s="269">
        <v>130000000</v>
      </c>
      <c r="AM33" s="268">
        <v>0</v>
      </c>
      <c r="AN33" s="268">
        <v>3104307563.77</v>
      </c>
      <c r="AO33" s="268">
        <v>0</v>
      </c>
      <c r="AP33" s="268">
        <v>1502027174.0599999</v>
      </c>
      <c r="AQ33" s="268">
        <v>5964004383.6099997</v>
      </c>
      <c r="AR33" s="268">
        <v>57775305507.379997</v>
      </c>
      <c r="AS33" s="268">
        <v>15678156045.599998</v>
      </c>
      <c r="AT33" s="283">
        <v>0.44905979777701954</v>
      </c>
      <c r="AU33" s="283">
        <v>1.6439101964152561E-2</v>
      </c>
      <c r="AV33" s="283">
        <v>3.4882236646411699E-2</v>
      </c>
      <c r="AW33" s="268">
        <v>33745415320.68</v>
      </c>
      <c r="AX33" s="268">
        <v>699935132.24000001</v>
      </c>
      <c r="AY33" s="268">
        <v>-249443124.13999999</v>
      </c>
      <c r="AZ33" s="268">
        <v>949378256.38</v>
      </c>
      <c r="BA33" s="284">
        <v>34694793577.059998</v>
      </c>
      <c r="BB33" s="284">
        <v>15303882278.99</v>
      </c>
      <c r="BC33" s="285">
        <v>276154708.64000005</v>
      </c>
      <c r="BD33" s="285"/>
    </row>
    <row r="34" spans="1:56" ht="12.75" customHeight="1" x14ac:dyDescent="0.25">
      <c r="A34" s="280">
        <v>2014</v>
      </c>
      <c r="B34" s="280">
        <v>3</v>
      </c>
      <c r="C34" s="280">
        <v>17</v>
      </c>
      <c r="D34" s="280">
        <v>16</v>
      </c>
      <c r="E34" s="270">
        <v>1</v>
      </c>
      <c r="F34" s="280"/>
      <c r="G34" s="280">
        <v>26</v>
      </c>
      <c r="H34" s="280">
        <v>19</v>
      </c>
      <c r="I34" s="280">
        <v>3431</v>
      </c>
      <c r="J34" s="280">
        <v>354</v>
      </c>
      <c r="K34" s="280">
        <v>8</v>
      </c>
      <c r="L34" s="270">
        <f t="shared" si="0"/>
        <v>362</v>
      </c>
      <c r="M34" s="280"/>
      <c r="N34" s="280"/>
      <c r="O34" s="280">
        <v>15</v>
      </c>
      <c r="P34" s="268">
        <v>135134731344.42999</v>
      </c>
      <c r="Q34" s="268">
        <v>56533646139.900002</v>
      </c>
      <c r="R34" s="268">
        <v>5573786519.7399998</v>
      </c>
      <c r="S34" s="268">
        <v>18462066709.220001</v>
      </c>
      <c r="T34" s="268">
        <v>39809793996.580002</v>
      </c>
      <c r="U34" s="268"/>
      <c r="V34" s="268">
        <v>17143961735.240002</v>
      </c>
      <c r="W34" s="268">
        <v>301639411.70999998</v>
      </c>
      <c r="X34" s="268">
        <v>40543438418.809998</v>
      </c>
      <c r="Y34" s="286">
        <v>73000807357.559998</v>
      </c>
      <c r="Z34" s="286">
        <v>2819339444.6399999</v>
      </c>
      <c r="AA34" s="286">
        <v>178500000</v>
      </c>
      <c r="AB34" s="286">
        <v>2957830144.0500002</v>
      </c>
      <c r="AC34" s="282">
        <v>66914097199.010002</v>
      </c>
      <c r="AD34" s="282">
        <v>35289955197.040001</v>
      </c>
      <c r="AE34" s="282">
        <v>10053845349.25</v>
      </c>
      <c r="AF34" s="282"/>
      <c r="AG34" s="282">
        <v>19676422138.32</v>
      </c>
      <c r="AH34" s="282"/>
      <c r="AI34" s="268">
        <v>62133923986.870003</v>
      </c>
      <c r="AJ34" s="268">
        <v>62133923986.870003</v>
      </c>
      <c r="AK34" s="268">
        <v>-1243016000</v>
      </c>
      <c r="AL34" s="269">
        <v>130000000</v>
      </c>
      <c r="AM34" s="268">
        <v>0</v>
      </c>
      <c r="AN34" s="268">
        <v>4323665493.7700005</v>
      </c>
      <c r="AO34" s="268">
        <v>0</v>
      </c>
      <c r="AP34" s="268">
        <v>1502027174.0599999</v>
      </c>
      <c r="AQ34" s="268">
        <v>5588019313.9700003</v>
      </c>
      <c r="AR34" s="268">
        <v>81556080031.189987</v>
      </c>
      <c r="AS34" s="268">
        <v>23391395387.079998</v>
      </c>
      <c r="AT34" s="283">
        <v>0.42356640024062026</v>
      </c>
      <c r="AU34" s="283">
        <v>7.592121915211106E-3</v>
      </c>
      <c r="AV34" s="283">
        <v>1.641043233264217E-2</v>
      </c>
      <c r="AW34" s="268">
        <v>53609455785.25</v>
      </c>
      <c r="AX34" s="268">
        <v>996901200.44000006</v>
      </c>
      <c r="AY34" s="268">
        <v>-224043001.27000001</v>
      </c>
      <c r="AZ34" s="268">
        <v>1220944201.71</v>
      </c>
      <c r="BA34" s="284">
        <v>54830399986.959999</v>
      </c>
      <c r="BB34" s="284">
        <v>22740551611.66</v>
      </c>
      <c r="BC34" s="285">
        <v>483763534.56999999</v>
      </c>
      <c r="BD34" s="285"/>
    </row>
    <row r="35" spans="1:56" ht="12.75" customHeight="1" x14ac:dyDescent="0.25">
      <c r="A35" s="280">
        <v>2014</v>
      </c>
      <c r="B35" s="280">
        <v>4</v>
      </c>
      <c r="C35" s="280">
        <v>17</v>
      </c>
      <c r="D35" s="280">
        <v>16</v>
      </c>
      <c r="E35" s="270">
        <v>1</v>
      </c>
      <c r="F35" s="280"/>
      <c r="G35" s="280">
        <v>24</v>
      </c>
      <c r="H35" s="280">
        <v>17</v>
      </c>
      <c r="I35" s="280">
        <v>3171</v>
      </c>
      <c r="J35" s="280">
        <v>431</v>
      </c>
      <c r="K35" s="280"/>
      <c r="L35" s="270">
        <f t="shared" si="0"/>
        <v>431</v>
      </c>
      <c r="M35" s="280"/>
      <c r="N35" s="280"/>
      <c r="O35" s="280">
        <v>15</v>
      </c>
      <c r="P35" s="268">
        <v>152522862260.29001</v>
      </c>
      <c r="Q35" s="268">
        <v>75530936989.600006</v>
      </c>
      <c r="R35" s="268">
        <v>5777327549.7600002</v>
      </c>
      <c r="S35" s="268">
        <v>20727021444.239998</v>
      </c>
      <c r="T35" s="268">
        <v>27737914829.089996</v>
      </c>
      <c r="U35" s="268"/>
      <c r="V35" s="268">
        <v>25282465476.279999</v>
      </c>
      <c r="W35" s="268">
        <v>296247274.31</v>
      </c>
      <c r="X35" s="268">
        <v>50915404606.430008</v>
      </c>
      <c r="Y35" s="286">
        <v>77733086149.369995</v>
      </c>
      <c r="Z35" s="286">
        <v>3999274531.1999998</v>
      </c>
      <c r="AA35" s="286">
        <v>4194500000</v>
      </c>
      <c r="AB35" s="286">
        <v>3265422685.1299996</v>
      </c>
      <c r="AC35" s="282">
        <v>66113588930</v>
      </c>
      <c r="AD35" s="282">
        <v>34543373707.610001</v>
      </c>
      <c r="AE35" s="282">
        <v>10825099702.310001</v>
      </c>
      <c r="AF35" s="282"/>
      <c r="AG35" s="282">
        <v>18883974455.869999</v>
      </c>
      <c r="AH35" s="282"/>
      <c r="AI35" s="268">
        <v>74804989100.550003</v>
      </c>
      <c r="AJ35" s="268">
        <v>74804989100.550003</v>
      </c>
      <c r="AK35" s="268">
        <v>-1243016000</v>
      </c>
      <c r="AL35" s="268">
        <v>130000000</v>
      </c>
      <c r="AM35" s="268">
        <v>0</v>
      </c>
      <c r="AN35" s="268">
        <v>7712522306.4899998</v>
      </c>
      <c r="AO35" s="268">
        <v>0</v>
      </c>
      <c r="AP35" s="268">
        <v>3077425234.0900002</v>
      </c>
      <c r="AQ35" s="268">
        <v>4394829554.8999996</v>
      </c>
      <c r="AR35" s="268">
        <v>108746682801.75999</v>
      </c>
      <c r="AS35" s="268">
        <v>32348602261.91</v>
      </c>
      <c r="AT35" s="283">
        <v>0.42985850329976089</v>
      </c>
      <c r="AU35" s="283">
        <v>1.5840872434821171E-2</v>
      </c>
      <c r="AV35" s="283">
        <v>3.3275766124206289E-2</v>
      </c>
      <c r="AW35" s="268">
        <v>71476216280.600006</v>
      </c>
      <c r="AX35" s="268">
        <v>1419398420.6300001</v>
      </c>
      <c r="AY35" s="268">
        <v>-375008361.23000002</v>
      </c>
      <c r="AZ35" s="268">
        <v>1794406781.8600001</v>
      </c>
      <c r="BA35" s="284">
        <v>73270623062.460007</v>
      </c>
      <c r="BB35" s="284">
        <v>30860588735.400002</v>
      </c>
      <c r="BC35" s="285">
        <v>635411630.06999993</v>
      </c>
      <c r="BD35" s="285"/>
    </row>
    <row r="36" spans="1:56" ht="12.75" customHeight="1" x14ac:dyDescent="0.25">
      <c r="A36" s="280">
        <v>2015</v>
      </c>
      <c r="B36" s="280">
        <v>1</v>
      </c>
      <c r="C36" s="280">
        <v>18</v>
      </c>
      <c r="D36" s="280">
        <v>16</v>
      </c>
      <c r="E36" s="270">
        <v>1</v>
      </c>
      <c r="F36" s="280">
        <v>1</v>
      </c>
      <c r="G36" s="280">
        <v>33</v>
      </c>
      <c r="H36" s="280">
        <v>21</v>
      </c>
      <c r="I36" s="280">
        <v>3210</v>
      </c>
      <c r="J36" s="280">
        <v>431</v>
      </c>
      <c r="K36" s="280"/>
      <c r="L36" s="270">
        <f t="shared" si="0"/>
        <v>431</v>
      </c>
      <c r="M36" s="280"/>
      <c r="N36" s="280"/>
      <c r="O36" s="280">
        <v>15</v>
      </c>
      <c r="P36" s="268">
        <v>170198613823.19</v>
      </c>
      <c r="Q36" s="268">
        <v>66727125937.290001</v>
      </c>
      <c r="R36" s="268">
        <v>5549473931.2299995</v>
      </c>
      <c r="S36" s="268">
        <v>20306816674.57</v>
      </c>
      <c r="T36" s="268">
        <v>37135201146.010002</v>
      </c>
      <c r="U36" s="268"/>
      <c r="V36" s="268">
        <v>27477715193.040001</v>
      </c>
      <c r="W36" s="269">
        <v>287030716.23000002</v>
      </c>
      <c r="X36" s="268">
        <v>53244636086.579994</v>
      </c>
      <c r="Y36" s="286">
        <v>79381833127.549988</v>
      </c>
      <c r="Z36" s="286">
        <v>4521968552.8100004</v>
      </c>
      <c r="AA36" s="286">
        <v>488000000</v>
      </c>
      <c r="AB36" s="286">
        <v>4361843527.2399998</v>
      </c>
      <c r="AC36" s="282">
        <v>69814895736.959991</v>
      </c>
      <c r="AD36" s="282">
        <v>30835137280.860001</v>
      </c>
      <c r="AE36" s="282">
        <v>9808618063.0799999</v>
      </c>
      <c r="AF36" s="282"/>
      <c r="AG36" s="282">
        <v>20120820345.720001</v>
      </c>
      <c r="AH36" s="282"/>
      <c r="AI36" s="268">
        <v>90816780695.639999</v>
      </c>
      <c r="AJ36" s="268">
        <v>90816780695.639999</v>
      </c>
      <c r="AK36" s="268">
        <v>-1243016000</v>
      </c>
      <c r="AL36" s="268">
        <v>130000000</v>
      </c>
      <c r="AM36" s="268">
        <v>0</v>
      </c>
      <c r="AN36" s="268">
        <v>8057063424.3999996</v>
      </c>
      <c r="AO36" s="268">
        <v>0</v>
      </c>
      <c r="AP36" s="268">
        <v>2654366177.1700001</v>
      </c>
      <c r="AQ36" s="268">
        <v>4658207349.9899998</v>
      </c>
      <c r="AR36" s="268">
        <v>35195132178.599998</v>
      </c>
      <c r="AS36" s="268">
        <v>9737456066.0100002</v>
      </c>
      <c r="AT36" s="283">
        <v>0.51493256353503114</v>
      </c>
      <c r="AU36" s="283">
        <v>9.364965078302423E-3</v>
      </c>
      <c r="AV36" s="283">
        <v>1.8248056141768904E-2</v>
      </c>
      <c r="AW36" s="268">
        <v>17570448603.16</v>
      </c>
      <c r="AX36" s="268">
        <v>509078592.57999998</v>
      </c>
      <c r="AY36" s="268">
        <v>-122307128.11</v>
      </c>
      <c r="AZ36" s="268">
        <v>631385720.68999994</v>
      </c>
      <c r="BA36" s="284">
        <v>18201834323.849998</v>
      </c>
      <c r="BB36" s="284">
        <v>9153850417.4200001</v>
      </c>
      <c r="BC36" s="285">
        <v>218866792</v>
      </c>
      <c r="BD36" s="285"/>
    </row>
    <row r="37" spans="1:56" ht="12.75" customHeight="1" x14ac:dyDescent="0.25">
      <c r="A37" s="280">
        <v>2015</v>
      </c>
      <c r="B37" s="280">
        <v>2</v>
      </c>
      <c r="C37" s="280">
        <v>17</v>
      </c>
      <c r="D37" s="280">
        <v>15</v>
      </c>
      <c r="E37" s="270">
        <v>1</v>
      </c>
      <c r="F37" s="280">
        <v>1</v>
      </c>
      <c r="G37" s="280">
        <v>33</v>
      </c>
      <c r="H37" s="280">
        <v>23</v>
      </c>
      <c r="I37" s="280">
        <v>3210</v>
      </c>
      <c r="J37" s="280">
        <v>481</v>
      </c>
      <c r="K37" s="280"/>
      <c r="L37" s="270">
        <f t="shared" si="0"/>
        <v>481</v>
      </c>
      <c r="M37" s="280"/>
      <c r="N37" s="280"/>
      <c r="O37" s="280">
        <v>15</v>
      </c>
      <c r="P37" s="268">
        <v>170606183139.39001</v>
      </c>
      <c r="Q37" s="268">
        <v>83390875431.630005</v>
      </c>
      <c r="R37" s="268">
        <v>5206430330.6499996</v>
      </c>
      <c r="S37" s="287">
        <v>17359938538.130001</v>
      </c>
      <c r="T37" s="268">
        <v>22728599256.260002</v>
      </c>
      <c r="U37" s="268"/>
      <c r="V37" s="268">
        <v>27399772761.630001</v>
      </c>
      <c r="W37" s="268">
        <v>360182858.16000003</v>
      </c>
      <c r="X37" s="268">
        <v>51260029789.200012</v>
      </c>
      <c r="Y37" s="268">
        <v>81392786533.529999</v>
      </c>
      <c r="Z37" s="268">
        <v>4111109215.0900002</v>
      </c>
      <c r="AA37" s="268">
        <v>0</v>
      </c>
      <c r="AB37" s="268">
        <v>2775751790.8600001</v>
      </c>
      <c r="AC37" s="282">
        <v>74237330588.369995</v>
      </c>
      <c r="AD37" s="282">
        <v>36647241530.339996</v>
      </c>
      <c r="AE37" s="282">
        <v>9758345532.4699993</v>
      </c>
      <c r="AF37" s="282"/>
      <c r="AG37" s="282">
        <v>19167545953.970001</v>
      </c>
      <c r="AH37" s="282"/>
      <c r="AI37" s="268">
        <v>89213396605.860001</v>
      </c>
      <c r="AJ37" s="268">
        <v>89213396605.860001</v>
      </c>
      <c r="AK37" s="269">
        <v>-1243016000</v>
      </c>
      <c r="AL37" s="269">
        <v>130000000</v>
      </c>
      <c r="AM37" s="268">
        <v>0</v>
      </c>
      <c r="AN37" s="268">
        <v>7666334166.5200005</v>
      </c>
      <c r="AO37" s="268">
        <v>0</v>
      </c>
      <c r="AP37" s="269">
        <v>2902027174.0599999</v>
      </c>
      <c r="AQ37" s="268">
        <v>5509822260.2099991</v>
      </c>
      <c r="AR37" s="268">
        <v>65984120438.049995</v>
      </c>
      <c r="AS37" s="268">
        <v>20436624120.110001</v>
      </c>
      <c r="AT37" s="283">
        <v>0.48605259587451211</v>
      </c>
      <c r="AU37" s="283">
        <v>1.5781740012041419E-2</v>
      </c>
      <c r="AV37" s="283">
        <v>2.9875506324212164E-2</v>
      </c>
      <c r="AW37" s="268">
        <v>36234424737.800003</v>
      </c>
      <c r="AX37" s="268">
        <v>791684997.99000001</v>
      </c>
      <c r="AY37" s="268">
        <v>-97696513.129999995</v>
      </c>
      <c r="AZ37" s="268">
        <v>889381511.12</v>
      </c>
      <c r="BA37" s="284">
        <v>37123806248.920006</v>
      </c>
      <c r="BB37" s="284">
        <v>17578555307.330002</v>
      </c>
      <c r="BC37" s="288">
        <v>465567088.70000005</v>
      </c>
      <c r="BD37" s="288">
        <v>465567088.73000002</v>
      </c>
    </row>
    <row r="38" spans="1:56" ht="12.75" customHeight="1" x14ac:dyDescent="0.25">
      <c r="A38" s="280">
        <v>2015</v>
      </c>
      <c r="B38" s="280">
        <v>3</v>
      </c>
      <c r="C38" s="280">
        <v>17</v>
      </c>
      <c r="D38" s="280">
        <v>15</v>
      </c>
      <c r="E38" s="270">
        <v>1</v>
      </c>
      <c r="F38" s="280">
        <v>1</v>
      </c>
      <c r="G38" s="280">
        <v>34</v>
      </c>
      <c r="H38" s="280">
        <v>24</v>
      </c>
      <c r="I38" s="280">
        <v>3340</v>
      </c>
      <c r="J38" s="280">
        <v>481</v>
      </c>
      <c r="K38" s="280"/>
      <c r="L38" s="270">
        <f t="shared" si="0"/>
        <v>481</v>
      </c>
      <c r="M38" s="280"/>
      <c r="N38" s="280">
        <v>42</v>
      </c>
      <c r="O38" s="280">
        <v>15</v>
      </c>
      <c r="P38" s="268">
        <v>169593718686.07001</v>
      </c>
      <c r="Q38" s="268">
        <v>81075492933.449997</v>
      </c>
      <c r="R38" s="268">
        <v>4439683661.5899992</v>
      </c>
      <c r="S38" s="289">
        <v>18407068532.790001</v>
      </c>
      <c r="T38" s="290">
        <v>39723574138.029999</v>
      </c>
      <c r="U38" s="268"/>
      <c r="V38" s="268">
        <v>27000812169.499996</v>
      </c>
      <c r="W38" s="269">
        <v>541225909.04999995</v>
      </c>
      <c r="X38" s="268">
        <v>51125399688.110016</v>
      </c>
      <c r="Y38" s="268">
        <v>79461538440.080002</v>
      </c>
      <c r="Z38" s="268">
        <v>2037135243.27</v>
      </c>
      <c r="AA38" s="268">
        <v>83200000</v>
      </c>
      <c r="AB38" s="268">
        <v>3389786015.9100003</v>
      </c>
      <c r="AC38" s="282">
        <v>73841962708.820007</v>
      </c>
      <c r="AD38" s="282">
        <v>33600395087.630001</v>
      </c>
      <c r="AE38" s="282">
        <v>10183190404.51</v>
      </c>
      <c r="AF38" s="282"/>
      <c r="AG38" s="282">
        <v>21111830228.810001</v>
      </c>
      <c r="AH38" s="282"/>
      <c r="AI38" s="268">
        <v>90132180245.990005</v>
      </c>
      <c r="AJ38" s="268">
        <v>90132180245.990005</v>
      </c>
      <c r="AK38" s="268">
        <v>-1243016000</v>
      </c>
      <c r="AL38" s="269">
        <v>130000000</v>
      </c>
      <c r="AM38" s="268">
        <v>0</v>
      </c>
      <c r="AN38" s="268">
        <v>7666334166.5200005</v>
      </c>
      <c r="AO38" s="268">
        <v>0</v>
      </c>
      <c r="AP38" s="269">
        <v>3539527174.0599999</v>
      </c>
      <c r="AQ38" s="268">
        <v>4656105900.3400002</v>
      </c>
      <c r="AR38" s="268">
        <v>89103866982.899994</v>
      </c>
      <c r="AS38" s="268">
        <v>27806177043.900002</v>
      </c>
      <c r="AT38" s="283">
        <v>0.46647143342257463</v>
      </c>
      <c r="AU38" s="283">
        <v>2.3499465000791198E-2</v>
      </c>
      <c r="AV38" s="283">
        <v>4.4576040438532472E-2</v>
      </c>
      <c r="AW38" s="268">
        <v>51875636880.330002</v>
      </c>
      <c r="AX38" s="268">
        <v>1283729094.6099999</v>
      </c>
      <c r="AY38" s="268">
        <v>-193429145.13</v>
      </c>
      <c r="AZ38" s="268">
        <v>1477158239.7399998</v>
      </c>
      <c r="BA38" s="284">
        <v>53352795120.07</v>
      </c>
      <c r="BB38" s="284">
        <v>24195942323.029999</v>
      </c>
      <c r="BC38" s="288">
        <v>691612493.73000002</v>
      </c>
      <c r="BD38" s="288">
        <v>0</v>
      </c>
    </row>
    <row r="39" spans="1:56" ht="12.75" customHeight="1" x14ac:dyDescent="0.25">
      <c r="A39" s="280">
        <v>2015</v>
      </c>
      <c r="B39" s="280">
        <v>4</v>
      </c>
      <c r="C39" s="280">
        <v>17</v>
      </c>
      <c r="D39" s="280">
        <v>15</v>
      </c>
      <c r="E39" s="270">
        <v>1</v>
      </c>
      <c r="F39" s="280">
        <v>1</v>
      </c>
      <c r="G39" s="280">
        <v>37</v>
      </c>
      <c r="H39" s="280">
        <v>27</v>
      </c>
      <c r="I39" s="280">
        <v>3340</v>
      </c>
      <c r="J39" s="280">
        <v>481</v>
      </c>
      <c r="K39" s="280"/>
      <c r="L39" s="270">
        <f t="shared" si="0"/>
        <v>481</v>
      </c>
      <c r="M39" s="280"/>
      <c r="N39" s="280">
        <v>42</v>
      </c>
      <c r="O39" s="280">
        <v>15</v>
      </c>
      <c r="P39" s="268">
        <v>173200104364.26999</v>
      </c>
      <c r="Q39" s="268">
        <v>79933068839.440018</v>
      </c>
      <c r="R39" s="268">
        <v>4600627430.6300001</v>
      </c>
      <c r="S39" s="289">
        <v>14856253790.139999</v>
      </c>
      <c r="T39" s="290">
        <v>32887811135.560001</v>
      </c>
      <c r="U39" s="291"/>
      <c r="V39" s="268">
        <v>24930203050.730003</v>
      </c>
      <c r="W39" s="268">
        <v>610724049.59000003</v>
      </c>
      <c r="X39" s="268">
        <v>64758713454.629974</v>
      </c>
      <c r="Y39" s="268">
        <v>78944276914.240005</v>
      </c>
      <c r="Z39" s="269">
        <v>2139408868.0699999</v>
      </c>
      <c r="AA39" s="292">
        <v>134200000</v>
      </c>
      <c r="AB39" s="268">
        <v>3599649903.1099997</v>
      </c>
      <c r="AC39" s="282">
        <v>72830932766.619995</v>
      </c>
      <c r="AD39" s="269">
        <v>32345499005.950001</v>
      </c>
      <c r="AE39" s="269">
        <v>9266209979.0200005</v>
      </c>
      <c r="AF39" s="269"/>
      <c r="AG39" s="269">
        <v>21863005188.07</v>
      </c>
      <c r="AH39" s="290"/>
      <c r="AI39" s="268">
        <v>94255827450.029999</v>
      </c>
      <c r="AJ39" s="268">
        <v>94255827450.029999</v>
      </c>
      <c r="AK39" s="268">
        <v>-1243016000</v>
      </c>
      <c r="AL39" s="268">
        <v>880000000</v>
      </c>
      <c r="AM39" s="268">
        <v>0</v>
      </c>
      <c r="AN39" s="268">
        <v>8057063424.3999996</v>
      </c>
      <c r="AO39" s="268">
        <v>0</v>
      </c>
      <c r="AP39" s="268">
        <v>1261297916.1800001</v>
      </c>
      <c r="AQ39" s="268">
        <v>7594753104.3799992</v>
      </c>
      <c r="AR39" s="268">
        <v>113866158798.21001</v>
      </c>
      <c r="AS39" s="268">
        <v>36574757539.699997</v>
      </c>
      <c r="AT39" s="283">
        <v>0.45643862196534551</v>
      </c>
      <c r="AU39" s="283">
        <v>4.1485404413345063E-2</v>
      </c>
      <c r="AV39" s="283">
        <v>7.7125082901727968E-2</v>
      </c>
      <c r="AW39" s="268">
        <v>70438534302.410004</v>
      </c>
      <c r="AX39" s="293">
        <v>1628021134.6199999</v>
      </c>
      <c r="AY39" s="268">
        <v>-158184010.31</v>
      </c>
      <c r="AZ39" s="268">
        <v>1786205144.9299998</v>
      </c>
      <c r="BA39" s="284">
        <v>72224739447.339996</v>
      </c>
      <c r="BB39" s="294">
        <v>32023014496.599998</v>
      </c>
      <c r="BC39" s="288">
        <v>943146048.54999995</v>
      </c>
      <c r="BD39" s="288">
        <v>0</v>
      </c>
    </row>
    <row r="40" spans="1:56" ht="12.75" customHeight="1" x14ac:dyDescent="0.25">
      <c r="A40" s="280">
        <v>2016</v>
      </c>
      <c r="B40" s="280">
        <v>1</v>
      </c>
      <c r="C40" s="280">
        <v>17</v>
      </c>
      <c r="D40" s="280">
        <v>15</v>
      </c>
      <c r="E40" s="270">
        <v>1</v>
      </c>
      <c r="F40" s="280">
        <v>1</v>
      </c>
      <c r="G40" s="280">
        <v>40</v>
      </c>
      <c r="H40" s="280">
        <v>31</v>
      </c>
      <c r="I40" s="280">
        <v>3091</v>
      </c>
      <c r="J40" s="280"/>
      <c r="K40" s="280"/>
      <c r="L40" s="270"/>
      <c r="M40" s="280"/>
      <c r="N40" s="280">
        <v>42</v>
      </c>
      <c r="O40" s="280">
        <v>15</v>
      </c>
      <c r="P40" s="268">
        <v>188883056878.13</v>
      </c>
      <c r="Q40" s="268">
        <v>29124047632.68</v>
      </c>
      <c r="R40" s="268">
        <v>7280479213.29</v>
      </c>
      <c r="S40" s="268">
        <v>6658415298.7300005</v>
      </c>
      <c r="T40" s="268">
        <v>80722033068.160004</v>
      </c>
      <c r="U40" s="268">
        <v>13394842795.17</v>
      </c>
      <c r="V40" s="268">
        <v>24254379151.240002</v>
      </c>
      <c r="W40" s="268">
        <v>679682767.50999999</v>
      </c>
      <c r="X40" s="268">
        <v>159759009245.45001</v>
      </c>
      <c r="Y40" s="268">
        <v>91123108391.25</v>
      </c>
      <c r="Z40" s="268">
        <v>3336216894.1100001</v>
      </c>
      <c r="AA40" s="268">
        <v>960958699.58000004</v>
      </c>
      <c r="AB40" s="268">
        <v>1852101511.1200001</v>
      </c>
      <c r="AC40" s="282">
        <v>84938905995.339996</v>
      </c>
      <c r="AD40" s="282">
        <v>38650567521.010002</v>
      </c>
      <c r="AE40" s="282">
        <v>7013053938.0699997</v>
      </c>
      <c r="AF40" s="282">
        <v>2394359518.3000002</v>
      </c>
      <c r="AG40" s="282">
        <v>5120739706.8000002</v>
      </c>
      <c r="AH40" s="282">
        <v>19657309704.060001</v>
      </c>
      <c r="AI40" s="268">
        <v>97759948486.88002</v>
      </c>
      <c r="AJ40" s="268">
        <v>97759948486.88002</v>
      </c>
      <c r="AK40" s="268">
        <v>130000000</v>
      </c>
      <c r="AL40" s="268">
        <v>-1243016000</v>
      </c>
      <c r="AM40" s="268">
        <v>0</v>
      </c>
      <c r="AN40" s="268">
        <v>8057063424.3999996</v>
      </c>
      <c r="AO40" s="268">
        <v>0</v>
      </c>
      <c r="AP40" s="268">
        <v>1968196753.1799998</v>
      </c>
      <c r="AQ40" s="268">
        <v>10027998637.469999</v>
      </c>
      <c r="AR40" s="268">
        <v>27233282341.748001</v>
      </c>
      <c r="AS40" s="268">
        <v>8575086705.96</v>
      </c>
      <c r="AT40" s="283">
        <v>0.45767477607033286</v>
      </c>
      <c r="AU40" s="283">
        <v>2.1457819171377113E-2</v>
      </c>
      <c r="AV40" s="283">
        <v>4.046289926455212E-2</v>
      </c>
      <c r="AW40" s="268">
        <v>18447218735.460003</v>
      </c>
      <c r="AX40" s="293">
        <v>293894262.57999998</v>
      </c>
      <c r="AY40" s="268">
        <v>4911760.1500000004</v>
      </c>
      <c r="AZ40" s="268">
        <v>288982502.43000001</v>
      </c>
      <c r="BA40" s="284">
        <v>18736201237.890003</v>
      </c>
      <c r="BB40" s="294">
        <v>8362101122.5600004</v>
      </c>
      <c r="BC40" s="288">
        <v>212985583.39999998</v>
      </c>
      <c r="BD40" s="288">
        <v>0</v>
      </c>
    </row>
    <row r="41" spans="1:56" ht="12.75" customHeight="1" x14ac:dyDescent="0.25">
      <c r="A41" s="280">
        <v>2016</v>
      </c>
      <c r="B41" s="280">
        <v>2</v>
      </c>
      <c r="C41" s="280">
        <v>17</v>
      </c>
      <c r="D41" s="280">
        <v>15</v>
      </c>
      <c r="E41" s="270">
        <v>1</v>
      </c>
      <c r="F41" s="280">
        <v>1</v>
      </c>
      <c r="G41" s="280">
        <v>40</v>
      </c>
      <c r="H41" s="280">
        <v>31</v>
      </c>
      <c r="I41" s="280">
        <v>3091</v>
      </c>
      <c r="J41" s="280"/>
      <c r="K41" s="280"/>
      <c r="L41" s="270"/>
      <c r="M41" s="280"/>
      <c r="N41" s="280">
        <v>42</v>
      </c>
      <c r="O41" s="280">
        <v>15</v>
      </c>
      <c r="P41" s="268">
        <v>201395744383.96997</v>
      </c>
      <c r="Q41" s="268">
        <v>33036350741.989998</v>
      </c>
      <c r="R41" s="268">
        <v>7983459986.1999998</v>
      </c>
      <c r="S41" s="268">
        <v>7641980073.4799995</v>
      </c>
      <c r="T41" s="268">
        <v>105471196968.69</v>
      </c>
      <c r="U41" s="268">
        <v>15283018070.58</v>
      </c>
      <c r="V41" s="268">
        <v>24228162850.459999</v>
      </c>
      <c r="W41" s="268">
        <v>650680764.27999997</v>
      </c>
      <c r="X41" s="268">
        <v>168359393641.97998</v>
      </c>
      <c r="Y41" s="268">
        <v>102698535571.02</v>
      </c>
      <c r="Z41" s="268">
        <v>4038872417.5</v>
      </c>
      <c r="AA41" s="268">
        <v>999702166.91999996</v>
      </c>
      <c r="AB41" s="295">
        <v>1757690384.1799998</v>
      </c>
      <c r="AC41" s="282">
        <v>95902270602.419998</v>
      </c>
      <c r="AD41" s="282">
        <v>47005564027.5</v>
      </c>
      <c r="AE41" s="282">
        <v>8000175161.3900003</v>
      </c>
      <c r="AF41" s="282">
        <v>1525520243.5599999</v>
      </c>
      <c r="AG41" s="282">
        <v>5627297178.9499998</v>
      </c>
      <c r="AH41" s="282">
        <v>19657309703.040001</v>
      </c>
      <c r="AI41" s="268">
        <v>98697208812.950012</v>
      </c>
      <c r="AJ41" s="268">
        <v>98697208812.950012</v>
      </c>
      <c r="AK41" s="268">
        <v>130000000</v>
      </c>
      <c r="AL41" s="268">
        <v>-1593016000</v>
      </c>
      <c r="AM41" s="268">
        <v>3500000000</v>
      </c>
      <c r="AN41" s="268">
        <v>8057063424.3999996</v>
      </c>
      <c r="AO41" s="268">
        <v>0</v>
      </c>
      <c r="AP41" s="268">
        <v>1198140856.21</v>
      </c>
      <c r="AQ41" s="268">
        <v>11421791527.27</v>
      </c>
      <c r="AR41" s="268">
        <v>61100222153.540001</v>
      </c>
      <c r="AS41" s="268">
        <v>16354451400.9</v>
      </c>
      <c r="AT41" s="283">
        <v>0.63855161624979007</v>
      </c>
      <c r="AU41" s="283">
        <v>2.2508852666175E-2</v>
      </c>
      <c r="AV41" s="283">
        <v>4.47157444252992E-2</v>
      </c>
      <c r="AW41" s="281">
        <v>25001866031.34</v>
      </c>
      <c r="AX41" s="281">
        <v>582791967.79999995</v>
      </c>
      <c r="AY41" s="281">
        <v>-27134352.039999999</v>
      </c>
      <c r="AZ41" s="268">
        <v>609926319.83999991</v>
      </c>
      <c r="BA41" s="284">
        <v>25611792351.18</v>
      </c>
      <c r="BB41" s="284">
        <v>15904733266.309999</v>
      </c>
      <c r="BC41" s="288">
        <v>449718134.58999997</v>
      </c>
      <c r="BD41" s="288">
        <v>-156512663.72999999</v>
      </c>
    </row>
    <row r="42" spans="1:56" ht="12.75" customHeight="1" x14ac:dyDescent="0.25">
      <c r="A42" s="280">
        <v>2016</v>
      </c>
      <c r="B42" s="280">
        <v>3</v>
      </c>
      <c r="C42" s="280">
        <v>17</v>
      </c>
      <c r="D42" s="280">
        <v>15</v>
      </c>
      <c r="E42" s="270">
        <v>1</v>
      </c>
      <c r="F42" s="280">
        <v>1</v>
      </c>
      <c r="G42" s="280">
        <v>40</v>
      </c>
      <c r="H42" s="280">
        <v>29</v>
      </c>
      <c r="I42" s="280">
        <v>3210</v>
      </c>
      <c r="J42" s="280"/>
      <c r="K42" s="280"/>
      <c r="L42" s="270"/>
      <c r="M42" s="280"/>
      <c r="N42" s="280">
        <v>42</v>
      </c>
      <c r="O42" s="280">
        <v>15</v>
      </c>
      <c r="P42" s="268">
        <v>207412036695.41602</v>
      </c>
      <c r="Q42" s="268">
        <v>28437938136.649998</v>
      </c>
      <c r="R42" s="268">
        <v>11855416343.200001</v>
      </c>
      <c r="S42" s="268">
        <v>10313662781.65</v>
      </c>
      <c r="T42" s="268">
        <v>113382510940.06001</v>
      </c>
      <c r="U42" s="268">
        <v>14040186480.375999</v>
      </c>
      <c r="V42" s="268">
        <v>23891350706.689999</v>
      </c>
      <c r="W42" s="268">
        <v>631139350.11000001</v>
      </c>
      <c r="X42" s="268">
        <v>178974098558.76602</v>
      </c>
      <c r="Y42" s="268">
        <v>102263157267.1698</v>
      </c>
      <c r="Z42" s="268">
        <v>4360645586.3387003</v>
      </c>
      <c r="AA42" s="268">
        <v>1313056875.7558</v>
      </c>
      <c r="AB42" s="268">
        <v>2217043000.2068</v>
      </c>
      <c r="AC42" s="282">
        <v>94372411804.8685</v>
      </c>
      <c r="AD42" s="282">
        <v>44834057182.1092</v>
      </c>
      <c r="AE42" s="282">
        <v>7903238962.4296398</v>
      </c>
      <c r="AF42" s="282">
        <v>2281383308.96</v>
      </c>
      <c r="AG42" s="282">
        <v>5457552875.8396702</v>
      </c>
      <c r="AH42" s="282">
        <v>19657309703.029999</v>
      </c>
      <c r="AI42" s="268">
        <v>105148879428.0965</v>
      </c>
      <c r="AJ42" s="268">
        <v>105148879428.0965</v>
      </c>
      <c r="AK42" s="268">
        <v>3830000000</v>
      </c>
      <c r="AL42" s="268">
        <v>-1593016000</v>
      </c>
      <c r="AM42" s="268">
        <v>0</v>
      </c>
      <c r="AN42" s="268">
        <v>8057063424.3999996</v>
      </c>
      <c r="AO42" s="268">
        <v>0</v>
      </c>
      <c r="AP42" s="268">
        <v>1110640856.21</v>
      </c>
      <c r="AQ42" s="268">
        <v>17610962142.416401</v>
      </c>
      <c r="AR42" s="268">
        <v>88787248325.893997</v>
      </c>
      <c r="AS42" s="268">
        <v>24169533314.389999</v>
      </c>
      <c r="AT42" s="283">
        <v>0.42844579620466622</v>
      </c>
      <c r="AU42" s="283">
        <v>5.5201166291576578E-2</v>
      </c>
      <c r="AV42" s="283">
        <v>0.11070443636852477</v>
      </c>
      <c r="AW42" s="268">
        <v>55581957510.274902</v>
      </c>
      <c r="AX42" s="268">
        <v>909594291</v>
      </c>
      <c r="AY42" s="268">
        <v>79437296.959999993</v>
      </c>
      <c r="AZ42" s="268">
        <v>830156994.03999996</v>
      </c>
      <c r="BA42" s="284">
        <v>56412114504.314903</v>
      </c>
      <c r="BB42" s="284">
        <v>23551763437.799999</v>
      </c>
      <c r="BC42" s="288">
        <v>617769876.59000003</v>
      </c>
      <c r="BD42" s="288">
        <v>0</v>
      </c>
    </row>
    <row r="43" spans="1:56" ht="12.75" customHeight="1" x14ac:dyDescent="0.25">
      <c r="A43" s="280">
        <v>2016</v>
      </c>
      <c r="B43" s="280">
        <v>4</v>
      </c>
      <c r="C43" s="280">
        <v>17</v>
      </c>
      <c r="D43" s="280">
        <v>15</v>
      </c>
      <c r="E43" s="280">
        <v>1</v>
      </c>
      <c r="F43" s="280">
        <v>1</v>
      </c>
      <c r="G43" s="280">
        <v>40</v>
      </c>
      <c r="H43" s="280">
        <v>31</v>
      </c>
      <c r="I43" s="280">
        <v>3091</v>
      </c>
      <c r="J43" s="280">
        <v>500</v>
      </c>
      <c r="K43" s="280">
        <v>12</v>
      </c>
      <c r="L43" s="270">
        <f t="shared" ref="L43:L71" si="1">J43+K43</f>
        <v>512</v>
      </c>
      <c r="M43" s="280">
        <v>541</v>
      </c>
      <c r="N43" s="280">
        <v>42</v>
      </c>
      <c r="O43" s="280">
        <v>15</v>
      </c>
      <c r="P43" s="296">
        <v>208416723432.06</v>
      </c>
      <c r="Q43" s="268">
        <v>14694884975.060001</v>
      </c>
      <c r="R43" s="268">
        <v>9299231530.6599998</v>
      </c>
      <c r="S43" s="268">
        <v>8094224835.3500004</v>
      </c>
      <c r="T43" s="268">
        <v>133277501475.40001</v>
      </c>
      <c r="U43" s="268">
        <v>13088990112.620001</v>
      </c>
      <c r="V43" s="268">
        <v>24111339459.240002</v>
      </c>
      <c r="W43" s="268">
        <v>1145717730.6599998</v>
      </c>
      <c r="X43" s="268">
        <v>193721838457</v>
      </c>
      <c r="Y43" s="268">
        <v>102634688083.93001</v>
      </c>
      <c r="Z43" s="268">
        <v>5616117006.9099998</v>
      </c>
      <c r="AA43" s="268">
        <v>1989416259.6500001</v>
      </c>
      <c r="AB43" s="268">
        <v>1990257814.1300001</v>
      </c>
      <c r="AC43" s="297">
        <v>93038897003.23999</v>
      </c>
      <c r="AD43" s="297">
        <v>41233656767.300003</v>
      </c>
      <c r="AE43" s="297">
        <v>8030910960.8599997</v>
      </c>
      <c r="AF43" s="297">
        <v>2907616046.04</v>
      </c>
      <c r="AG43" s="297">
        <v>6267766080.4300003</v>
      </c>
      <c r="AH43" s="297">
        <v>19657309703.029999</v>
      </c>
      <c r="AI43" s="268">
        <v>105782035348.13</v>
      </c>
      <c r="AJ43" s="268">
        <v>105782035348.13</v>
      </c>
      <c r="AK43" s="268">
        <v>130000000</v>
      </c>
      <c r="AL43" s="268">
        <v>-1593016000</v>
      </c>
      <c r="AM43" s="268">
        <v>0</v>
      </c>
      <c r="AN43" s="268">
        <v>8057063424.3999996</v>
      </c>
      <c r="AO43" s="268">
        <v>0</v>
      </c>
      <c r="AP43" s="268">
        <v>1284417422.46</v>
      </c>
      <c r="AQ43" s="268">
        <v>17320341496.200001</v>
      </c>
      <c r="AR43" s="298">
        <v>114501948480.03999</v>
      </c>
      <c r="AS43" s="268">
        <v>34291486958.920002</v>
      </c>
      <c r="AT43" s="283">
        <v>0.4763020707213555</v>
      </c>
      <c r="AU43" s="283">
        <v>5.4900838756418477E-2</v>
      </c>
      <c r="AV43" s="283">
        <v>0.10823139763206023</v>
      </c>
      <c r="AW43" s="268">
        <v>70808564440.929993</v>
      </c>
      <c r="AX43" s="268">
        <v>1244199806.29</v>
      </c>
      <c r="AY43" s="282">
        <v>57513613.549999997</v>
      </c>
      <c r="AZ43" s="268">
        <v>1186686192.74</v>
      </c>
      <c r="BA43" s="284">
        <v>71995250633.669998</v>
      </c>
      <c r="BB43" s="284">
        <v>33400851448.02</v>
      </c>
      <c r="BC43" s="288">
        <v>886021731</v>
      </c>
      <c r="BD43" s="288">
        <v>4613779.9000000004</v>
      </c>
    </row>
    <row r="44" spans="1:56" ht="12.75" customHeight="1" x14ac:dyDescent="0.25">
      <c r="A44" s="280">
        <v>2017</v>
      </c>
      <c r="B44" s="280">
        <v>1</v>
      </c>
      <c r="C44" s="280">
        <v>17</v>
      </c>
      <c r="D44" s="280">
        <v>15</v>
      </c>
      <c r="E44" s="280">
        <v>1</v>
      </c>
      <c r="F44" s="280">
        <v>1</v>
      </c>
      <c r="G44" s="280">
        <v>41</v>
      </c>
      <c r="H44" s="280">
        <v>30</v>
      </c>
      <c r="I44" s="280">
        <v>3045</v>
      </c>
      <c r="J44" s="280">
        <v>484</v>
      </c>
      <c r="K44" s="280">
        <v>13</v>
      </c>
      <c r="L44" s="270">
        <f t="shared" si="1"/>
        <v>497</v>
      </c>
      <c r="M44" s="280">
        <v>542</v>
      </c>
      <c r="N44" s="280">
        <v>42</v>
      </c>
      <c r="O44" s="280">
        <v>16</v>
      </c>
      <c r="P44" s="299">
        <v>224763210453.68503</v>
      </c>
      <c r="Q44" s="268">
        <v>12448214479.66</v>
      </c>
      <c r="R44" s="268">
        <v>13646848768.35</v>
      </c>
      <c r="S44" s="268">
        <v>10660735965.050001</v>
      </c>
      <c r="T44" s="268">
        <v>132468783574.93001</v>
      </c>
      <c r="U44" s="268">
        <v>24666599368.23</v>
      </c>
      <c r="V44" s="268">
        <v>24931672101.810001</v>
      </c>
      <c r="W44" s="268">
        <v>1187600817.79</v>
      </c>
      <c r="X44" s="268">
        <v>212314995974.02502</v>
      </c>
      <c r="Y44" s="268">
        <v>119296504761.93001</v>
      </c>
      <c r="Z44" s="268">
        <v>9263998140.5</v>
      </c>
      <c r="AA44" s="268">
        <v>1824563729.3299999</v>
      </c>
      <c r="AB44" s="268">
        <v>2822730263.8299999</v>
      </c>
      <c r="AC44" s="297">
        <v>105385212628.27</v>
      </c>
      <c r="AD44" s="297">
        <v>50326443858.260002</v>
      </c>
      <c r="AE44" s="297">
        <v>8306212341.6499996</v>
      </c>
      <c r="AF44" s="297">
        <v>4492967621.0600004</v>
      </c>
      <c r="AG44" s="297">
        <v>7538792070.9700003</v>
      </c>
      <c r="AH44" s="297">
        <v>19657309703.029999</v>
      </c>
      <c r="AI44" s="268">
        <v>105466705691.72971</v>
      </c>
      <c r="AJ44" s="268">
        <v>105466705691.72971</v>
      </c>
      <c r="AK44" s="268">
        <v>130000000</v>
      </c>
      <c r="AL44" s="268">
        <v>-1243016000</v>
      </c>
      <c r="AM44" s="268">
        <v>0</v>
      </c>
      <c r="AN44" s="268">
        <v>8057063424.3999996</v>
      </c>
      <c r="AO44" s="268">
        <v>0</v>
      </c>
      <c r="AP44" s="268">
        <v>1602721420.1599998</v>
      </c>
      <c r="AQ44" s="268">
        <v>16686707842.099701</v>
      </c>
      <c r="AR44" s="298">
        <v>37511560105.350006</v>
      </c>
      <c r="AS44" s="268">
        <v>8812860862.5199986</v>
      </c>
      <c r="AT44" s="283">
        <v>0.49318142666016651</v>
      </c>
      <c r="AU44" s="283">
        <v>4.0506674364718265E-3</v>
      </c>
      <c r="AV44" s="283">
        <v>8.3061695122382973E-3</v>
      </c>
      <c r="AW44" s="268">
        <v>17600051968.812</v>
      </c>
      <c r="AX44" s="268">
        <v>391156714.30000001</v>
      </c>
      <c r="AY44" s="282">
        <v>121799199.87</v>
      </c>
      <c r="AZ44" s="268">
        <v>269357514.43000001</v>
      </c>
      <c r="BA44" s="284">
        <v>17869409483.242001</v>
      </c>
      <c r="BB44" s="284">
        <v>8636038918.3899994</v>
      </c>
      <c r="BC44" s="288">
        <v>176821944.13</v>
      </c>
      <c r="BD44" s="288">
        <v>0</v>
      </c>
    </row>
    <row r="45" spans="1:56" ht="12.75" customHeight="1" x14ac:dyDescent="0.25">
      <c r="A45" s="280">
        <v>2017</v>
      </c>
      <c r="B45" s="280">
        <v>2</v>
      </c>
      <c r="C45" s="280">
        <v>17</v>
      </c>
      <c r="D45" s="280">
        <v>15</v>
      </c>
      <c r="E45" s="280">
        <v>1</v>
      </c>
      <c r="F45" s="280">
        <v>1</v>
      </c>
      <c r="G45" s="280">
        <v>40</v>
      </c>
      <c r="H45" s="280">
        <v>31</v>
      </c>
      <c r="I45" s="280">
        <v>3095</v>
      </c>
      <c r="J45" s="280">
        <v>490</v>
      </c>
      <c r="K45" s="280">
        <v>14</v>
      </c>
      <c r="L45" s="270">
        <f t="shared" si="1"/>
        <v>504</v>
      </c>
      <c r="M45" s="280">
        <v>542</v>
      </c>
      <c r="N45" s="280">
        <v>42</v>
      </c>
      <c r="O45" s="280">
        <v>16</v>
      </c>
      <c r="P45" s="299">
        <v>249447578773.29999</v>
      </c>
      <c r="Q45" s="268">
        <v>24539138373.619999</v>
      </c>
      <c r="R45" s="268">
        <v>16522947184.83</v>
      </c>
      <c r="S45" s="268">
        <v>7913969833.9000006</v>
      </c>
      <c r="T45" s="268">
        <v>127334463470.51001</v>
      </c>
      <c r="U45" s="268">
        <v>28007707114.93</v>
      </c>
      <c r="V45" s="268">
        <v>24915980619.559998</v>
      </c>
      <c r="W45" s="268">
        <v>1110764796.0799999</v>
      </c>
      <c r="X45" s="268">
        <v>224908440399.67999</v>
      </c>
      <c r="Y45" s="268">
        <v>139436714684.25</v>
      </c>
      <c r="Z45" s="268">
        <v>12339706946.719999</v>
      </c>
      <c r="AA45" s="268">
        <v>999702166.91999996</v>
      </c>
      <c r="AB45" s="268">
        <v>1685460520.9100001</v>
      </c>
      <c r="AC45" s="297">
        <v>122257993124.85999</v>
      </c>
      <c r="AD45" s="297">
        <v>47005564027.5</v>
      </c>
      <c r="AE45" s="297">
        <v>8000175161.3900003</v>
      </c>
      <c r="AF45" s="297">
        <v>1525520243.5599999</v>
      </c>
      <c r="AG45" s="297">
        <v>5627297178.9499998</v>
      </c>
      <c r="AH45" s="297">
        <v>19657309703.040001</v>
      </c>
      <c r="AI45" s="268">
        <v>110010864089.05002</v>
      </c>
      <c r="AJ45" s="268">
        <v>110010864089.05002</v>
      </c>
      <c r="AK45" s="268">
        <v>130000000</v>
      </c>
      <c r="AL45" s="268">
        <v>-1593016000</v>
      </c>
      <c r="AM45" s="268">
        <v>3500000000</v>
      </c>
      <c r="AN45" s="268">
        <v>8057063424.3999996</v>
      </c>
      <c r="AO45" s="268">
        <v>0</v>
      </c>
      <c r="AP45" s="268">
        <v>1416355179.29</v>
      </c>
      <c r="AQ45" s="268">
        <v>20616355672.580002</v>
      </c>
      <c r="AR45" s="298">
        <v>85536521369.300018</v>
      </c>
      <c r="AS45" s="268">
        <v>17303157584.200001</v>
      </c>
      <c r="AT45" s="283">
        <v>0.4342395422608194</v>
      </c>
      <c r="AU45" s="283">
        <v>2.9496132667418969E-2</v>
      </c>
      <c r="AV45" s="283">
        <v>6.4913412405713217E-2</v>
      </c>
      <c r="AW45" s="268">
        <v>39249556486.07</v>
      </c>
      <c r="AX45" s="268">
        <v>724526601.96000004</v>
      </c>
      <c r="AY45" s="282">
        <v>127049595.61</v>
      </c>
      <c r="AZ45" s="268">
        <v>597477006.35000002</v>
      </c>
      <c r="BA45" s="284">
        <v>39847033492.419998</v>
      </c>
      <c r="BB45" s="284">
        <v>16638657674.59</v>
      </c>
      <c r="BC45" s="288">
        <v>664499909.61000001</v>
      </c>
      <c r="BD45" s="288">
        <v>0</v>
      </c>
    </row>
    <row r="46" spans="1:56" ht="12.75" customHeight="1" x14ac:dyDescent="0.25">
      <c r="A46" s="280">
        <v>2017</v>
      </c>
      <c r="B46" s="280">
        <v>3</v>
      </c>
      <c r="C46" s="280">
        <v>17</v>
      </c>
      <c r="D46" s="280">
        <v>15</v>
      </c>
      <c r="E46" s="280">
        <v>1</v>
      </c>
      <c r="F46" s="280">
        <v>1</v>
      </c>
      <c r="G46" s="280">
        <v>40</v>
      </c>
      <c r="H46" s="280">
        <v>31</v>
      </c>
      <c r="I46" s="280">
        <v>2893</v>
      </c>
      <c r="J46" s="280">
        <v>497</v>
      </c>
      <c r="K46" s="280">
        <v>15</v>
      </c>
      <c r="L46" s="270">
        <f t="shared" si="1"/>
        <v>512</v>
      </c>
      <c r="M46" s="280">
        <v>545</v>
      </c>
      <c r="N46" s="280">
        <v>42</v>
      </c>
      <c r="O46" s="280">
        <v>21</v>
      </c>
      <c r="P46" s="299">
        <v>251720145960.84</v>
      </c>
      <c r="Q46" s="268">
        <v>22987613211.450001</v>
      </c>
      <c r="R46" s="268">
        <v>18916459363.440002</v>
      </c>
      <c r="S46" s="268">
        <v>10993832570.130001</v>
      </c>
      <c r="T46" s="268">
        <v>145640037394.75</v>
      </c>
      <c r="U46" s="268">
        <v>22631417099.219898</v>
      </c>
      <c r="V46" s="268">
        <v>24527876549.450001</v>
      </c>
      <c r="W46" s="268">
        <v>1089235202.77</v>
      </c>
      <c r="X46" s="268">
        <v>228732532749.38998</v>
      </c>
      <c r="Y46" s="268">
        <v>139552753239.76001</v>
      </c>
      <c r="Z46" s="268">
        <v>12036532109.710001</v>
      </c>
      <c r="AA46" s="268">
        <v>3621089805.1100001</v>
      </c>
      <c r="AB46" s="268">
        <v>2345730742.21</v>
      </c>
      <c r="AC46" s="297">
        <v>121549400582.73</v>
      </c>
      <c r="AD46" s="297">
        <v>58649155281.330002</v>
      </c>
      <c r="AE46" s="297">
        <v>9265520617.0499992</v>
      </c>
      <c r="AF46" s="297">
        <v>4761932552.9899998</v>
      </c>
      <c r="AG46" s="297">
        <v>7559001738.0500002</v>
      </c>
      <c r="AH46" s="297">
        <v>19657309703.029999</v>
      </c>
      <c r="AI46" s="268">
        <v>112167392721.08</v>
      </c>
      <c r="AJ46" s="268">
        <v>112167392721.08</v>
      </c>
      <c r="AK46" s="268">
        <v>130000000</v>
      </c>
      <c r="AL46" s="268">
        <v>-1243016000</v>
      </c>
      <c r="AM46" s="268">
        <v>0</v>
      </c>
      <c r="AN46" s="268">
        <v>8517859483.3999996</v>
      </c>
      <c r="AO46" s="268">
        <v>0</v>
      </c>
      <c r="AP46" s="268">
        <v>1287160928</v>
      </c>
      <c r="AQ46" s="268">
        <v>22892159304.610001</v>
      </c>
      <c r="AR46" s="298">
        <v>114572073779.39</v>
      </c>
      <c r="AS46" s="268">
        <v>32410510066.419998</v>
      </c>
      <c r="AT46" s="283">
        <v>0.50505098916986679</v>
      </c>
      <c r="AU46" s="283">
        <v>4.0892916995426611E-2</v>
      </c>
      <c r="AV46" s="283">
        <v>9.2242195355119849E-2</v>
      </c>
      <c r="AW46" s="268">
        <v>58278524591.120003</v>
      </c>
      <c r="AX46" s="268">
        <v>977386872.96000004</v>
      </c>
      <c r="AY46" s="282">
        <v>125804595.75</v>
      </c>
      <c r="AZ46" s="268">
        <v>851582277.21000004</v>
      </c>
      <c r="BA46" s="284">
        <v>59130106868.330002</v>
      </c>
      <c r="BB46" s="284">
        <v>29250731464.52</v>
      </c>
      <c r="BC46" s="288">
        <v>612987499.04999995</v>
      </c>
      <c r="BD46" s="288">
        <v>0</v>
      </c>
    </row>
    <row r="47" spans="1:56" ht="12.75" customHeight="1" x14ac:dyDescent="0.25">
      <c r="A47" s="280">
        <v>2017</v>
      </c>
      <c r="B47" s="280">
        <v>4</v>
      </c>
      <c r="C47" s="280">
        <v>17</v>
      </c>
      <c r="D47" s="280">
        <v>15</v>
      </c>
      <c r="E47" s="280">
        <v>1</v>
      </c>
      <c r="F47" s="280">
        <v>1</v>
      </c>
      <c r="G47" s="280">
        <v>42</v>
      </c>
      <c r="H47" s="280">
        <v>29</v>
      </c>
      <c r="I47" s="280">
        <v>2893</v>
      </c>
      <c r="J47" s="280">
        <v>495</v>
      </c>
      <c r="K47" s="280">
        <v>18</v>
      </c>
      <c r="L47" s="270">
        <f t="shared" si="1"/>
        <v>513</v>
      </c>
      <c r="M47" s="280">
        <v>560</v>
      </c>
      <c r="N47" s="280">
        <v>42</v>
      </c>
      <c r="O47" s="280">
        <v>21</v>
      </c>
      <c r="P47" s="299">
        <v>244739917419.254</v>
      </c>
      <c r="Q47" s="268">
        <v>22372954364.417999</v>
      </c>
      <c r="R47" s="268">
        <v>12877471614.24</v>
      </c>
      <c r="S47" s="268">
        <v>9255047340.5200005</v>
      </c>
      <c r="T47" s="268">
        <v>151047225351.19</v>
      </c>
      <c r="U47" s="268">
        <v>17396549636.080002</v>
      </c>
      <c r="V47" s="268">
        <v>27609247939.862</v>
      </c>
      <c r="W47" s="268">
        <v>1151461185.46</v>
      </c>
      <c r="X47" s="268">
        <f t="shared" ref="X47:X71" si="2">P47-Q47</f>
        <v>222366963054.836</v>
      </c>
      <c r="Y47" s="268">
        <v>129901735455.21899</v>
      </c>
      <c r="Z47" s="268">
        <v>7154729559.5200005</v>
      </c>
      <c r="AA47" s="268">
        <v>1574229322.45</v>
      </c>
      <c r="AB47" s="268">
        <v>3119742743.1149998</v>
      </c>
      <c r="AC47" s="297">
        <v>118053033830.134</v>
      </c>
      <c r="AD47" s="297">
        <v>52773242110.419998</v>
      </c>
      <c r="AE47" s="297">
        <v>9214472323.9899998</v>
      </c>
      <c r="AF47" s="297">
        <v>5861888854.3699999</v>
      </c>
      <c r="AG47" s="297">
        <v>9462941852.5499992</v>
      </c>
      <c r="AH47" s="297">
        <v>19286821772.493999</v>
      </c>
      <c r="AI47" s="268">
        <v>114838181964.045</v>
      </c>
      <c r="AJ47" s="268">
        <v>114838181964.045</v>
      </c>
      <c r="AK47" s="268">
        <v>130000000</v>
      </c>
      <c r="AL47" s="268">
        <v>-1243016000</v>
      </c>
      <c r="AM47" s="268">
        <v>0</v>
      </c>
      <c r="AN47" s="268">
        <v>9813154717.2099991</v>
      </c>
      <c r="AO47" s="268">
        <v>0</v>
      </c>
      <c r="AP47" s="298">
        <v>1025599913</v>
      </c>
      <c r="AQ47" s="268">
        <v>24529214328.764999</v>
      </c>
      <c r="AR47" s="298">
        <v>45238554883.699997</v>
      </c>
      <c r="AS47" s="268">
        <v>45238554883.699997</v>
      </c>
      <c r="AT47" s="283">
        <v>0.55260343939475942</v>
      </c>
      <c r="AU47" s="283">
        <v>0.11631778362575264</v>
      </c>
      <c r="AV47" s="283">
        <v>0.11631778362575264</v>
      </c>
      <c r="AW47" s="282">
        <v>1282057817.0999999</v>
      </c>
      <c r="AX47" s="282">
        <v>27525068.77</v>
      </c>
      <c r="AY47" s="268">
        <v>1254532748.3299999</v>
      </c>
      <c r="AZ47" s="284">
        <v>81864410640.020004</v>
      </c>
      <c r="BA47" s="284">
        <v>44333026133.75</v>
      </c>
      <c r="BB47" s="284">
        <v>905528749.95000005</v>
      </c>
      <c r="BC47" s="284">
        <v>0</v>
      </c>
      <c r="BD47" s="284"/>
    </row>
    <row r="48" spans="1:56" ht="12.75" customHeight="1" x14ac:dyDescent="0.25">
      <c r="A48" s="280">
        <v>2018</v>
      </c>
      <c r="B48" s="280">
        <v>1</v>
      </c>
      <c r="C48" s="280">
        <v>17</v>
      </c>
      <c r="D48" s="280">
        <v>15</v>
      </c>
      <c r="E48" s="280">
        <v>1</v>
      </c>
      <c r="F48" s="280">
        <v>1</v>
      </c>
      <c r="G48" s="280">
        <v>43</v>
      </c>
      <c r="H48" s="280">
        <v>28</v>
      </c>
      <c r="I48" s="280">
        <v>2573</v>
      </c>
      <c r="J48" s="280">
        <v>510</v>
      </c>
      <c r="K48" s="280">
        <v>22</v>
      </c>
      <c r="L48" s="270">
        <f t="shared" si="1"/>
        <v>532</v>
      </c>
      <c r="M48" s="280">
        <v>563</v>
      </c>
      <c r="N48" s="280">
        <v>42</v>
      </c>
      <c r="O48" s="280">
        <v>22</v>
      </c>
      <c r="P48" s="299">
        <v>258314302406.57001</v>
      </c>
      <c r="Q48" s="268">
        <v>23897695618.330002</v>
      </c>
      <c r="R48" s="268">
        <v>13113355479.02</v>
      </c>
      <c r="S48" s="268">
        <v>9630551223.1000004</v>
      </c>
      <c r="T48" s="268">
        <v>152167198578.17999</v>
      </c>
      <c r="U48" s="268">
        <v>26276009039.349998</v>
      </c>
      <c r="V48" s="268">
        <v>27512584734.949997</v>
      </c>
      <c r="W48" s="268">
        <v>1042035373.87</v>
      </c>
      <c r="X48" s="268">
        <f t="shared" si="2"/>
        <v>234416606788.23999</v>
      </c>
      <c r="Y48" s="268">
        <v>140823417275.92999</v>
      </c>
      <c r="Z48" s="268">
        <v>8941522627.5799999</v>
      </c>
      <c r="AA48" s="268">
        <v>2653994049.79</v>
      </c>
      <c r="AB48" s="268">
        <v>3633124934.98</v>
      </c>
      <c r="AC48" s="297">
        <v>125594775663.58</v>
      </c>
      <c r="AD48" s="297">
        <v>56757670211.919998</v>
      </c>
      <c r="AE48" s="297">
        <v>10254011295.639999</v>
      </c>
      <c r="AF48" s="297">
        <v>8442873649.1099997</v>
      </c>
      <c r="AG48" s="297">
        <v>9902013102.3700008</v>
      </c>
      <c r="AH48" s="297">
        <v>18866278942.59</v>
      </c>
      <c r="AI48" s="268">
        <v>117490885130.64</v>
      </c>
      <c r="AJ48" s="268">
        <v>117490885130.64</v>
      </c>
      <c r="AK48" s="268">
        <v>130000000</v>
      </c>
      <c r="AL48" s="268">
        <v>-1243016000</v>
      </c>
      <c r="AM48" s="268">
        <v>0</v>
      </c>
      <c r="AN48" s="268">
        <v>9871913924.8400002</v>
      </c>
      <c r="AO48" s="268">
        <v>0</v>
      </c>
      <c r="AP48" s="268">
        <v>1372168773.28</v>
      </c>
      <c r="AQ48" s="268">
        <v>25916589427.450001</v>
      </c>
      <c r="AR48" s="298">
        <v>35335477543.130005</v>
      </c>
      <c r="AS48" s="268">
        <v>11543193784.380001</v>
      </c>
      <c r="AT48" s="283">
        <v>0.51501545881523014</v>
      </c>
      <c r="AU48" s="283">
        <v>1.4162887933882823E-2</v>
      </c>
      <c r="AV48" s="283">
        <v>3.066641909751374E-2</v>
      </c>
      <c r="AW48" s="268">
        <v>22095620781.369999</v>
      </c>
      <c r="AX48" s="282">
        <v>374534166.37</v>
      </c>
      <c r="AY48" s="282">
        <v>56859216.899999999</v>
      </c>
      <c r="AZ48" s="268">
        <v>317674949.47000003</v>
      </c>
      <c r="BA48" s="284">
        <v>22413295730.84</v>
      </c>
      <c r="BB48" s="284">
        <v>11339323818.280001</v>
      </c>
      <c r="BC48" s="284">
        <v>203869966.09999999</v>
      </c>
      <c r="BD48" s="284">
        <v>0</v>
      </c>
    </row>
    <row r="49" spans="1:56" ht="12.75" customHeight="1" x14ac:dyDescent="0.25">
      <c r="A49" s="280">
        <v>2018</v>
      </c>
      <c r="B49" s="280">
        <v>2</v>
      </c>
      <c r="C49" s="280">
        <v>17</v>
      </c>
      <c r="D49" s="280">
        <v>15</v>
      </c>
      <c r="E49" s="280">
        <v>1</v>
      </c>
      <c r="F49" s="280">
        <v>2</v>
      </c>
      <c r="G49" s="280">
        <v>46</v>
      </c>
      <c r="H49" s="280">
        <v>28</v>
      </c>
      <c r="I49" s="280">
        <v>2587</v>
      </c>
      <c r="J49" s="280">
        <v>549</v>
      </c>
      <c r="K49" s="280">
        <v>28</v>
      </c>
      <c r="L49" s="270">
        <f t="shared" si="1"/>
        <v>577</v>
      </c>
      <c r="M49" s="280">
        <v>568</v>
      </c>
      <c r="N49" s="242"/>
      <c r="O49" s="280">
        <v>25</v>
      </c>
      <c r="P49" s="299">
        <v>282163439275.73999</v>
      </c>
      <c r="Q49" s="268">
        <v>35438534078.248001</v>
      </c>
      <c r="R49" s="268">
        <v>21699186856.790001</v>
      </c>
      <c r="S49" s="268">
        <v>11351058490.01</v>
      </c>
      <c r="T49" s="268">
        <v>153219606767.63</v>
      </c>
      <c r="U49" s="268">
        <v>25188472848.359997</v>
      </c>
      <c r="V49" s="268">
        <v>30033510081.430996</v>
      </c>
      <c r="W49" s="268">
        <v>905554577.80999994</v>
      </c>
      <c r="X49" s="268">
        <f t="shared" si="2"/>
        <v>246724905197.492</v>
      </c>
      <c r="Y49" s="268">
        <v>155338945786.00998</v>
      </c>
      <c r="Z49" s="268">
        <v>11887040691.76</v>
      </c>
      <c r="AA49" s="268">
        <v>2986786277.5300002</v>
      </c>
      <c r="AB49" s="268">
        <v>4963114291.9300003</v>
      </c>
      <c r="AC49" s="297">
        <v>135502004524.79002</v>
      </c>
      <c r="AD49" s="297">
        <v>70373940862.800003</v>
      </c>
      <c r="AE49" s="297">
        <v>10477790924.07</v>
      </c>
      <c r="AF49" s="297">
        <v>3148390998.7800002</v>
      </c>
      <c r="AG49" s="297">
        <v>11286111048.959999</v>
      </c>
      <c r="AH49" s="297">
        <v>18866278942.59</v>
      </c>
      <c r="AI49" s="268">
        <v>126824493489.73</v>
      </c>
      <c r="AJ49" s="268">
        <v>126824493489.73</v>
      </c>
      <c r="AK49" s="268">
        <v>130000000</v>
      </c>
      <c r="AL49" s="268">
        <v>-1243016000</v>
      </c>
      <c r="AM49" s="268">
        <v>0</v>
      </c>
      <c r="AN49" s="268">
        <v>10164411858.84</v>
      </c>
      <c r="AO49" s="268">
        <v>0</v>
      </c>
      <c r="AP49" s="268">
        <v>2857030513.79</v>
      </c>
      <c r="AQ49" s="268">
        <v>22459088112.029999</v>
      </c>
      <c r="AR49" s="298">
        <v>84081890113.650009</v>
      </c>
      <c r="AS49" s="268">
        <v>29158198734.130001</v>
      </c>
      <c r="AT49" s="283">
        <v>0.60844034436193639</v>
      </c>
      <c r="AU49" s="283">
        <v>2.3431534603998487E-2</v>
      </c>
      <c r="AV49" s="283">
        <v>5.183555361285027E-2</v>
      </c>
      <c r="AW49" s="268">
        <v>47349352123.910004</v>
      </c>
      <c r="AX49" s="282">
        <v>715360099.55999994</v>
      </c>
      <c r="AY49" s="282">
        <v>141856672.68000001</v>
      </c>
      <c r="AZ49" s="268">
        <v>573503426.87999988</v>
      </c>
      <c r="BA49" s="284"/>
      <c r="BB49" s="284">
        <v>28813271171.810001</v>
      </c>
      <c r="BC49" s="284">
        <v>344927562.31999999</v>
      </c>
      <c r="BD49" s="284">
        <v>0</v>
      </c>
    </row>
    <row r="50" spans="1:56" ht="12.75" customHeight="1" x14ac:dyDescent="0.25">
      <c r="A50" s="280">
        <v>2018</v>
      </c>
      <c r="B50" s="280">
        <v>3</v>
      </c>
      <c r="C50" s="280">
        <v>17</v>
      </c>
      <c r="D50" s="280">
        <v>15</v>
      </c>
      <c r="E50" s="280">
        <v>1</v>
      </c>
      <c r="F50" s="280">
        <v>2</v>
      </c>
      <c r="G50" s="280">
        <v>47</v>
      </c>
      <c r="H50" s="280">
        <v>27</v>
      </c>
      <c r="I50" s="280">
        <v>2421</v>
      </c>
      <c r="J50" s="280">
        <v>547</v>
      </c>
      <c r="K50" s="280">
        <v>28</v>
      </c>
      <c r="L50" s="270">
        <f t="shared" si="1"/>
        <v>575</v>
      </c>
      <c r="M50" s="280">
        <v>574</v>
      </c>
      <c r="N50" s="280">
        <v>43</v>
      </c>
      <c r="O50" s="280">
        <v>27</v>
      </c>
      <c r="P50" s="299">
        <v>327616372651.39801</v>
      </c>
      <c r="Q50" s="268">
        <v>59138321461.312996</v>
      </c>
      <c r="R50" s="268">
        <v>23173175980.0644</v>
      </c>
      <c r="S50" s="268">
        <v>11833023314.59</v>
      </c>
      <c r="T50" s="268">
        <v>170571025880.63</v>
      </c>
      <c r="U50" s="268">
        <v>27342599770.360001</v>
      </c>
      <c r="V50" s="268">
        <v>30341141084.990002</v>
      </c>
      <c r="W50" s="268">
        <v>929864139.88000011</v>
      </c>
      <c r="X50" s="268">
        <f t="shared" si="2"/>
        <v>268478051190.08502</v>
      </c>
      <c r="Y50" s="268">
        <v>165806724454.02802</v>
      </c>
      <c r="Z50" s="268">
        <v>17371666800.380001</v>
      </c>
      <c r="AA50" s="268">
        <v>3328585930.7200003</v>
      </c>
      <c r="AB50" s="268">
        <v>3707617092.25</v>
      </c>
      <c r="AC50" s="297">
        <v>141371840869.31302</v>
      </c>
      <c r="AD50" s="297">
        <v>71794164432.255005</v>
      </c>
      <c r="AE50" s="297">
        <v>11070165394.357</v>
      </c>
      <c r="AF50" s="297">
        <v>4541819654.4700003</v>
      </c>
      <c r="AG50" s="297">
        <v>8750647039.2070007</v>
      </c>
      <c r="AH50" s="297">
        <v>18176011668.703999</v>
      </c>
      <c r="AI50" s="268">
        <v>161809648197.36301</v>
      </c>
      <c r="AJ50" s="268">
        <v>161809648197.36301</v>
      </c>
      <c r="AK50" s="268">
        <v>4853460800</v>
      </c>
      <c r="AL50" s="268">
        <v>0</v>
      </c>
      <c r="AM50" s="268">
        <v>0</v>
      </c>
      <c r="AN50" s="268">
        <v>10164411858.8351</v>
      </c>
      <c r="AO50" s="268">
        <v>0</v>
      </c>
      <c r="AP50" s="268">
        <v>1009309313.79</v>
      </c>
      <c r="AQ50" s="268">
        <v>30044632747.667503</v>
      </c>
      <c r="AR50" s="298">
        <v>126395097151.00999</v>
      </c>
      <c r="AS50" s="268">
        <v>42222602763.389999</v>
      </c>
      <c r="AT50" s="283">
        <v>0.5616303610540524</v>
      </c>
      <c r="AU50" s="283">
        <v>4.7377107478959984E-2</v>
      </c>
      <c r="AV50" s="283">
        <v>0.10009073604151483</v>
      </c>
      <c r="AW50" s="268">
        <v>74422321096.707993</v>
      </c>
      <c r="AX50" s="282">
        <v>1003823547.0700001</v>
      </c>
      <c r="AY50" s="282">
        <v>261334050.86000001</v>
      </c>
      <c r="AZ50" s="268">
        <v>742489496.21000004</v>
      </c>
      <c r="BA50" s="284">
        <v>75164810592.917999</v>
      </c>
      <c r="BB50" s="284">
        <v>41758267995.720001</v>
      </c>
      <c r="BC50" s="284">
        <v>456571716.13999999</v>
      </c>
      <c r="BD50" s="284">
        <v>7763051.5300000003</v>
      </c>
    </row>
    <row r="51" spans="1:56" ht="12.75" customHeight="1" x14ac:dyDescent="0.25">
      <c r="A51" s="280">
        <v>2018</v>
      </c>
      <c r="B51" s="280">
        <v>4</v>
      </c>
      <c r="C51" s="280">
        <v>17</v>
      </c>
      <c r="D51" s="280">
        <v>15</v>
      </c>
      <c r="E51" s="280">
        <v>1</v>
      </c>
      <c r="F51" s="280">
        <v>2</v>
      </c>
      <c r="G51" s="280">
        <v>49</v>
      </c>
      <c r="H51" s="280">
        <v>27</v>
      </c>
      <c r="I51" s="280">
        <v>2430</v>
      </c>
      <c r="J51" s="280">
        <v>564</v>
      </c>
      <c r="K51" s="280">
        <v>30</v>
      </c>
      <c r="L51" s="270">
        <f t="shared" si="1"/>
        <v>594</v>
      </c>
      <c r="M51" s="280">
        <v>581</v>
      </c>
      <c r="N51" s="280">
        <v>43</v>
      </c>
      <c r="O51" s="280">
        <v>28</v>
      </c>
      <c r="P51" s="299">
        <v>331941415592.57001</v>
      </c>
      <c r="Q51" s="268">
        <v>54303765571.760002</v>
      </c>
      <c r="R51" s="268">
        <v>16546880933.52</v>
      </c>
      <c r="S51" s="268">
        <v>14850008350.870001</v>
      </c>
      <c r="T51" s="268">
        <v>180697356821.34</v>
      </c>
      <c r="U51" s="268">
        <v>28808358283.399998</v>
      </c>
      <c r="V51" s="268">
        <v>30640424994.09</v>
      </c>
      <c r="W51" s="268">
        <v>1032048144.98</v>
      </c>
      <c r="X51" s="268">
        <f t="shared" si="2"/>
        <v>277637650020.81</v>
      </c>
      <c r="Y51" s="268">
        <v>166455717878.98999</v>
      </c>
      <c r="Z51" s="268">
        <v>12507848209.84</v>
      </c>
      <c r="AA51" s="268">
        <v>2555286292.9099998</v>
      </c>
      <c r="AB51" s="268">
        <v>5347545856.2600002</v>
      </c>
      <c r="AC51" s="297">
        <v>146045037519.98001</v>
      </c>
      <c r="AD51" s="297">
        <v>73251420004.820007</v>
      </c>
      <c r="AE51" s="297">
        <v>12323286599.799999</v>
      </c>
      <c r="AF51" s="297">
        <v>4621098060.8800001</v>
      </c>
      <c r="AG51" s="297">
        <v>9729445028.1900005</v>
      </c>
      <c r="AH51" s="297">
        <v>18176011668.299999</v>
      </c>
      <c r="AI51" s="268">
        <v>120309729185.53999</v>
      </c>
      <c r="AJ51" s="268">
        <v>120309729185.53999</v>
      </c>
      <c r="AK51" s="268">
        <v>7852750180.4700003</v>
      </c>
      <c r="AL51" s="268">
        <v>0</v>
      </c>
      <c r="AM51" s="268">
        <v>0</v>
      </c>
      <c r="AN51" s="268">
        <v>10184901993.76</v>
      </c>
      <c r="AO51" s="268">
        <v>0</v>
      </c>
      <c r="AP51" s="268">
        <v>998061013.78999996</v>
      </c>
      <c r="AQ51" s="268">
        <v>33993005520.5</v>
      </c>
      <c r="AR51" s="298">
        <v>178704767802.345</v>
      </c>
      <c r="AS51" s="268">
        <v>58212587076.360001</v>
      </c>
      <c r="AT51" s="283">
        <v>0.5519215571218804</v>
      </c>
      <c r="AU51" s="283">
        <v>5.5914230381172478E-2</v>
      </c>
      <c r="AV51" s="283">
        <v>0.11267702575765728</v>
      </c>
      <c r="AW51" s="268">
        <v>103608534534.995</v>
      </c>
      <c r="AX51" s="282">
        <v>1398330370.21</v>
      </c>
      <c r="AY51" s="282">
        <v>479968084.05000001</v>
      </c>
      <c r="AZ51" s="268">
        <v>918362286.16000009</v>
      </c>
      <c r="BA51" s="284">
        <v>104526896821.155</v>
      </c>
      <c r="BB51" s="284">
        <v>57131369676.18</v>
      </c>
      <c r="BC51" s="284">
        <v>559277978.47000003</v>
      </c>
      <c r="BD51" s="284">
        <v>521939421.70999998</v>
      </c>
    </row>
    <row r="52" spans="1:56" ht="12.75" customHeight="1" x14ac:dyDescent="0.25">
      <c r="A52" s="280">
        <v>2019</v>
      </c>
      <c r="B52" s="280">
        <v>1</v>
      </c>
      <c r="C52" s="280">
        <v>17</v>
      </c>
      <c r="D52" s="280">
        <v>15</v>
      </c>
      <c r="E52" s="280">
        <v>1</v>
      </c>
      <c r="F52" s="280">
        <v>2</v>
      </c>
      <c r="G52" s="280">
        <v>50</v>
      </c>
      <c r="H52" s="280">
        <v>26</v>
      </c>
      <c r="I52" s="280">
        <v>2448</v>
      </c>
      <c r="J52" s="280">
        <v>566</v>
      </c>
      <c r="K52" s="280">
        <v>33</v>
      </c>
      <c r="L52" s="270">
        <f t="shared" si="1"/>
        <v>599</v>
      </c>
      <c r="M52" s="280">
        <v>582</v>
      </c>
      <c r="N52" s="280">
        <v>43</v>
      </c>
      <c r="O52" s="280">
        <v>30</v>
      </c>
      <c r="P52" s="299">
        <v>327607390676.35229</v>
      </c>
      <c r="Q52" s="268">
        <v>52262036232.920502</v>
      </c>
      <c r="R52" s="268">
        <v>16015847036.1887</v>
      </c>
      <c r="S52" s="268">
        <v>14259611027.974501</v>
      </c>
      <c r="T52" s="268">
        <v>179939640298.17001</v>
      </c>
      <c r="U52" s="268">
        <v>27963268077.75</v>
      </c>
      <c r="V52" s="268">
        <v>30275938412.213303</v>
      </c>
      <c r="W52" s="268">
        <v>910325024.6099999</v>
      </c>
      <c r="X52" s="268">
        <f t="shared" si="2"/>
        <v>275345354443.43176</v>
      </c>
      <c r="Y52" s="268">
        <v>159105747800.33035</v>
      </c>
      <c r="Z52" s="268">
        <v>9967922109.8278008</v>
      </c>
      <c r="AA52" s="268">
        <v>3490394392.086</v>
      </c>
      <c r="AB52" s="268">
        <v>3861673696.9623628</v>
      </c>
      <c r="AC52" s="297">
        <v>141785757601.45398</v>
      </c>
      <c r="AD52" s="297">
        <v>73122803432.190002</v>
      </c>
      <c r="AE52" s="297">
        <v>11798726544.860001</v>
      </c>
      <c r="AF52" s="297">
        <v>5034319472.8999996</v>
      </c>
      <c r="AG52" s="297">
        <v>9503479822.5900002</v>
      </c>
      <c r="AH52" s="297">
        <v>18176011668.740002</v>
      </c>
      <c r="AI52" s="268">
        <v>120309729185.54001</v>
      </c>
      <c r="AJ52" s="268">
        <v>120309729185.53999</v>
      </c>
      <c r="AK52" s="268">
        <v>7852750180.4700003</v>
      </c>
      <c r="AL52" s="268">
        <v>0</v>
      </c>
      <c r="AM52" s="268">
        <v>0</v>
      </c>
      <c r="AN52" s="268">
        <v>10120504264.09</v>
      </c>
      <c r="AO52" s="268">
        <v>0</v>
      </c>
      <c r="AP52" s="268">
        <v>1272460017.6199999</v>
      </c>
      <c r="AQ52" s="268">
        <v>36798949408.471931</v>
      </c>
      <c r="AR52" s="298">
        <v>38335210083.081299</v>
      </c>
      <c r="AS52" s="268">
        <v>12558142978.23</v>
      </c>
      <c r="AT52" s="283">
        <v>0.43772278949078475</v>
      </c>
      <c r="AU52" s="283">
        <v>1.6789907497672615E-2</v>
      </c>
      <c r="AV52" s="283">
        <v>3.3156237083466003E-2</v>
      </c>
      <c r="AW52" s="268">
        <v>28384678082.521301</v>
      </c>
      <c r="AX52" s="282">
        <v>410650366.72000003</v>
      </c>
      <c r="AY52" s="282">
        <v>125892496.8</v>
      </c>
      <c r="AZ52" s="268">
        <v>284757869.92000002</v>
      </c>
      <c r="BA52" s="284">
        <v>28669435952.441299</v>
      </c>
      <c r="BB52" s="284">
        <v>12432222765.4</v>
      </c>
      <c r="BC52" s="284">
        <v>117042712.83</v>
      </c>
      <c r="BD52" s="284">
        <v>8877500</v>
      </c>
    </row>
    <row r="53" spans="1:56" ht="12.75" customHeight="1" x14ac:dyDescent="0.25">
      <c r="A53" s="280">
        <v>2019</v>
      </c>
      <c r="B53" s="280">
        <v>2</v>
      </c>
      <c r="C53" s="280">
        <v>17</v>
      </c>
      <c r="D53" s="280">
        <v>15</v>
      </c>
      <c r="E53" s="280">
        <v>1</v>
      </c>
      <c r="F53" s="280">
        <v>2</v>
      </c>
      <c r="G53" s="280">
        <v>52</v>
      </c>
      <c r="H53" s="280">
        <v>26</v>
      </c>
      <c r="I53" s="280">
        <v>2493</v>
      </c>
      <c r="J53" s="280">
        <v>569</v>
      </c>
      <c r="K53" s="280">
        <v>38</v>
      </c>
      <c r="L53" s="270">
        <f t="shared" si="1"/>
        <v>607</v>
      </c>
      <c r="M53" s="280">
        <v>585</v>
      </c>
      <c r="N53" s="280">
        <v>44</v>
      </c>
      <c r="O53" s="280">
        <v>30</v>
      </c>
      <c r="P53" s="299">
        <v>354744220391.32098</v>
      </c>
      <c r="Q53" s="268">
        <v>61787576316.699997</v>
      </c>
      <c r="R53" s="268">
        <v>21789747461.719997</v>
      </c>
      <c r="S53" s="268">
        <v>17834505808.766003</v>
      </c>
      <c r="T53" s="268">
        <v>183336251290.19</v>
      </c>
      <c r="U53" s="268">
        <v>32368719164.32</v>
      </c>
      <c r="V53" s="268">
        <v>30272690547.470001</v>
      </c>
      <c r="W53" s="268">
        <v>1088165870.5749998</v>
      </c>
      <c r="X53" s="268">
        <f t="shared" si="2"/>
        <v>292956644074.62097</v>
      </c>
      <c r="Y53" s="268">
        <v>180612934871.74002</v>
      </c>
      <c r="Z53" s="268">
        <v>12971318433.6</v>
      </c>
      <c r="AA53" s="268">
        <v>2950220553.8699999</v>
      </c>
      <c r="AB53" s="268">
        <v>3413696903.2600002</v>
      </c>
      <c r="AC53" s="297">
        <v>158856823725.71002</v>
      </c>
      <c r="AD53" s="297">
        <v>85872709248.339996</v>
      </c>
      <c r="AE53" s="297">
        <v>11478225849.02</v>
      </c>
      <c r="AF53" s="297">
        <v>6004615873.21</v>
      </c>
      <c r="AG53" s="297">
        <v>9015919558.2800007</v>
      </c>
      <c r="AH53" s="297">
        <v>18176011668.740002</v>
      </c>
      <c r="AI53" s="268">
        <v>120309729185.54001</v>
      </c>
      <c r="AJ53" s="268">
        <v>120309729185.54001</v>
      </c>
      <c r="AK53" s="268">
        <v>7852750180.4700003</v>
      </c>
      <c r="AL53" s="268">
        <v>0</v>
      </c>
      <c r="AM53" s="268">
        <v>0</v>
      </c>
      <c r="AN53" s="268">
        <v>10128664559.48</v>
      </c>
      <c r="AO53" s="268">
        <v>0</v>
      </c>
      <c r="AP53" s="268">
        <v>1271984117.6199999</v>
      </c>
      <c r="AQ53" s="268">
        <v>42420907536.93</v>
      </c>
      <c r="AR53" s="298">
        <v>103964004856.11</v>
      </c>
      <c r="AS53" s="268">
        <v>25736104388.879997</v>
      </c>
      <c r="AT53" s="283">
        <v>0.43889479800869408</v>
      </c>
      <c r="AU53" s="283">
        <v>3.6847716426050239E-2</v>
      </c>
      <c r="AV53" s="283">
        <v>7.338202663136488E-2</v>
      </c>
      <c r="AW53" s="268">
        <v>57992124451.629997</v>
      </c>
      <c r="AX53" s="282">
        <v>718550395.81999993</v>
      </c>
      <c r="AY53" s="282">
        <v>114276563.47999999</v>
      </c>
      <c r="AZ53" s="268">
        <v>604273832.33999991</v>
      </c>
      <c r="BA53" s="284">
        <v>58596398283.969994</v>
      </c>
      <c r="BB53" s="284">
        <v>25370542762.849998</v>
      </c>
      <c r="BC53" s="284">
        <v>347111626.03000003</v>
      </c>
      <c r="BD53" s="284">
        <v>18450000</v>
      </c>
    </row>
    <row r="54" spans="1:56" ht="12.75" customHeight="1" x14ac:dyDescent="0.25">
      <c r="A54" s="280">
        <v>2019</v>
      </c>
      <c r="B54" s="280">
        <v>3</v>
      </c>
      <c r="C54" s="280">
        <v>17</v>
      </c>
      <c r="D54" s="280">
        <v>15</v>
      </c>
      <c r="E54" s="280">
        <v>1</v>
      </c>
      <c r="F54" s="280">
        <v>2</v>
      </c>
      <c r="G54" s="280">
        <v>51</v>
      </c>
      <c r="H54" s="280">
        <v>26</v>
      </c>
      <c r="I54" s="280">
        <v>2487</v>
      </c>
      <c r="J54" s="280">
        <v>577</v>
      </c>
      <c r="K54" s="280">
        <v>41</v>
      </c>
      <c r="L54" s="270">
        <f t="shared" si="1"/>
        <v>618</v>
      </c>
      <c r="M54" s="280">
        <v>585</v>
      </c>
      <c r="N54" s="280">
        <v>44</v>
      </c>
      <c r="O54" s="280">
        <v>30</v>
      </c>
      <c r="P54" s="299">
        <v>373566585095.78021</v>
      </c>
      <c r="Q54" s="268">
        <v>44940790055.557899</v>
      </c>
      <c r="R54" s="268">
        <v>27071276120.290005</v>
      </c>
      <c r="S54" s="268">
        <v>18897789954.746002</v>
      </c>
      <c r="T54" s="268">
        <v>201822568541.92999</v>
      </c>
      <c r="U54" s="268">
        <v>37192043287.921455</v>
      </c>
      <c r="V54" s="268">
        <v>30170336243.729004</v>
      </c>
      <c r="W54" s="268">
        <v>1005722189.0599999</v>
      </c>
      <c r="X54" s="268">
        <f t="shared" si="2"/>
        <v>328625795040.22229</v>
      </c>
      <c r="Y54" s="268">
        <v>195080936618.27917</v>
      </c>
      <c r="Z54" s="268">
        <v>19503882083.161301</v>
      </c>
      <c r="AA54" s="268">
        <v>1986251419.1509001</v>
      </c>
      <c r="AB54" s="268">
        <v>3872896582.4952002</v>
      </c>
      <c r="AC54" s="297">
        <v>169717906533.47177</v>
      </c>
      <c r="AD54" s="297">
        <v>91151819749.875443</v>
      </c>
      <c r="AE54" s="297">
        <v>12599392305.63946</v>
      </c>
      <c r="AF54" s="297">
        <v>7659852128.5130768</v>
      </c>
      <c r="AG54" s="297">
        <v>10887879462.905993</v>
      </c>
      <c r="AH54" s="297">
        <v>18176011668.747772</v>
      </c>
      <c r="AI54" s="268">
        <v>112456979005.07001</v>
      </c>
      <c r="AJ54" s="268">
        <v>112456979005.07001</v>
      </c>
      <c r="AK54" s="268">
        <v>0</v>
      </c>
      <c r="AL54" s="268">
        <v>7852750180.4699993</v>
      </c>
      <c r="AM54" s="268">
        <v>0</v>
      </c>
      <c r="AN54" s="268">
        <v>9842028977.6100006</v>
      </c>
      <c r="AO54" s="268">
        <v>0</v>
      </c>
      <c r="AP54" s="268">
        <v>1141484117.6199999</v>
      </c>
      <c r="AQ54" s="268">
        <v>47192406196.741791</v>
      </c>
      <c r="AR54" s="298">
        <v>158739059883.08728</v>
      </c>
      <c r="AS54" s="268">
        <v>40231006527.519997</v>
      </c>
      <c r="AT54" s="283">
        <v>0.44182836879566262</v>
      </c>
      <c r="AU54" s="283">
        <v>9.1600000000000001E-2</v>
      </c>
      <c r="AV54" s="283">
        <v>0.1918</v>
      </c>
      <c r="AW54" s="268">
        <v>90265819634.944336</v>
      </c>
      <c r="AX54" s="282">
        <v>903525807.98000002</v>
      </c>
      <c r="AY54" s="282">
        <v>155369502.15000001</v>
      </c>
      <c r="AZ54" s="268">
        <v>748156305.83000004</v>
      </c>
      <c r="BA54" s="284">
        <v>92068984990.064331</v>
      </c>
      <c r="BB54" s="284">
        <v>39759516193.75</v>
      </c>
      <c r="BC54" s="284">
        <v>453040333.76999998</v>
      </c>
      <c r="BD54" s="284">
        <v>18450000</v>
      </c>
    </row>
    <row r="55" spans="1:56" ht="12.75" customHeight="1" x14ac:dyDescent="0.25">
      <c r="A55" s="280">
        <v>2019</v>
      </c>
      <c r="B55" s="280">
        <v>4</v>
      </c>
      <c r="C55" s="280">
        <v>17</v>
      </c>
      <c r="D55" s="280">
        <v>15</v>
      </c>
      <c r="E55" s="280">
        <v>1</v>
      </c>
      <c r="F55" s="280">
        <v>2</v>
      </c>
      <c r="G55" s="280">
        <v>54</v>
      </c>
      <c r="H55" s="280">
        <v>27</v>
      </c>
      <c r="I55" s="280">
        <v>2520</v>
      </c>
      <c r="J55" s="280">
        <v>577</v>
      </c>
      <c r="K55" s="280">
        <v>51</v>
      </c>
      <c r="L55" s="270">
        <f t="shared" si="1"/>
        <v>628</v>
      </c>
      <c r="M55" s="280">
        <v>592</v>
      </c>
      <c r="N55" s="280">
        <v>44</v>
      </c>
      <c r="O55" s="280">
        <v>30</v>
      </c>
      <c r="P55" s="299">
        <v>365849164725.98596</v>
      </c>
      <c r="Q55" s="268">
        <v>34642103380.022598</v>
      </c>
      <c r="R55" s="268">
        <v>30418773103.540001</v>
      </c>
      <c r="S55" s="268">
        <v>19470078432.475098</v>
      </c>
      <c r="T55" s="268">
        <v>206881520191.28598</v>
      </c>
      <c r="U55" s="268">
        <v>35746321460.437599</v>
      </c>
      <c r="V55" s="268">
        <v>28579074299.737701</v>
      </c>
      <c r="W55" s="268">
        <v>1185001191.5699999</v>
      </c>
      <c r="X55" s="268">
        <f t="shared" si="2"/>
        <v>331207061345.96338</v>
      </c>
      <c r="Y55" s="268">
        <v>192056334091.69598</v>
      </c>
      <c r="Z55" s="268">
        <v>16976792677.366001</v>
      </c>
      <c r="AA55" s="268">
        <v>4186048809.9200001</v>
      </c>
      <c r="AB55" s="268">
        <v>5249604573.5745296</v>
      </c>
      <c r="AC55" s="297">
        <v>165643888030.83557</v>
      </c>
      <c r="AD55" s="297">
        <v>86457969504.132294</v>
      </c>
      <c r="AE55" s="297">
        <v>12891766542.8799</v>
      </c>
      <c r="AF55" s="297">
        <v>7829102672.7099504</v>
      </c>
      <c r="AG55" s="297">
        <v>9706817877.5134296</v>
      </c>
      <c r="AH55" s="297">
        <v>15677595098.74</v>
      </c>
      <c r="AI55" s="268">
        <v>103780544100</v>
      </c>
      <c r="AJ55" s="268">
        <v>103780544100</v>
      </c>
      <c r="AK55" s="268">
        <v>-10992100</v>
      </c>
      <c r="AL55" s="268">
        <v>7857147020.4700003</v>
      </c>
      <c r="AM55" s="268">
        <v>0</v>
      </c>
      <c r="AN55" s="268">
        <v>10342551243.469999</v>
      </c>
      <c r="AO55" s="268">
        <v>0</v>
      </c>
      <c r="AP55" s="268">
        <v>16185061601.619692</v>
      </c>
      <c r="AQ55" s="268">
        <v>35638518768.734001</v>
      </c>
      <c r="AR55" s="298">
        <v>198705592979.289</v>
      </c>
      <c r="AS55" s="268">
        <v>65491231599.760002</v>
      </c>
      <c r="AT55" s="283">
        <v>0.52804777043374307</v>
      </c>
      <c r="AU55" s="283">
        <v>6.1432264870245605E-2</v>
      </c>
      <c r="AV55" s="283">
        <v>0.12894339815139652</v>
      </c>
      <c r="AW55" s="268">
        <v>123029739527.48599</v>
      </c>
      <c r="AX55" s="282">
        <v>1243383226.4400001</v>
      </c>
      <c r="AY55" s="282">
        <v>282860384.32999998</v>
      </c>
      <c r="AZ55" s="268">
        <v>960522842.11000013</v>
      </c>
      <c r="BA55" s="284">
        <v>123990262369.59599</v>
      </c>
      <c r="BB55" s="284">
        <v>64961055467.75</v>
      </c>
      <c r="BC55" s="284">
        <v>511726132.00999999</v>
      </c>
      <c r="BD55" s="284">
        <v>18450000</v>
      </c>
    </row>
    <row r="56" spans="1:56" ht="12.75" customHeight="1" x14ac:dyDescent="0.25">
      <c r="A56" s="280">
        <v>2020</v>
      </c>
      <c r="B56" s="280">
        <v>1</v>
      </c>
      <c r="C56" s="280">
        <v>17</v>
      </c>
      <c r="D56" s="280">
        <v>15</v>
      </c>
      <c r="E56" s="280">
        <v>1</v>
      </c>
      <c r="F56" s="280">
        <v>1</v>
      </c>
      <c r="G56" s="280">
        <v>54</v>
      </c>
      <c r="H56" s="280">
        <v>27</v>
      </c>
      <c r="I56" s="280">
        <v>2488</v>
      </c>
      <c r="J56" s="280">
        <v>580</v>
      </c>
      <c r="K56" s="280">
        <v>53</v>
      </c>
      <c r="L56" s="270">
        <f t="shared" si="1"/>
        <v>633</v>
      </c>
      <c r="M56" s="280">
        <v>607</v>
      </c>
      <c r="N56" s="280">
        <v>45</v>
      </c>
      <c r="O56" s="280">
        <v>30</v>
      </c>
      <c r="P56" s="299">
        <v>349955761677.08203</v>
      </c>
      <c r="Q56" s="268">
        <v>20551646860.812996</v>
      </c>
      <c r="R56" s="268">
        <v>23663214017.138</v>
      </c>
      <c r="S56" s="268">
        <v>17697570126.359997</v>
      </c>
      <c r="T56" s="268">
        <v>211922767862.14999</v>
      </c>
      <c r="U56" s="268">
        <v>37721544446.404602</v>
      </c>
      <c r="V56" s="268">
        <v>28788648307.604</v>
      </c>
      <c r="W56" s="268">
        <v>1166788097.6223149</v>
      </c>
      <c r="X56" s="268">
        <f t="shared" si="2"/>
        <v>329404114816.26904</v>
      </c>
      <c r="Y56" s="268">
        <v>184483047329.30099</v>
      </c>
      <c r="Z56" s="268">
        <v>13564268950.5</v>
      </c>
      <c r="AA56" s="268">
        <v>8528737615.5500097</v>
      </c>
      <c r="AB56" s="268">
        <v>4492195536.89995</v>
      </c>
      <c r="AC56" s="297">
        <v>157897845226.35104</v>
      </c>
      <c r="AD56" s="297">
        <v>82278094026.289993</v>
      </c>
      <c r="AE56" s="297">
        <v>12630080126.1873</v>
      </c>
      <c r="AF56" s="297">
        <v>7857141470.0322504</v>
      </c>
      <c r="AG56" s="297">
        <v>10897755910.481501</v>
      </c>
      <c r="AH56" s="297">
        <v>15677595098.75</v>
      </c>
      <c r="AI56" s="268">
        <v>83780544100</v>
      </c>
      <c r="AJ56" s="268">
        <v>83780544100</v>
      </c>
      <c r="AK56" s="268">
        <v>-10992100</v>
      </c>
      <c r="AL56" s="268">
        <v>7857147020.4700003</v>
      </c>
      <c r="AM56" s="268">
        <v>0</v>
      </c>
      <c r="AN56" s="268">
        <v>10149110934.767481</v>
      </c>
      <c r="AO56" s="268">
        <v>0</v>
      </c>
      <c r="AP56" s="268">
        <v>6284983676.8699999</v>
      </c>
      <c r="AQ56" s="268">
        <v>37411920716.958</v>
      </c>
      <c r="AR56" s="298">
        <v>41477009958.210007</v>
      </c>
      <c r="AS56" s="268">
        <v>15643548788.720001</v>
      </c>
      <c r="AT56" s="283">
        <v>0.49525457414026902</v>
      </c>
      <c r="AU56" s="283">
        <v>1.271641851296682E-2</v>
      </c>
      <c r="AV56" s="283">
        <v>2.6829942363381768E-2</v>
      </c>
      <c r="AW56" s="268">
        <v>31332250347.147404</v>
      </c>
      <c r="AX56" s="282">
        <v>364884322.64999998</v>
      </c>
      <c r="AY56" s="282">
        <v>110250659.94</v>
      </c>
      <c r="AZ56" s="268">
        <v>254633662.70999998</v>
      </c>
      <c r="BA56" s="284">
        <v>31586884009.857403</v>
      </c>
      <c r="BB56" s="284">
        <v>15506876568.240002</v>
      </c>
      <c r="BC56" s="284">
        <v>136672220.47999999</v>
      </c>
      <c r="BD56" s="284">
        <v>0</v>
      </c>
    </row>
    <row r="57" spans="1:56" ht="12.75" customHeight="1" x14ac:dyDescent="0.25">
      <c r="A57" s="280">
        <v>2020</v>
      </c>
      <c r="B57" s="280">
        <v>2</v>
      </c>
      <c r="C57" s="280">
        <v>17</v>
      </c>
      <c r="D57" s="280">
        <v>15</v>
      </c>
      <c r="E57" s="280">
        <v>1</v>
      </c>
      <c r="F57" s="280">
        <v>1</v>
      </c>
      <c r="G57" s="280">
        <v>55</v>
      </c>
      <c r="H57" s="280">
        <v>26</v>
      </c>
      <c r="I57" s="280">
        <v>2453</v>
      </c>
      <c r="J57" s="280">
        <v>584</v>
      </c>
      <c r="K57" s="280">
        <v>53</v>
      </c>
      <c r="L57" s="270">
        <f t="shared" si="1"/>
        <v>637</v>
      </c>
      <c r="M57" s="280">
        <v>617</v>
      </c>
      <c r="N57" s="280">
        <v>45</v>
      </c>
      <c r="O57" s="280">
        <v>32</v>
      </c>
      <c r="P57" s="299">
        <v>359206823226.367</v>
      </c>
      <c r="Q57" s="268">
        <v>19841602111.560902</v>
      </c>
      <c r="R57" s="268">
        <v>31257020833.7728</v>
      </c>
      <c r="S57" s="268">
        <v>16348038484.119501</v>
      </c>
      <c r="T57" s="268">
        <v>218344750113.06</v>
      </c>
      <c r="U57" s="268">
        <v>34854870600.482903</v>
      </c>
      <c r="V57" s="268">
        <v>28777941717.305298</v>
      </c>
      <c r="W57" s="268">
        <v>1402691506.95</v>
      </c>
      <c r="X57" s="268">
        <f t="shared" si="2"/>
        <v>339365221114.80609</v>
      </c>
      <c r="Y57" s="268">
        <v>186521716381.99899</v>
      </c>
      <c r="Z57" s="268">
        <v>13191850175.657</v>
      </c>
      <c r="AA57" s="268">
        <v>6984557575.9530001</v>
      </c>
      <c r="AB57" s="268">
        <v>6631243889.0012598</v>
      </c>
      <c r="AC57" s="297">
        <v>159714064741.38742</v>
      </c>
      <c r="AD57" s="297">
        <v>85973303337.654602</v>
      </c>
      <c r="AE57" s="297">
        <v>12989836713.754299</v>
      </c>
      <c r="AF57" s="297">
        <v>7820529462.7293701</v>
      </c>
      <c r="AG57" s="297">
        <v>9376564576.7091503</v>
      </c>
      <c r="AH57" s="297">
        <v>14613563844.290001</v>
      </c>
      <c r="AI57" s="268">
        <v>109162993050</v>
      </c>
      <c r="AJ57" s="268">
        <v>109162993050</v>
      </c>
      <c r="AK57" s="268">
        <v>-10992100</v>
      </c>
      <c r="AL57" s="268">
        <v>10104666397.469999</v>
      </c>
      <c r="AM57" s="268">
        <v>0</v>
      </c>
      <c r="AN57" s="268">
        <v>10197011244.99748</v>
      </c>
      <c r="AO57" s="268">
        <v>0</v>
      </c>
      <c r="AP57" s="268">
        <v>1284283676.8699999</v>
      </c>
      <c r="AQ57" s="268">
        <v>41947144575.034294</v>
      </c>
      <c r="AR57" s="298">
        <v>96362839281.188507</v>
      </c>
      <c r="AS57" s="268">
        <v>27739646556.509998</v>
      </c>
      <c r="AT57" s="283">
        <v>0.42461389121816712</v>
      </c>
      <c r="AU57" s="283">
        <v>3.3106350279689098E-2</v>
      </c>
      <c r="AV57" s="283">
        <v>6.9428484185889358E-2</v>
      </c>
      <c r="AW57" s="268">
        <v>64595864377.150398</v>
      </c>
      <c r="AX57" s="282">
        <v>733243149.04999995</v>
      </c>
      <c r="AY57" s="282">
        <v>285460512.64999998</v>
      </c>
      <c r="AZ57" s="268">
        <v>733243149.04999995</v>
      </c>
      <c r="BA57" s="284">
        <v>65329107526.200401</v>
      </c>
      <c r="BB57" s="284">
        <v>27485093982.919998</v>
      </c>
      <c r="BC57" s="284">
        <v>254552573.59</v>
      </c>
      <c r="BD57" s="284">
        <v>0</v>
      </c>
    </row>
    <row r="58" spans="1:56" ht="12.75" customHeight="1" x14ac:dyDescent="0.25">
      <c r="A58" s="280">
        <v>2020</v>
      </c>
      <c r="B58" s="280">
        <v>3</v>
      </c>
      <c r="C58" s="280">
        <v>17</v>
      </c>
      <c r="D58" s="280">
        <v>15</v>
      </c>
      <c r="E58" s="280">
        <v>1</v>
      </c>
      <c r="F58" s="280">
        <v>1</v>
      </c>
      <c r="G58" s="280">
        <v>54</v>
      </c>
      <c r="H58" s="280">
        <v>26</v>
      </c>
      <c r="I58" s="280">
        <v>2448</v>
      </c>
      <c r="J58" s="280">
        <v>609</v>
      </c>
      <c r="K58" s="280">
        <v>53</v>
      </c>
      <c r="L58" s="270">
        <f t="shared" si="1"/>
        <v>662</v>
      </c>
      <c r="M58" s="280">
        <v>628</v>
      </c>
      <c r="N58" s="280">
        <v>45</v>
      </c>
      <c r="O58" s="280">
        <v>32</v>
      </c>
      <c r="P58" s="299">
        <v>390693060207.45502</v>
      </c>
      <c r="Q58" s="268">
        <v>18425645197.840401</v>
      </c>
      <c r="R58" s="268">
        <v>36524937103.7472</v>
      </c>
      <c r="S58" s="268">
        <v>17964876809.337502</v>
      </c>
      <c r="T58" s="268">
        <v>222484266611.05902</v>
      </c>
      <c r="U58" s="268">
        <v>53595648686.708199</v>
      </c>
      <c r="V58" s="268">
        <v>28974454512.678001</v>
      </c>
      <c r="W58" s="268">
        <v>1411577774.9300001</v>
      </c>
      <c r="X58" s="268">
        <f t="shared" si="2"/>
        <v>372267415009.61462</v>
      </c>
      <c r="Y58" s="268">
        <v>212832430930.82397</v>
      </c>
      <c r="Z58" s="268">
        <v>10516869742.879999</v>
      </c>
      <c r="AA58" s="268">
        <v>4544272466.9899998</v>
      </c>
      <c r="AB58" s="268">
        <v>4830608580.0167198</v>
      </c>
      <c r="AC58" s="297">
        <v>180489682143.47964</v>
      </c>
      <c r="AD58" s="297">
        <v>94745577891.421799</v>
      </c>
      <c r="AE58" s="297">
        <v>13655814873.282301</v>
      </c>
      <c r="AF58" s="297">
        <v>20455157171.8102</v>
      </c>
      <c r="AG58" s="297">
        <v>9063158661.6953201</v>
      </c>
      <c r="AH58" s="297">
        <v>12812082412.290001</v>
      </c>
      <c r="AI58" s="268">
        <v>108280544100</v>
      </c>
      <c r="AJ58" s="268">
        <v>108280544100</v>
      </c>
      <c r="AK58" s="268">
        <v>-10992100</v>
      </c>
      <c r="AL58" s="268">
        <v>10972935347.469999</v>
      </c>
      <c r="AM58" s="268">
        <v>0</v>
      </c>
      <c r="AN58" s="268">
        <v>10785139187.6325</v>
      </c>
      <c r="AO58" s="268">
        <v>0</v>
      </c>
      <c r="AP58" s="268">
        <v>1165783676.8699999</v>
      </c>
      <c r="AQ58" s="268">
        <v>44246813564.505501</v>
      </c>
      <c r="AR58" s="298">
        <v>163408549110.31842</v>
      </c>
      <c r="AS58" s="268">
        <v>43503239613.330009</v>
      </c>
      <c r="AT58" s="283">
        <v>0.45560244684559614</v>
      </c>
      <c r="AU58" s="283">
        <v>4.5499875593627219E-2</v>
      </c>
      <c r="AV58" s="283">
        <v>9.7334949160918977E-2</v>
      </c>
      <c r="AW58" s="268">
        <v>94485560182.734299</v>
      </c>
      <c r="AX58" s="282">
        <v>999527561.03999996</v>
      </c>
      <c r="AY58" s="282">
        <v>301576181.02999997</v>
      </c>
      <c r="AZ58" s="268">
        <v>999527561.03999996</v>
      </c>
      <c r="BA58" s="284">
        <v>95485087743.774292</v>
      </c>
      <c r="BB58" s="284">
        <v>43063709129.94001</v>
      </c>
      <c r="BC58" s="284">
        <v>439530483.38999999</v>
      </c>
      <c r="BD58" s="284">
        <v>0</v>
      </c>
    </row>
    <row r="59" spans="1:56" ht="12.75" customHeight="1" x14ac:dyDescent="0.25">
      <c r="A59" s="280">
        <v>2020</v>
      </c>
      <c r="B59" s="280">
        <v>4</v>
      </c>
      <c r="C59" s="280">
        <f>+D59+E59+F59</f>
        <v>16</v>
      </c>
      <c r="D59" s="280">
        <v>14</v>
      </c>
      <c r="E59" s="280">
        <v>1</v>
      </c>
      <c r="F59" s="280">
        <v>1</v>
      </c>
      <c r="G59" s="280">
        <v>56</v>
      </c>
      <c r="H59" s="280">
        <v>25</v>
      </c>
      <c r="I59" s="280">
        <v>2473</v>
      </c>
      <c r="J59" s="280">
        <v>587</v>
      </c>
      <c r="K59" s="280">
        <v>50</v>
      </c>
      <c r="L59" s="270">
        <f t="shared" si="1"/>
        <v>637</v>
      </c>
      <c r="M59" s="280">
        <v>632</v>
      </c>
      <c r="N59" s="280">
        <v>45</v>
      </c>
      <c r="O59" s="280">
        <v>32</v>
      </c>
      <c r="P59" s="299">
        <v>382071960128.638</v>
      </c>
      <c r="Q59" s="268">
        <v>17351627409.084499</v>
      </c>
      <c r="R59" s="268">
        <v>29738587698.223701</v>
      </c>
      <c r="S59" s="268">
        <v>15251457966.7815</v>
      </c>
      <c r="T59" s="268">
        <v>231268547651.52899</v>
      </c>
      <c r="U59" s="268">
        <v>49569912922.058594</v>
      </c>
      <c r="V59" s="268">
        <v>30643531261.580002</v>
      </c>
      <c r="W59" s="268">
        <v>1554471956.75</v>
      </c>
      <c r="X59" s="268">
        <f t="shared" si="2"/>
        <v>364720332719.55353</v>
      </c>
      <c r="Y59" s="268">
        <v>200745491931.254</v>
      </c>
      <c r="Z59" s="268">
        <v>16682579063.096302</v>
      </c>
      <c r="AA59" s="268">
        <v>5438097999.2300005</v>
      </c>
      <c r="AB59" s="268">
        <v>5106501815.8133001</v>
      </c>
      <c r="AC59" s="297">
        <v>173518313053.11432</v>
      </c>
      <c r="AD59" s="297">
        <v>87411257611.763901</v>
      </c>
      <c r="AE59" s="297">
        <v>14749564270.9224</v>
      </c>
      <c r="AF59" s="297">
        <v>18578546881.4603</v>
      </c>
      <c r="AG59" s="297">
        <v>10559970402.227699</v>
      </c>
      <c r="AH59" s="297">
        <v>12812082412.290001</v>
      </c>
      <c r="AI59" s="268">
        <v>109162975100</v>
      </c>
      <c r="AJ59" s="268">
        <v>109162975100</v>
      </c>
      <c r="AK59" s="268">
        <v>-10932800</v>
      </c>
      <c r="AL59" s="268">
        <v>10050581616.445</v>
      </c>
      <c r="AM59" s="268">
        <v>0</v>
      </c>
      <c r="AN59" s="268">
        <v>10383669430.3225</v>
      </c>
      <c r="AO59" s="268">
        <v>0</v>
      </c>
      <c r="AP59" s="268">
        <v>974694043.61000001</v>
      </c>
      <c r="AQ59" s="268">
        <v>49265480807.017502</v>
      </c>
      <c r="AR59" s="298">
        <v>205067021722.802</v>
      </c>
      <c r="AS59" s="268">
        <v>59827776844.169998</v>
      </c>
      <c r="AT59" s="283">
        <v>0.46698083239595556</v>
      </c>
      <c r="AU59" s="283">
        <v>5.3999999999999999E-2</v>
      </c>
      <c r="AV59" s="283">
        <v>0.11700000000000001</v>
      </c>
      <c r="AW59" s="268">
        <v>126665827977.608</v>
      </c>
      <c r="AX59" s="282">
        <v>1450301622.8499999</v>
      </c>
      <c r="AY59" s="282">
        <v>511726131.99000001</v>
      </c>
      <c r="AZ59" s="268">
        <v>1450301622.8499999</v>
      </c>
      <c r="BA59" s="284">
        <v>128116129600.45801</v>
      </c>
      <c r="BB59" s="284">
        <v>59245690378.559998</v>
      </c>
      <c r="BC59" s="284">
        <v>582086465.61000001</v>
      </c>
      <c r="BD59" s="284">
        <v>0</v>
      </c>
    </row>
    <row r="60" spans="1:56" ht="12.75" customHeight="1" x14ac:dyDescent="0.25">
      <c r="A60" s="280">
        <v>2021</v>
      </c>
      <c r="B60" s="280">
        <v>1</v>
      </c>
      <c r="C60" s="280">
        <v>16</v>
      </c>
      <c r="D60" s="280">
        <v>14</v>
      </c>
      <c r="E60" s="280">
        <v>1</v>
      </c>
      <c r="F60" s="280">
        <v>1</v>
      </c>
      <c r="G60" s="280">
        <v>56</v>
      </c>
      <c r="H60" s="280">
        <v>26</v>
      </c>
      <c r="I60" s="280">
        <v>2429</v>
      </c>
      <c r="J60" s="280">
        <v>589</v>
      </c>
      <c r="K60" s="280">
        <v>50</v>
      </c>
      <c r="L60" s="270">
        <f t="shared" si="1"/>
        <v>639</v>
      </c>
      <c r="M60" s="280">
        <v>636</v>
      </c>
      <c r="N60" s="280">
        <v>46</v>
      </c>
      <c r="O60" s="280">
        <v>32</v>
      </c>
      <c r="P60" s="299">
        <v>401200502981.47198</v>
      </c>
      <c r="Q60" s="268">
        <v>15032276390.277201</v>
      </c>
      <c r="R60" s="268">
        <v>28237506793.2887</v>
      </c>
      <c r="S60" s="268">
        <v>17106899667.677</v>
      </c>
      <c r="T60" s="268">
        <v>247317953187.71802</v>
      </c>
      <c r="U60" s="268">
        <v>51226339966.108894</v>
      </c>
      <c r="V60" s="268">
        <v>32232226514.549198</v>
      </c>
      <c r="W60" s="268">
        <v>1045311496.852752</v>
      </c>
      <c r="X60" s="268">
        <f t="shared" si="2"/>
        <v>386168226591.19476</v>
      </c>
      <c r="Y60" s="268">
        <v>207993815320.65799</v>
      </c>
      <c r="Z60" s="268">
        <v>17355735232.736</v>
      </c>
      <c r="AA60" s="268">
        <v>10226213930.01902</v>
      </c>
      <c r="AB60" s="268">
        <v>7793619234.4794197</v>
      </c>
      <c r="AC60" s="297">
        <v>172618246923.42322</v>
      </c>
      <c r="AD60" s="297">
        <v>85912451008.084</v>
      </c>
      <c r="AE60" s="297">
        <v>12863571322.740601</v>
      </c>
      <c r="AF60" s="297">
        <v>21718166392.9039</v>
      </c>
      <c r="AG60" s="297">
        <v>9381208669.7207203</v>
      </c>
      <c r="AH60" s="297">
        <v>12812082412.294001</v>
      </c>
      <c r="AI60" s="268">
        <v>109162975100</v>
      </c>
      <c r="AJ60" s="268">
        <v>109162975100</v>
      </c>
      <c r="AK60" s="268">
        <v>-10932800</v>
      </c>
      <c r="AL60" s="268">
        <v>10050581616.450001</v>
      </c>
      <c r="AM60" s="268">
        <v>1500000000</v>
      </c>
      <c r="AN60" s="268">
        <v>9967027544.4712296</v>
      </c>
      <c r="AO60" s="268">
        <v>0</v>
      </c>
      <c r="AP60" s="268">
        <v>1039653293.34</v>
      </c>
      <c r="AQ60" s="268">
        <v>61550699363.165894</v>
      </c>
      <c r="AR60" s="298">
        <v>39792397668.827003</v>
      </c>
      <c r="AS60" s="268">
        <v>12392440734.459999</v>
      </c>
      <c r="AT60" s="283">
        <v>0.40074115680517092</v>
      </c>
      <c r="AU60" s="283">
        <v>3.3000000000000002E-2</v>
      </c>
      <c r="AV60" s="283">
        <v>7.0000000000000007E-2</v>
      </c>
      <c r="AW60" s="268">
        <v>30214637145.337891</v>
      </c>
      <c r="AX60" s="282">
        <v>520588744.67000002</v>
      </c>
      <c r="AY60" s="282">
        <v>200682458.5</v>
      </c>
      <c r="AZ60" s="268">
        <v>520588744.67000002</v>
      </c>
      <c r="BA60" s="284">
        <v>30735225890.007889</v>
      </c>
      <c r="BB60" s="284">
        <v>12128703181.110001</v>
      </c>
      <c r="BC60" s="284">
        <v>188166796.72</v>
      </c>
      <c r="BD60" s="284">
        <v>75570756.629999995</v>
      </c>
    </row>
    <row r="61" spans="1:56" ht="12.75" customHeight="1" x14ac:dyDescent="0.25">
      <c r="A61" s="280">
        <v>2021</v>
      </c>
      <c r="B61" s="280">
        <v>2</v>
      </c>
      <c r="C61" s="280">
        <v>17</v>
      </c>
      <c r="D61" s="280">
        <v>15</v>
      </c>
      <c r="E61" s="280">
        <v>1</v>
      </c>
      <c r="F61" s="280">
        <v>1</v>
      </c>
      <c r="G61" s="280">
        <v>56</v>
      </c>
      <c r="H61" s="280">
        <v>26</v>
      </c>
      <c r="I61" s="280">
        <v>2422</v>
      </c>
      <c r="J61" s="280">
        <v>603</v>
      </c>
      <c r="K61" s="280">
        <v>50</v>
      </c>
      <c r="L61" s="270">
        <f t="shared" si="1"/>
        <v>653</v>
      </c>
      <c r="M61" s="280">
        <v>600</v>
      </c>
      <c r="N61" s="280">
        <v>42</v>
      </c>
      <c r="O61" s="280">
        <v>32</v>
      </c>
      <c r="P61" s="299">
        <v>428943331237.70203</v>
      </c>
      <c r="Q61" s="268">
        <v>24440181795.146896</v>
      </c>
      <c r="R61" s="268">
        <v>38796937360.2994</v>
      </c>
      <c r="S61" s="268">
        <v>16934253919.3915</v>
      </c>
      <c r="T61" s="268">
        <v>247473688284.84</v>
      </c>
      <c r="U61" s="268">
        <v>57310798240.865005</v>
      </c>
      <c r="V61" s="268">
        <v>33133932837.8092</v>
      </c>
      <c r="W61" s="268">
        <v>989357841.62000299</v>
      </c>
      <c r="X61" s="268">
        <f t="shared" si="2"/>
        <v>404503149442.55511</v>
      </c>
      <c r="Y61" s="268">
        <v>234230419779.85602</v>
      </c>
      <c r="Z61" s="268">
        <v>26030280921.733002</v>
      </c>
      <c r="AA61" s="268">
        <v>7878040718.0099993</v>
      </c>
      <c r="AB61" s="268">
        <v>11008931666.405521</v>
      </c>
      <c r="AC61" s="297">
        <v>189313166473.7081</v>
      </c>
      <c r="AD61" s="297">
        <v>106624795009.325</v>
      </c>
      <c r="AE61" s="297">
        <v>13477376861.5952</v>
      </c>
      <c r="AF61" s="297">
        <v>18627504139.479599</v>
      </c>
      <c r="AG61" s="297">
        <v>9449644232.3242798</v>
      </c>
      <c r="AH61" s="297">
        <v>12812082412.294001</v>
      </c>
      <c r="AI61" s="268">
        <v>114163975100</v>
      </c>
      <c r="AJ61" s="268">
        <v>114163975100</v>
      </c>
      <c r="AK61" s="268">
        <v>-10932800</v>
      </c>
      <c r="AL61" s="268">
        <v>10010581616.445299</v>
      </c>
      <c r="AM61" s="268">
        <v>1500000000</v>
      </c>
      <c r="AN61" s="268">
        <v>9821246267.5699997</v>
      </c>
      <c r="AO61" s="268">
        <v>0</v>
      </c>
      <c r="AP61" s="268">
        <v>1266689909.21</v>
      </c>
      <c r="AQ61" s="268">
        <v>57961351364.404907</v>
      </c>
      <c r="AR61" s="298">
        <v>112754255304.90337</v>
      </c>
      <c r="AS61" s="268">
        <v>29200945210.200001</v>
      </c>
      <c r="AT61" s="283">
        <v>0.46125941140116899</v>
      </c>
      <c r="AU61" s="283">
        <v>4.1000000000000002E-2</v>
      </c>
      <c r="AV61" s="283">
        <v>8.7999999999999995E-2</v>
      </c>
      <c r="AW61" s="268">
        <v>61894953667.722969</v>
      </c>
      <c r="AX61" s="282">
        <v>960998665.69000006</v>
      </c>
      <c r="AY61" s="282">
        <v>-224341799.38</v>
      </c>
      <c r="AZ61" s="268">
        <v>960998665.69000006</v>
      </c>
      <c r="BA61" s="284">
        <v>62855952333.412971</v>
      </c>
      <c r="BB61" s="284">
        <v>28031283056.889999</v>
      </c>
      <c r="BC61" s="284">
        <v>961616519.48000002</v>
      </c>
      <c r="BD61" s="284">
        <v>208045633.82999998</v>
      </c>
    </row>
    <row r="62" spans="1:56" ht="12.75" customHeight="1" x14ac:dyDescent="0.25">
      <c r="A62" s="280">
        <v>2021</v>
      </c>
      <c r="B62" s="280">
        <v>3</v>
      </c>
      <c r="C62" s="280">
        <v>17</v>
      </c>
      <c r="D62" s="280">
        <v>15</v>
      </c>
      <c r="E62" s="280">
        <v>1</v>
      </c>
      <c r="F62" s="280">
        <v>1</v>
      </c>
      <c r="G62" s="280">
        <v>56</v>
      </c>
      <c r="H62" s="280">
        <v>25</v>
      </c>
      <c r="I62" s="280">
        <v>2388</v>
      </c>
      <c r="J62" s="280">
        <v>635</v>
      </c>
      <c r="K62" s="280">
        <v>50</v>
      </c>
      <c r="L62" s="270">
        <f t="shared" si="1"/>
        <v>685</v>
      </c>
      <c r="M62" s="280">
        <v>621</v>
      </c>
      <c r="N62" s="280">
        <v>43</v>
      </c>
      <c r="O62" s="280">
        <v>36</v>
      </c>
      <c r="P62" s="299">
        <v>444570354723.88416</v>
      </c>
      <c r="Q62" s="268">
        <v>40847041478.4561</v>
      </c>
      <c r="R62" s="268">
        <v>39761298101.232346</v>
      </c>
      <c r="S62" s="268">
        <v>18213301140.445499</v>
      </c>
      <c r="T62" s="268">
        <v>233981116328.98904</v>
      </c>
      <c r="U62" s="268">
        <v>69890209930.494904</v>
      </c>
      <c r="V62" s="268">
        <v>31421799362.788185</v>
      </c>
      <c r="W62" s="268">
        <v>929052840.64999998</v>
      </c>
      <c r="X62" s="268">
        <f t="shared" si="2"/>
        <v>403723313245.42804</v>
      </c>
      <c r="Y62" s="268">
        <v>246603867933.6528</v>
      </c>
      <c r="Z62" s="268">
        <v>23731559914.82843</v>
      </c>
      <c r="AA62" s="268">
        <v>7897484181.7014122</v>
      </c>
      <c r="AB62" s="268">
        <v>10142876361.632692</v>
      </c>
      <c r="AC62" s="297">
        <v>204831947475.5</v>
      </c>
      <c r="AD62" s="297">
        <v>125475745232.37277</v>
      </c>
      <c r="AE62" s="297">
        <v>13372790059.780205</v>
      </c>
      <c r="AF62" s="297">
        <v>15268369387.990776</v>
      </c>
      <c r="AG62" s="297">
        <v>10073477254.702629</v>
      </c>
      <c r="AH62" s="297">
        <v>12812082412.294008</v>
      </c>
      <c r="AI62" s="268">
        <v>197966486790.19897</v>
      </c>
      <c r="AJ62" s="268">
        <v>197966486790.19897</v>
      </c>
      <c r="AK62" s="268">
        <v>-186045554</v>
      </c>
      <c r="AL62" s="268">
        <v>9299271968.9099998</v>
      </c>
      <c r="AM62" s="268">
        <v>1499999999.9955826</v>
      </c>
      <c r="AN62" s="268">
        <v>10147785036.91</v>
      </c>
      <c r="AO62" s="268">
        <v>0</v>
      </c>
      <c r="AP62" s="268">
        <v>917393293.34000003</v>
      </c>
      <c r="AQ62" s="268">
        <v>62124106945.043365</v>
      </c>
      <c r="AR62" s="298">
        <v>192035053965.53204</v>
      </c>
      <c r="AS62" s="268">
        <v>45787355365.252296</v>
      </c>
      <c r="AT62" s="283">
        <v>0.46119157448888914</v>
      </c>
      <c r="AU62" s="283">
        <v>4.869040738649278E-2</v>
      </c>
      <c r="AV62" s="283">
        <v>0.10831160844426016</v>
      </c>
      <c r="AW62" s="268">
        <v>96124069838.033875</v>
      </c>
      <c r="AX62" s="282">
        <v>1290861873.3099999</v>
      </c>
      <c r="AY62" s="282">
        <v>-538291792.05999994</v>
      </c>
      <c r="AZ62" s="268">
        <v>1290861873.3099999</v>
      </c>
      <c r="BA62" s="284">
        <v>97414931711.343872</v>
      </c>
      <c r="BB62" s="284">
        <v>43371934119.932297</v>
      </c>
      <c r="BC62" s="284">
        <v>1555011614.75</v>
      </c>
      <c r="BD62" s="284">
        <v>860409630.57000005</v>
      </c>
    </row>
    <row r="63" spans="1:56" ht="12.75" customHeight="1" x14ac:dyDescent="0.25">
      <c r="A63" s="280">
        <v>2021</v>
      </c>
      <c r="B63" s="280">
        <v>4</v>
      </c>
      <c r="C63" s="280">
        <v>17</v>
      </c>
      <c r="D63" s="280">
        <v>15</v>
      </c>
      <c r="E63" s="280">
        <v>1</v>
      </c>
      <c r="F63" s="280">
        <v>1</v>
      </c>
      <c r="G63" s="280">
        <v>57</v>
      </c>
      <c r="H63" s="280">
        <v>25</v>
      </c>
      <c r="I63" s="280">
        <v>2403</v>
      </c>
      <c r="J63" s="280">
        <v>637</v>
      </c>
      <c r="K63" s="280">
        <v>51</v>
      </c>
      <c r="L63" s="270">
        <f t="shared" si="1"/>
        <v>688</v>
      </c>
      <c r="M63" s="280">
        <v>624</v>
      </c>
      <c r="N63" s="280">
        <v>43</v>
      </c>
      <c r="O63" s="280">
        <v>36</v>
      </c>
      <c r="P63" s="299">
        <v>425422642124.69586</v>
      </c>
      <c r="Q63" s="268">
        <v>25467970210.860172</v>
      </c>
      <c r="R63" s="268">
        <v>36147689310.737602</v>
      </c>
      <c r="S63" s="268">
        <v>20509021799.001316</v>
      </c>
      <c r="T63" s="268">
        <v>244578681109.37399</v>
      </c>
      <c r="U63" s="268">
        <v>57769008902.232201</v>
      </c>
      <c r="V63" s="268">
        <v>30059771305.030003</v>
      </c>
      <c r="W63" s="268">
        <v>903492340.13000011</v>
      </c>
      <c r="X63" s="268">
        <f t="shared" si="2"/>
        <v>399954671913.83569</v>
      </c>
      <c r="Y63" s="268">
        <v>225914102858.51819</v>
      </c>
      <c r="Z63" s="268">
        <v>20239147363.18</v>
      </c>
      <c r="AA63" s="268">
        <v>4031582653.9604998</v>
      </c>
      <c r="AB63" s="268">
        <v>7949852544.1959991</v>
      </c>
      <c r="AC63" s="297">
        <v>193693520297.18121</v>
      </c>
      <c r="AD63" s="297">
        <v>114738166642.38622</v>
      </c>
      <c r="AE63" s="297">
        <v>14214543870.776115</v>
      </c>
      <c r="AF63" s="297">
        <v>13199468765.267101</v>
      </c>
      <c r="AG63" s="297">
        <v>11026197089.190765</v>
      </c>
      <c r="AH63" s="297">
        <v>12366492412.291</v>
      </c>
      <c r="AI63" s="268">
        <v>199508539266.17572</v>
      </c>
      <c r="AJ63" s="268">
        <v>199508539266.17572</v>
      </c>
      <c r="AK63" s="268">
        <v>-26939749</v>
      </c>
      <c r="AL63" s="268">
        <v>10095466118.940001</v>
      </c>
      <c r="AM63" s="268">
        <v>1500000000</v>
      </c>
      <c r="AN63" s="268">
        <v>8433647901.0699997</v>
      </c>
      <c r="AO63" s="268">
        <v>0</v>
      </c>
      <c r="AP63" s="268">
        <v>662498087.33560503</v>
      </c>
      <c r="AQ63" s="268">
        <v>64679891807.830399</v>
      </c>
      <c r="AR63" s="298">
        <v>247479627374.84241</v>
      </c>
      <c r="AS63" s="268">
        <v>69958683756.102295</v>
      </c>
      <c r="AT63" s="283">
        <v>0.49551563993963021</v>
      </c>
      <c r="AU63" s="283">
        <v>5.7916592546048619E-2</v>
      </c>
      <c r="AV63" s="283">
        <v>0.12676778819620349</v>
      </c>
      <c r="AW63" s="268">
        <v>137307420162.21065</v>
      </c>
      <c r="AX63" s="282">
        <v>1763917445.0099998</v>
      </c>
      <c r="AY63" s="282">
        <v>-422817735.31</v>
      </c>
      <c r="AZ63" s="268">
        <v>1763917445.0099998</v>
      </c>
      <c r="BA63" s="284">
        <v>139071337607.22064</v>
      </c>
      <c r="BB63" s="284">
        <v>67168794344.812302</v>
      </c>
      <c r="BC63" s="284">
        <v>1743228506.8900001</v>
      </c>
      <c r="BD63" s="284">
        <v>1046660904.4000001</v>
      </c>
    </row>
    <row r="64" spans="1:56" ht="15.75" customHeight="1" x14ac:dyDescent="0.25">
      <c r="A64" s="280">
        <v>2022</v>
      </c>
      <c r="B64" s="280">
        <v>1</v>
      </c>
      <c r="C64" s="280">
        <v>17</v>
      </c>
      <c r="D64" s="280">
        <v>15</v>
      </c>
      <c r="E64" s="280">
        <v>1</v>
      </c>
      <c r="F64" s="280">
        <v>1</v>
      </c>
      <c r="G64" s="280">
        <v>59</v>
      </c>
      <c r="H64" s="280">
        <v>25</v>
      </c>
      <c r="I64" s="280">
        <v>2422</v>
      </c>
      <c r="J64" s="280">
        <v>637</v>
      </c>
      <c r="K64" s="280">
        <v>51</v>
      </c>
      <c r="L64" s="270">
        <f t="shared" si="1"/>
        <v>688</v>
      </c>
      <c r="M64" s="280">
        <v>629</v>
      </c>
      <c r="N64" s="280">
        <v>43</v>
      </c>
      <c r="O64" s="280">
        <v>38</v>
      </c>
      <c r="P64" s="299">
        <v>418456566883.19904</v>
      </c>
      <c r="Q64" s="268">
        <v>20939063778.606998</v>
      </c>
      <c r="R64" s="268">
        <v>31966478024.255699</v>
      </c>
      <c r="S64" s="268">
        <v>21147219208.490501</v>
      </c>
      <c r="T64" s="268">
        <v>252904084892.03998</v>
      </c>
      <c r="U64" s="268">
        <v>48647716325.3153</v>
      </c>
      <c r="V64" s="268">
        <v>30420434482.537903</v>
      </c>
      <c r="W64" s="268">
        <v>933702595.02999997</v>
      </c>
      <c r="X64" s="268">
        <f t="shared" si="2"/>
        <v>397517503104.59204</v>
      </c>
      <c r="Y64" s="268">
        <v>215052848315.33701</v>
      </c>
      <c r="Z64" s="268">
        <v>18138946342.727001</v>
      </c>
      <c r="AA64" s="268">
        <v>9117852172.6215916</v>
      </c>
      <c r="AB64" s="268">
        <v>7952642916.7156105</v>
      </c>
      <c r="AC64" s="297">
        <v>179843406883.27231</v>
      </c>
      <c r="AD64" s="297">
        <v>102631299604.26001</v>
      </c>
      <c r="AE64" s="297">
        <v>12638785433.7218</v>
      </c>
      <c r="AF64" s="297">
        <v>10900549809.846399</v>
      </c>
      <c r="AG64" s="297">
        <v>13173066264.1131</v>
      </c>
      <c r="AH64" s="297">
        <v>12118188112.291</v>
      </c>
      <c r="AI64" s="268">
        <v>203403718567.87201</v>
      </c>
      <c r="AJ64" s="268">
        <v>203403718567.87201</v>
      </c>
      <c r="AK64" s="268">
        <v>-28739274</v>
      </c>
      <c r="AL64" s="268">
        <v>10188078518.030001</v>
      </c>
      <c r="AM64" s="268">
        <v>1500000000</v>
      </c>
      <c r="AN64" s="268">
        <v>9811556065.2199993</v>
      </c>
      <c r="AO64" s="268">
        <v>0</v>
      </c>
      <c r="AP64" s="268">
        <v>716341247.25220895</v>
      </c>
      <c r="AQ64" s="268">
        <v>67052506911.369896</v>
      </c>
      <c r="AR64" s="298">
        <v>51305421122.24604</v>
      </c>
      <c r="AS64" s="268">
        <v>26282192514.040005</v>
      </c>
      <c r="AT64" s="283">
        <v>0.66682987234261049</v>
      </c>
      <c r="AU64" s="283">
        <v>8.0256475155922168E-3</v>
      </c>
      <c r="AV64" s="283">
        <v>1.6809310080666943E-2</v>
      </c>
      <c r="AW64" s="268">
        <v>38804685770.319237</v>
      </c>
      <c r="AX64" s="282">
        <v>545668049.85000002</v>
      </c>
      <c r="AY64" s="282">
        <v>97471352.489999995</v>
      </c>
      <c r="AZ64" s="268">
        <v>545668049.85000002</v>
      </c>
      <c r="BA64" s="284">
        <v>39350353820.169235</v>
      </c>
      <c r="BB64" s="284">
        <v>25947125177.160004</v>
      </c>
      <c r="BC64" s="284">
        <v>292866237.38</v>
      </c>
      <c r="BD64" s="284">
        <v>42201099.5</v>
      </c>
    </row>
    <row r="65" spans="1:56" ht="12.75" customHeight="1" x14ac:dyDescent="0.25">
      <c r="A65" s="280">
        <v>2022</v>
      </c>
      <c r="B65" s="280">
        <v>2</v>
      </c>
      <c r="C65" s="280">
        <v>17</v>
      </c>
      <c r="D65" s="280">
        <v>15</v>
      </c>
      <c r="E65" s="280">
        <v>1</v>
      </c>
      <c r="F65" s="280">
        <v>1</v>
      </c>
      <c r="G65" s="280">
        <v>62</v>
      </c>
      <c r="H65" s="280">
        <v>25</v>
      </c>
      <c r="I65" s="280">
        <v>2426</v>
      </c>
      <c r="J65" s="280">
        <v>682</v>
      </c>
      <c r="K65" s="280">
        <v>54</v>
      </c>
      <c r="L65" s="280">
        <f t="shared" si="1"/>
        <v>736</v>
      </c>
      <c r="M65" s="280">
        <v>624</v>
      </c>
      <c r="N65" s="280">
        <v>43</v>
      </c>
      <c r="O65" s="280">
        <v>38</v>
      </c>
      <c r="P65" s="299">
        <v>431419121878.70502</v>
      </c>
      <c r="Q65" s="268">
        <v>25204857140.160099</v>
      </c>
      <c r="R65" s="268">
        <v>43374952976.4552</v>
      </c>
      <c r="S65" s="268">
        <v>19609590968.669998</v>
      </c>
      <c r="T65" s="268">
        <v>259508405568.58002</v>
      </c>
      <c r="U65" s="268">
        <v>41963650253.536301</v>
      </c>
      <c r="V65" s="268">
        <v>29976999906.759499</v>
      </c>
      <c r="W65" s="268">
        <v>914875421.34000003</v>
      </c>
      <c r="X65" s="268">
        <f t="shared" si="2"/>
        <v>406214264738.54492</v>
      </c>
      <c r="Y65" s="268">
        <v>230032414490.98203</v>
      </c>
      <c r="Z65" s="268">
        <v>23009160633.374001</v>
      </c>
      <c r="AA65" s="268">
        <v>10036282781.916321</v>
      </c>
      <c r="AB65" s="268">
        <v>11095557189.632681</v>
      </c>
      <c r="AC65" s="297">
        <v>185891413886.0585</v>
      </c>
      <c r="AD65" s="297">
        <v>107803937815.96201</v>
      </c>
      <c r="AE65" s="297">
        <v>11406051813.873199</v>
      </c>
      <c r="AF65" s="297">
        <v>11590505863.783899</v>
      </c>
      <c r="AG65" s="297">
        <v>13768284010.4163</v>
      </c>
      <c r="AH65" s="297">
        <v>12118188112.2831</v>
      </c>
      <c r="AI65" s="268">
        <v>201386707387.72299</v>
      </c>
      <c r="AJ65" s="268">
        <v>201386707387.72299</v>
      </c>
      <c r="AK65" s="268">
        <v>-195405949</v>
      </c>
      <c r="AL65" s="268">
        <v>9251269865.8199997</v>
      </c>
      <c r="AM65" s="268">
        <v>1500000000</v>
      </c>
      <c r="AN65" s="268">
        <v>8912063792.8174</v>
      </c>
      <c r="AO65" s="268">
        <v>0</v>
      </c>
      <c r="AP65" s="268">
        <v>713279847.25999999</v>
      </c>
      <c r="AQ65" s="268">
        <v>67041524730.825699</v>
      </c>
      <c r="AR65" s="298">
        <v>125991650414.43855</v>
      </c>
      <c r="AS65" s="268">
        <v>48549542550.230011</v>
      </c>
      <c r="AT65" s="283">
        <v>0.56817457579496888</v>
      </c>
      <c r="AU65" s="283">
        <v>2.1680799932644025E-2</v>
      </c>
      <c r="AV65" s="283">
        <v>4.551981369659714E-2</v>
      </c>
      <c r="AW65" s="268">
        <v>83710779095.472183</v>
      </c>
      <c r="AX65" s="282">
        <v>1603555868.21</v>
      </c>
      <c r="AY65" s="282">
        <v>562327974</v>
      </c>
      <c r="AZ65" s="268">
        <v>1603555868.21</v>
      </c>
      <c r="BA65" s="284">
        <v>85314334963.68219</v>
      </c>
      <c r="BB65" s="284">
        <v>47818253594.490005</v>
      </c>
      <c r="BC65" s="284">
        <v>655182482.73000002</v>
      </c>
      <c r="BD65" s="284">
        <v>76106473.010000005</v>
      </c>
    </row>
    <row r="66" spans="1:56" ht="12.75" customHeight="1" x14ac:dyDescent="0.25">
      <c r="A66" s="280">
        <v>2022</v>
      </c>
      <c r="B66" s="280">
        <v>3</v>
      </c>
      <c r="C66" s="280">
        <v>17</v>
      </c>
      <c r="D66" s="280">
        <v>15</v>
      </c>
      <c r="E66" s="280">
        <v>1</v>
      </c>
      <c r="F66" s="280">
        <v>1</v>
      </c>
      <c r="G66" s="280">
        <v>62</v>
      </c>
      <c r="H66" s="280">
        <v>25</v>
      </c>
      <c r="I66" s="280">
        <v>2298</v>
      </c>
      <c r="J66" s="280">
        <v>683</v>
      </c>
      <c r="K66" s="280">
        <v>54</v>
      </c>
      <c r="L66" s="280">
        <f t="shared" si="1"/>
        <v>737</v>
      </c>
      <c r="M66" s="280">
        <v>661</v>
      </c>
      <c r="N66" s="280">
        <v>40</v>
      </c>
      <c r="O66" s="280">
        <v>40</v>
      </c>
      <c r="P66" s="299">
        <v>449618142757.29999</v>
      </c>
      <c r="Q66" s="268">
        <v>28551461674.3536</v>
      </c>
      <c r="R66" s="268">
        <v>35628245407.590294</v>
      </c>
      <c r="S66" s="268">
        <v>21815900361.293301</v>
      </c>
      <c r="T66" s="268">
        <v>260192153498.97998</v>
      </c>
      <c r="U66" s="268">
        <v>59941214480.954201</v>
      </c>
      <c r="V66" s="268">
        <v>32297759496.048496</v>
      </c>
      <c r="W66" s="268">
        <v>827406425.98000002</v>
      </c>
      <c r="X66" s="268">
        <f t="shared" si="2"/>
        <v>421066681082.94641</v>
      </c>
      <c r="Y66" s="268">
        <v>248543822416.84399</v>
      </c>
      <c r="Z66" s="268">
        <v>18111007927.128899</v>
      </c>
      <c r="AA66" s="268">
        <v>13312232163.0068</v>
      </c>
      <c r="AB66" s="268">
        <v>8114643006.9309101</v>
      </c>
      <c r="AC66" s="297">
        <v>209005939319.7771</v>
      </c>
      <c r="AD66" s="297">
        <v>127643378219.18001</v>
      </c>
      <c r="AE66" s="297">
        <v>11795022289.505899</v>
      </c>
      <c r="AF66" s="297">
        <v>12235475595.8193</v>
      </c>
      <c r="AG66" s="297">
        <v>12117648037.3988</v>
      </c>
      <c r="AH66" s="297">
        <v>12118188112.2831</v>
      </c>
      <c r="AI66" s="268">
        <v>201074320340.45999</v>
      </c>
      <c r="AJ66" s="268">
        <v>201074320340.45999</v>
      </c>
      <c r="AK66" s="268">
        <v>-954717699.63</v>
      </c>
      <c r="AL66" s="268">
        <v>10010581616.450001</v>
      </c>
      <c r="AM66" s="268">
        <v>1500000000</v>
      </c>
      <c r="AN66" s="268">
        <v>9125174863.9599991</v>
      </c>
      <c r="AO66" s="268">
        <v>0</v>
      </c>
      <c r="AP66" s="268">
        <v>797959847.25</v>
      </c>
      <c r="AQ66" s="268">
        <v>66431346612.430397</v>
      </c>
      <c r="AR66" s="298">
        <v>219847975905.54004</v>
      </c>
      <c r="AS66" s="268">
        <v>69019695320.330002</v>
      </c>
      <c r="AT66" s="283">
        <v>0.53097187372042365</v>
      </c>
      <c r="AU66" s="283">
        <v>3.2088343705160831E-2</v>
      </c>
      <c r="AV66" s="283">
        <v>7.0245376861157241E-2</v>
      </c>
      <c r="AW66" s="268">
        <v>127660762891.90646</v>
      </c>
      <c r="AX66" s="282">
        <v>2089214945.1400001</v>
      </c>
      <c r="AY66" s="282">
        <v>705369586.82000005</v>
      </c>
      <c r="AZ66" s="268">
        <v>2089214945.1400001</v>
      </c>
      <c r="BA66" s="284">
        <v>129749977837.04646</v>
      </c>
      <c r="BB66" s="284">
        <v>67990653036.68</v>
      </c>
      <c r="BC66" s="284">
        <v>902935810.63999999</v>
      </c>
      <c r="BD66" s="284">
        <v>126106473.01000001</v>
      </c>
    </row>
    <row r="67" spans="1:56" ht="12.75" customHeight="1" x14ac:dyDescent="0.25">
      <c r="A67" s="280">
        <v>2022</v>
      </c>
      <c r="B67" s="280">
        <v>4</v>
      </c>
      <c r="C67" s="280">
        <v>18</v>
      </c>
      <c r="D67" s="280">
        <v>15</v>
      </c>
      <c r="E67" s="280">
        <v>2</v>
      </c>
      <c r="F67" s="280">
        <v>1</v>
      </c>
      <c r="G67" s="280">
        <v>63</v>
      </c>
      <c r="H67" s="280">
        <v>25</v>
      </c>
      <c r="I67" s="280">
        <v>2376</v>
      </c>
      <c r="J67" s="280">
        <v>683</v>
      </c>
      <c r="K67" s="280">
        <v>54</v>
      </c>
      <c r="L67" s="280">
        <f t="shared" si="1"/>
        <v>737</v>
      </c>
      <c r="M67" s="280">
        <v>687</v>
      </c>
      <c r="N67" s="280">
        <v>40</v>
      </c>
      <c r="O67" s="280">
        <v>40</v>
      </c>
      <c r="P67" s="299">
        <v>474853579393.95203</v>
      </c>
      <c r="Q67" s="268">
        <v>21933240452.209602</v>
      </c>
      <c r="R67" s="268">
        <v>47596479328.989998</v>
      </c>
      <c r="S67" s="268">
        <v>19937273735.014099</v>
      </c>
      <c r="T67" s="268">
        <v>282144404368.612</v>
      </c>
      <c r="U67" s="268">
        <v>64568086240.115799</v>
      </c>
      <c r="V67" s="268">
        <v>27817759276.190498</v>
      </c>
      <c r="W67" s="268">
        <v>2321736214.1400003</v>
      </c>
      <c r="X67" s="268">
        <f t="shared" si="2"/>
        <v>452920338941.74243</v>
      </c>
      <c r="Y67" s="268">
        <v>263794914775.89502</v>
      </c>
      <c r="Z67" s="268">
        <v>26050160643.880001</v>
      </c>
      <c r="AA67" s="268">
        <v>12447934862.639999</v>
      </c>
      <c r="AB67" s="268">
        <v>8429961484.4680099</v>
      </c>
      <c r="AC67" s="297">
        <v>216866857784.90631</v>
      </c>
      <c r="AD67" s="297">
        <v>137544342888.375</v>
      </c>
      <c r="AE67" s="297">
        <v>12599291068.7316</v>
      </c>
      <c r="AF67" s="297">
        <v>11911720884.5968</v>
      </c>
      <c r="AG67" s="297">
        <v>12513024919.719801</v>
      </c>
      <c r="AH67" s="297">
        <v>9346654541.2831001</v>
      </c>
      <c r="AI67" s="268">
        <v>211058664618.05603</v>
      </c>
      <c r="AJ67" s="268">
        <v>211058664618.056</v>
      </c>
      <c r="AK67" s="268">
        <v>-954717699.63</v>
      </c>
      <c r="AL67" s="268">
        <v>10010581616.450001</v>
      </c>
      <c r="AM67" s="268">
        <v>1500000000</v>
      </c>
      <c r="AN67" s="268">
        <v>7298400536.3000002</v>
      </c>
      <c r="AO67" s="268">
        <v>0</v>
      </c>
      <c r="AP67" s="268">
        <v>859899947.25</v>
      </c>
      <c r="AQ67" s="268">
        <v>71880525117.686096</v>
      </c>
      <c r="AR67" s="298">
        <v>304800855158.87549</v>
      </c>
      <c r="AS67" s="268">
        <v>94423525767.929993</v>
      </c>
      <c r="AT67" s="283">
        <v>0.53866902465876998</v>
      </c>
      <c r="AU67" s="283">
        <v>3.9928098384909121E-2</v>
      </c>
      <c r="AV67" s="283">
        <v>8.9564289254443069E-2</v>
      </c>
      <c r="AW67" s="268">
        <v>172258106618.2937</v>
      </c>
      <c r="AX67" s="282">
        <v>2689801987.77</v>
      </c>
      <c r="AY67" s="282">
        <v>466804942.93000001</v>
      </c>
      <c r="AZ67" s="268">
        <v>2689801987.77</v>
      </c>
      <c r="BA67" s="284">
        <v>174947908606.064</v>
      </c>
      <c r="BB67" s="284">
        <v>92870241841.630005</v>
      </c>
      <c r="BC67" s="284">
        <v>1368777453.29</v>
      </c>
      <c r="BD67" s="284">
        <v>184506473.00999999</v>
      </c>
    </row>
    <row r="68" spans="1:56" ht="16.5" customHeight="1" x14ac:dyDescent="0.25">
      <c r="A68" s="280">
        <v>2023</v>
      </c>
      <c r="B68" s="280">
        <v>1</v>
      </c>
      <c r="C68" s="280">
        <v>18</v>
      </c>
      <c r="D68" s="280">
        <v>15</v>
      </c>
      <c r="E68" s="280">
        <v>2</v>
      </c>
      <c r="F68" s="280">
        <v>1</v>
      </c>
      <c r="G68" s="280">
        <v>64</v>
      </c>
      <c r="H68" s="280">
        <v>25</v>
      </c>
      <c r="I68" s="280">
        <v>2376</v>
      </c>
      <c r="J68" s="280">
        <v>685</v>
      </c>
      <c r="K68" s="280">
        <v>54</v>
      </c>
      <c r="L68" s="280">
        <f t="shared" si="1"/>
        <v>739</v>
      </c>
      <c r="M68" s="280">
        <v>688</v>
      </c>
      <c r="N68" s="280">
        <v>41</v>
      </c>
      <c r="O68" s="280">
        <v>40</v>
      </c>
      <c r="P68" s="299">
        <v>486938288311.90112</v>
      </c>
      <c r="Q68" s="268">
        <v>24928307137.403099</v>
      </c>
      <c r="R68" s="268">
        <v>48913104831.2369</v>
      </c>
      <c r="S68" s="268">
        <v>20654721982.791199</v>
      </c>
      <c r="T68" s="268">
        <v>286563384203.302</v>
      </c>
      <c r="U68" s="268">
        <v>64114942045.476204</v>
      </c>
      <c r="V68" s="268">
        <v>30273668527.329998</v>
      </c>
      <c r="W68" s="268">
        <v>2803656121.1999969</v>
      </c>
      <c r="X68" s="268">
        <f t="shared" si="2"/>
        <v>462009981174.49805</v>
      </c>
      <c r="Y68" s="268">
        <v>271686406180.957</v>
      </c>
      <c r="Z68" s="268">
        <v>27449890589.297501</v>
      </c>
      <c r="AA68" s="268">
        <v>14189474446.2262</v>
      </c>
      <c r="AB68" s="268">
        <v>10505916193.949499</v>
      </c>
      <c r="AC68" s="297">
        <v>216948761584.8446</v>
      </c>
      <c r="AD68" s="297">
        <v>135464894261.347</v>
      </c>
      <c r="AE68" s="297">
        <v>11918495640.5499</v>
      </c>
      <c r="AF68" s="297">
        <v>14243187881.4076</v>
      </c>
      <c r="AG68" s="297">
        <v>15456372401.014</v>
      </c>
      <c r="AH68" s="297">
        <v>9346654541.2860909</v>
      </c>
      <c r="AI68" s="268">
        <v>215251882130.94614</v>
      </c>
      <c r="AJ68" s="268">
        <v>215251882130.94601</v>
      </c>
      <c r="AK68" s="268">
        <v>-954717699.63</v>
      </c>
      <c r="AL68" s="268">
        <v>10010581616.450001</v>
      </c>
      <c r="AM68" s="268">
        <v>1500000000</v>
      </c>
      <c r="AN68" s="268">
        <v>6956273030.9399996</v>
      </c>
      <c r="AO68" s="268">
        <v>0</v>
      </c>
      <c r="AP68" s="268">
        <v>2944736603.8891101</v>
      </c>
      <c r="AQ68" s="268">
        <v>74331033479.297546</v>
      </c>
      <c r="AR68" s="298">
        <v>76170599004.020599</v>
      </c>
      <c r="AS68" s="268">
        <v>27009282338.530003</v>
      </c>
      <c r="AT68" s="283">
        <v>0.52700000000000002</v>
      </c>
      <c r="AU68" s="283">
        <v>8.0000000000000002E-3</v>
      </c>
      <c r="AV68" s="283">
        <v>1.7999999999999999E-2</v>
      </c>
      <c r="AW68" s="268">
        <v>49128286858.921371</v>
      </c>
      <c r="AX68" s="282">
        <v>1220271666.0100002</v>
      </c>
      <c r="AY68" s="282">
        <v>485409269.81999999</v>
      </c>
      <c r="AZ68" s="268">
        <v>1220271666.01</v>
      </c>
      <c r="BA68" s="284">
        <v>50348558524.931396</v>
      </c>
      <c r="BB68" s="284">
        <v>26024932347.049999</v>
      </c>
      <c r="BC68" s="284">
        <v>492174995.74000001</v>
      </c>
      <c r="BD68" s="284">
        <v>334988102.10000002</v>
      </c>
    </row>
    <row r="69" spans="1:56" ht="16.5" customHeight="1" x14ac:dyDescent="0.25">
      <c r="A69" s="280">
        <v>2023</v>
      </c>
      <c r="B69" s="280">
        <v>2</v>
      </c>
      <c r="C69" s="280">
        <v>18</v>
      </c>
      <c r="D69" s="280">
        <v>15</v>
      </c>
      <c r="E69" s="280">
        <v>2</v>
      </c>
      <c r="F69" s="280">
        <v>1</v>
      </c>
      <c r="G69" s="280">
        <v>64</v>
      </c>
      <c r="H69" s="280">
        <v>25</v>
      </c>
      <c r="I69" s="280">
        <v>2381</v>
      </c>
      <c r="J69" s="280">
        <v>684</v>
      </c>
      <c r="K69" s="280">
        <v>54</v>
      </c>
      <c r="L69" s="280">
        <f t="shared" si="1"/>
        <v>738</v>
      </c>
      <c r="M69" s="280">
        <v>702</v>
      </c>
      <c r="N69" s="280">
        <v>44</v>
      </c>
      <c r="O69" s="280">
        <v>40</v>
      </c>
      <c r="P69" s="299">
        <v>518353341298.5639</v>
      </c>
      <c r="Q69" s="268">
        <v>30269799926.671799</v>
      </c>
      <c r="R69" s="268">
        <v>50593552026.598602</v>
      </c>
      <c r="S69" s="268">
        <v>20003647860.938702</v>
      </c>
      <c r="T69" s="268">
        <v>294349813215.56</v>
      </c>
      <c r="U69" s="268">
        <v>68522812792.395401</v>
      </c>
      <c r="V69" s="268">
        <v>34870730408.249695</v>
      </c>
      <c r="W69" s="268">
        <v>5933455035.2699995</v>
      </c>
      <c r="X69" s="268">
        <f t="shared" si="2"/>
        <v>488083541371.89209</v>
      </c>
      <c r="Y69" s="268">
        <v>305033274359.18701</v>
      </c>
      <c r="Z69" s="268">
        <v>29315272774</v>
      </c>
      <c r="AA69" s="268">
        <v>16113607013.325199</v>
      </c>
      <c r="AB69" s="268">
        <v>11675428408.8202</v>
      </c>
      <c r="AC69" s="297">
        <v>244206273535.28192</v>
      </c>
      <c r="AD69" s="297">
        <v>149389400684.33401</v>
      </c>
      <c r="AE69" s="297">
        <v>12858764926.8009</v>
      </c>
      <c r="AF69" s="297">
        <v>16863571358.270901</v>
      </c>
      <c r="AG69" s="297">
        <v>19891700725.139999</v>
      </c>
      <c r="AH69" s="297">
        <v>9346654541.2860699</v>
      </c>
      <c r="AI69" s="268">
        <v>213320066939.37399</v>
      </c>
      <c r="AJ69" s="268">
        <v>213320066939.37399</v>
      </c>
      <c r="AK69" s="268">
        <v>-287754814.63999999</v>
      </c>
      <c r="AL69" s="268">
        <v>9843783023.4599991</v>
      </c>
      <c r="AM69" s="268">
        <v>1499999999.9974899</v>
      </c>
      <c r="AN69" s="268">
        <v>9575233829.1200008</v>
      </c>
      <c r="AO69" s="268">
        <v>0</v>
      </c>
      <c r="AP69" s="268">
        <v>2893480998.8699999</v>
      </c>
      <c r="AQ69" s="268">
        <v>68750855328.466003</v>
      </c>
      <c r="AR69" s="298">
        <v>172422882716.84735</v>
      </c>
      <c r="AS69" s="268">
        <v>53447695469.449997</v>
      </c>
      <c r="AT69" s="283">
        <v>0.446030822218281</v>
      </c>
      <c r="AU69" s="283">
        <v>5.0017416773741113E-3</v>
      </c>
      <c r="AV69" s="283">
        <v>2.1323227173880772E-3</v>
      </c>
      <c r="AW69" s="268">
        <v>117783601704.201</v>
      </c>
      <c r="AX69" s="282">
        <v>2045999316.72</v>
      </c>
      <c r="AY69" s="282">
        <v>638985679.08000004</v>
      </c>
      <c r="AZ69" s="268">
        <v>2045999316.72</v>
      </c>
      <c r="BA69" s="284">
        <v>119829601020.92101</v>
      </c>
      <c r="BB69" s="284">
        <v>52445988416.969994</v>
      </c>
      <c r="BC69" s="284">
        <v>1001707052.48</v>
      </c>
      <c r="BD69" s="284">
        <v>2764071406.5599999</v>
      </c>
    </row>
    <row r="70" spans="1:56" ht="12.75" customHeight="1" x14ac:dyDescent="0.25">
      <c r="A70" s="280">
        <v>2023</v>
      </c>
      <c r="B70" s="280">
        <v>3</v>
      </c>
      <c r="C70" s="280">
        <v>18</v>
      </c>
      <c r="D70" s="280">
        <v>15</v>
      </c>
      <c r="E70" s="280">
        <v>2</v>
      </c>
      <c r="F70" s="280">
        <v>1</v>
      </c>
      <c r="G70" s="280">
        <v>64</v>
      </c>
      <c r="H70" s="280">
        <v>25</v>
      </c>
      <c r="I70" s="280">
        <v>2381</v>
      </c>
      <c r="J70" s="280">
        <v>690</v>
      </c>
      <c r="K70" s="280">
        <v>55</v>
      </c>
      <c r="L70" s="280">
        <f t="shared" si="1"/>
        <v>745</v>
      </c>
      <c r="M70" s="280">
        <v>705</v>
      </c>
      <c r="N70" s="280">
        <v>44</v>
      </c>
      <c r="O70" s="280">
        <v>40</v>
      </c>
      <c r="P70" s="299">
        <v>582489979323.17407</v>
      </c>
      <c r="Q70" s="268">
        <v>73583826070.061401</v>
      </c>
      <c r="R70" s="268">
        <v>39271503480.954002</v>
      </c>
      <c r="S70" s="268">
        <v>17578820562.810001</v>
      </c>
      <c r="T70" s="268">
        <v>311405802953.59601</v>
      </c>
      <c r="U70" s="268">
        <v>90023285273.152588</v>
      </c>
      <c r="V70" s="268">
        <v>36219216286.919998</v>
      </c>
      <c r="W70" s="268">
        <v>5254084864.5300007</v>
      </c>
      <c r="X70" s="268">
        <f t="shared" si="2"/>
        <v>508906153253.11267</v>
      </c>
      <c r="Y70" s="268">
        <v>356972356065.41998</v>
      </c>
      <c r="Z70" s="268">
        <v>57530443614.309998</v>
      </c>
      <c r="AA70" s="268">
        <v>18320050624.179001</v>
      </c>
      <c r="AB70" s="268">
        <v>7452243335.4777803</v>
      </c>
      <c r="AC70" s="297">
        <v>268581066328.84399</v>
      </c>
      <c r="AD70" s="297">
        <v>169525315802.75101</v>
      </c>
      <c r="AE70" s="297">
        <v>13044923006.2145</v>
      </c>
      <c r="AF70" s="297">
        <v>20010813332.956699</v>
      </c>
      <c r="AG70" s="297">
        <v>18978180178.613701</v>
      </c>
      <c r="AH70" s="297">
        <v>9346654541.2778797</v>
      </c>
      <c r="AI70" s="268">
        <v>225517623257.75201</v>
      </c>
      <c r="AJ70" s="268">
        <v>225517623257.75201</v>
      </c>
      <c r="AK70" s="268">
        <v>-287754814.63999999</v>
      </c>
      <c r="AL70" s="268">
        <v>9843783023.4599991</v>
      </c>
      <c r="AM70" s="268">
        <v>5500000000</v>
      </c>
      <c r="AN70" s="268">
        <v>11708918571.24</v>
      </c>
      <c r="AO70" s="268">
        <v>0</v>
      </c>
      <c r="AP70" s="268">
        <v>8750459870.8946304</v>
      </c>
      <c r="AQ70" s="268">
        <v>75538991506.797897</v>
      </c>
      <c r="AR70" s="298">
        <v>290031792481.43884</v>
      </c>
      <c r="AS70" s="268">
        <v>82121945783.190018</v>
      </c>
      <c r="AT70" s="283">
        <v>0.52100000000000002</v>
      </c>
      <c r="AU70" s="283">
        <v>1.2999999999999999E-2</v>
      </c>
      <c r="AV70" s="283">
        <v>3.4000000000000002E-2</v>
      </c>
      <c r="AW70" s="268">
        <v>155189405408.27094</v>
      </c>
      <c r="AX70" s="282">
        <v>2599784983.6300001</v>
      </c>
      <c r="AY70" s="282">
        <v>102877135.69</v>
      </c>
      <c r="AZ70" s="282">
        <v>2599784983.6300001</v>
      </c>
      <c r="BA70" s="284">
        <v>157789190391.901</v>
      </c>
      <c r="BB70" s="284">
        <v>80502504365.440018</v>
      </c>
      <c r="BC70" s="284">
        <v>1619441417.75</v>
      </c>
      <c r="BD70" s="284">
        <v>2645297134.9000001</v>
      </c>
    </row>
    <row r="71" spans="1:56" ht="12.75" customHeight="1" x14ac:dyDescent="0.25">
      <c r="A71" s="280">
        <v>2023</v>
      </c>
      <c r="B71" s="280">
        <v>4</v>
      </c>
      <c r="C71" s="280">
        <v>18</v>
      </c>
      <c r="D71" s="280">
        <v>15</v>
      </c>
      <c r="E71" s="280">
        <v>2</v>
      </c>
      <c r="F71" s="280">
        <v>1</v>
      </c>
      <c r="G71" s="280">
        <v>63</v>
      </c>
      <c r="H71" s="280">
        <v>24</v>
      </c>
      <c r="I71" s="280">
        <v>2416</v>
      </c>
      <c r="J71" s="280">
        <v>691</v>
      </c>
      <c r="K71" s="280">
        <v>57</v>
      </c>
      <c r="L71" s="280">
        <f t="shared" si="1"/>
        <v>748</v>
      </c>
      <c r="M71" s="280">
        <v>713</v>
      </c>
      <c r="N71" s="280">
        <v>45</v>
      </c>
      <c r="O71" s="280">
        <v>40</v>
      </c>
      <c r="P71" s="299">
        <v>551395933499.08105</v>
      </c>
      <c r="Q71" s="268">
        <v>28414313679.0826</v>
      </c>
      <c r="R71" s="268">
        <v>37780591336.063507</v>
      </c>
      <c r="S71" s="268">
        <v>10761705179.3214</v>
      </c>
      <c r="T71" s="268">
        <v>333500159523.75201</v>
      </c>
      <c r="U71" s="268">
        <v>87270272460.031601</v>
      </c>
      <c r="V71" s="268">
        <v>36387111142.381905</v>
      </c>
      <c r="W71" s="268">
        <v>6907549472.2199993</v>
      </c>
      <c r="X71" s="268">
        <f t="shared" si="2"/>
        <v>522981619819.99847</v>
      </c>
      <c r="Y71" s="268">
        <v>325627246196.646</v>
      </c>
      <c r="Z71" s="268">
        <v>23911816052.987698</v>
      </c>
      <c r="AA71" s="268">
        <v>17792485948.8372</v>
      </c>
      <c r="AB71" s="268">
        <v>11128361878.3708</v>
      </c>
      <c r="AC71" s="297">
        <v>268944042397.18997</v>
      </c>
      <c r="AD71" s="297">
        <v>175044075007.30099</v>
      </c>
      <c r="AE71" s="297">
        <v>13754196253.1381</v>
      </c>
      <c r="AF71" s="297">
        <v>16936455019.9963</v>
      </c>
      <c r="AG71" s="297">
        <v>19319703221.2742</v>
      </c>
      <c r="AH71" s="297">
        <v>9346654541.2810307</v>
      </c>
      <c r="AI71" s="268">
        <v>225768687302.43497</v>
      </c>
      <c r="AJ71" s="268">
        <v>120463975100</v>
      </c>
      <c r="AK71" s="268">
        <v>-287754814.63999999</v>
      </c>
      <c r="AL71" s="268">
        <v>9843783023.4599991</v>
      </c>
      <c r="AM71" s="268">
        <v>6521800000</v>
      </c>
      <c r="AN71" s="268">
        <v>8313223207.1178999</v>
      </c>
      <c r="AO71" s="268">
        <v>0</v>
      </c>
      <c r="AP71" s="268">
        <v>2365247083.0115199</v>
      </c>
      <c r="AQ71" s="268">
        <v>78548413703.485611</v>
      </c>
      <c r="AR71" s="298">
        <v>398736250428.78003</v>
      </c>
      <c r="AS71" s="268">
        <v>120872234876.61</v>
      </c>
      <c r="AT71" s="283">
        <v>0.55700000000000005</v>
      </c>
      <c r="AU71" s="283">
        <v>2.1000000000000001E-2</v>
      </c>
      <c r="AV71" s="283">
        <v>5.1999999999999998E-2</v>
      </c>
      <c r="AW71" s="268">
        <v>213992765096.353</v>
      </c>
      <c r="AX71" s="282">
        <v>2844501746.96</v>
      </c>
      <c r="AY71" s="282">
        <v>236781793.53</v>
      </c>
      <c r="AZ71" s="282">
        <v>2844501746.96</v>
      </c>
      <c r="BA71" s="284">
        <v>216837266843.31299</v>
      </c>
      <c r="BB71" s="284">
        <v>118804689728.11</v>
      </c>
      <c r="BC71" s="284">
        <v>2067545148.5</v>
      </c>
      <c r="BD71" s="284">
        <v>5802958187.3900003</v>
      </c>
    </row>
    <row r="72" spans="1:56" ht="12.75" customHeight="1" x14ac:dyDescent="0.25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8"/>
      <c r="Q72" s="128"/>
      <c r="R72" s="128"/>
      <c r="S72" s="128"/>
      <c r="T72" s="128"/>
      <c r="U72" s="128"/>
      <c r="V72" s="128"/>
      <c r="W72" s="128"/>
      <c r="X72" s="128"/>
      <c r="Y72" s="129"/>
      <c r="Z72" s="129"/>
      <c r="AA72" s="129"/>
      <c r="AB72" s="129"/>
      <c r="AC72" s="132"/>
      <c r="AD72" s="132"/>
      <c r="AE72" s="132"/>
      <c r="AF72" s="132"/>
      <c r="AG72" s="132"/>
      <c r="AH72" s="132"/>
      <c r="AI72" s="128"/>
      <c r="AJ72" s="128"/>
      <c r="AK72" s="128"/>
      <c r="AL72" s="128"/>
      <c r="AM72" s="128"/>
      <c r="AN72" s="128"/>
      <c r="AO72" s="128"/>
      <c r="AP72" s="128"/>
      <c r="AQ72" s="128"/>
      <c r="AR72" s="128"/>
      <c r="AS72" s="128"/>
      <c r="AT72" s="133"/>
      <c r="AU72" s="133"/>
      <c r="AV72" s="133"/>
      <c r="AW72" s="133"/>
      <c r="AX72" s="133"/>
      <c r="AY72" s="133"/>
      <c r="AZ72" s="133"/>
      <c r="BA72" s="133"/>
      <c r="BB72" s="133"/>
      <c r="BC72" s="133"/>
      <c r="BD72" s="133"/>
    </row>
    <row r="73" spans="1:56" ht="12.75" customHeight="1" x14ac:dyDescent="0.25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8"/>
      <c r="Q73" s="128"/>
      <c r="R73" s="128"/>
      <c r="S73" s="128"/>
      <c r="T73" s="128"/>
      <c r="U73" s="128"/>
      <c r="V73" s="128"/>
      <c r="W73" s="128"/>
      <c r="X73" s="128"/>
      <c r="Y73" s="129"/>
      <c r="Z73" s="129"/>
      <c r="AA73" s="129"/>
      <c r="AB73" s="129"/>
      <c r="AC73" s="132"/>
      <c r="AD73" s="132"/>
      <c r="AE73" s="132"/>
      <c r="AF73" s="132"/>
      <c r="AG73" s="132"/>
      <c r="AH73" s="132"/>
      <c r="AI73" s="128"/>
      <c r="AJ73" s="128"/>
      <c r="AK73" s="128"/>
      <c r="AL73" s="128"/>
      <c r="AM73" s="128"/>
      <c r="AN73" s="128"/>
      <c r="AO73" s="128"/>
      <c r="AP73" s="128"/>
      <c r="AQ73" s="128"/>
      <c r="AR73" s="128"/>
      <c r="AS73" s="128"/>
      <c r="AT73" s="133"/>
      <c r="AU73" s="133"/>
      <c r="AV73" s="133"/>
      <c r="AW73" s="133"/>
      <c r="AX73" s="133"/>
      <c r="AY73" s="133"/>
      <c r="AZ73" s="133"/>
      <c r="BA73" s="133"/>
      <c r="BB73" s="133"/>
      <c r="BC73" s="133"/>
      <c r="BD73" s="133"/>
    </row>
    <row r="74" spans="1:56" ht="12.75" customHeight="1" x14ac:dyDescent="0.25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8"/>
      <c r="Q74" s="128"/>
      <c r="R74" s="128"/>
      <c r="S74" s="128"/>
      <c r="T74" s="128"/>
      <c r="U74" s="128"/>
      <c r="V74" s="128"/>
      <c r="W74" s="128"/>
      <c r="X74" s="128"/>
      <c r="Y74" s="129"/>
      <c r="Z74" s="129"/>
      <c r="AA74" s="129"/>
      <c r="AB74" s="129"/>
      <c r="AC74" s="132"/>
      <c r="AD74" s="132"/>
      <c r="AE74" s="132"/>
      <c r="AF74" s="132"/>
      <c r="AG74" s="132"/>
      <c r="AH74" s="132"/>
      <c r="AI74" s="128"/>
      <c r="AJ74" s="128"/>
      <c r="AK74" s="128"/>
      <c r="AL74" s="128"/>
      <c r="AM74" s="128"/>
      <c r="AN74" s="128"/>
      <c r="AO74" s="128"/>
      <c r="AP74" s="128"/>
      <c r="AQ74" s="128"/>
      <c r="AR74" s="128"/>
      <c r="AS74" s="128"/>
      <c r="AT74" s="133"/>
      <c r="AU74" s="133"/>
      <c r="AV74" s="133"/>
      <c r="AW74" s="133"/>
      <c r="AX74" s="133"/>
      <c r="AY74" s="133"/>
      <c r="AZ74" s="133"/>
      <c r="BA74" s="133"/>
      <c r="BB74" s="133"/>
      <c r="BC74" s="133"/>
      <c r="BD74" s="133"/>
    </row>
    <row r="75" spans="1:56" ht="12.75" customHeight="1" x14ac:dyDescent="0.25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8"/>
      <c r="Q75" s="128"/>
      <c r="R75" s="128"/>
      <c r="S75" s="128"/>
      <c r="T75" s="128"/>
      <c r="U75" s="128"/>
      <c r="V75" s="128"/>
      <c r="W75" s="128"/>
      <c r="X75" s="128"/>
      <c r="Y75" s="129"/>
      <c r="Z75" s="129"/>
      <c r="AA75" s="129"/>
      <c r="AB75" s="129"/>
      <c r="AC75" s="132"/>
      <c r="AD75" s="132"/>
      <c r="AE75" s="132"/>
      <c r="AF75" s="132"/>
      <c r="AG75" s="132"/>
      <c r="AH75" s="132"/>
      <c r="AI75" s="128"/>
      <c r="AJ75" s="128"/>
      <c r="AK75" s="128"/>
      <c r="AL75" s="128"/>
      <c r="AM75" s="128"/>
      <c r="AN75" s="128"/>
      <c r="AO75" s="128"/>
      <c r="AP75" s="128"/>
      <c r="AQ75" s="128"/>
      <c r="AR75" s="128"/>
      <c r="AS75" s="128"/>
      <c r="AT75" s="133"/>
      <c r="AU75" s="133"/>
      <c r="AV75" s="133"/>
      <c r="AW75" s="133"/>
      <c r="AX75" s="133"/>
      <c r="AY75" s="133"/>
      <c r="AZ75" s="133"/>
      <c r="BA75" s="133"/>
      <c r="BB75" s="133"/>
      <c r="BC75" s="133"/>
      <c r="BD75" s="133"/>
    </row>
    <row r="76" spans="1:56" ht="12.75" customHeight="1" x14ac:dyDescent="0.25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8"/>
      <c r="Q76" s="128"/>
      <c r="R76" s="128"/>
      <c r="S76" s="128"/>
      <c r="T76" s="128"/>
      <c r="U76" s="128"/>
      <c r="V76" s="128"/>
      <c r="W76" s="128"/>
      <c r="X76" s="128"/>
      <c r="Y76" s="129"/>
      <c r="Z76" s="129"/>
      <c r="AA76" s="129"/>
      <c r="AB76" s="129"/>
      <c r="AC76" s="132"/>
      <c r="AD76" s="132"/>
      <c r="AE76" s="132"/>
      <c r="AF76" s="132"/>
      <c r="AG76" s="132"/>
      <c r="AH76" s="132"/>
      <c r="AI76" s="128"/>
      <c r="AJ76" s="128"/>
      <c r="AK76" s="128"/>
      <c r="AL76" s="128"/>
      <c r="AM76" s="128"/>
      <c r="AN76" s="128"/>
      <c r="AO76" s="128"/>
      <c r="AP76" s="128"/>
      <c r="AQ76" s="128"/>
      <c r="AR76" s="128"/>
      <c r="AS76" s="128"/>
      <c r="AT76" s="133"/>
      <c r="AU76" s="133"/>
      <c r="AV76" s="133"/>
      <c r="AW76" s="133"/>
      <c r="AX76" s="133"/>
      <c r="AY76" s="133"/>
      <c r="AZ76" s="133"/>
      <c r="BA76" s="133"/>
      <c r="BB76" s="133"/>
      <c r="BC76" s="133"/>
      <c r="BD76" s="133"/>
    </row>
    <row r="77" spans="1:56" ht="12.75" customHeight="1" x14ac:dyDescent="0.25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8"/>
      <c r="Q77" s="128"/>
      <c r="R77" s="128"/>
      <c r="S77" s="128"/>
      <c r="T77" s="128"/>
      <c r="U77" s="128"/>
      <c r="V77" s="128"/>
      <c r="W77" s="128"/>
      <c r="X77" s="128"/>
      <c r="Y77" s="129"/>
      <c r="Z77" s="129"/>
      <c r="AA77" s="129"/>
      <c r="AB77" s="129"/>
      <c r="AC77" s="132"/>
      <c r="AD77" s="132"/>
      <c r="AE77" s="132"/>
      <c r="AF77" s="132"/>
      <c r="AG77" s="132"/>
      <c r="AH77" s="132"/>
      <c r="AI77" s="128"/>
      <c r="AJ77" s="128"/>
      <c r="AK77" s="128"/>
      <c r="AL77" s="128"/>
      <c r="AM77" s="128"/>
      <c r="AN77" s="128"/>
      <c r="AO77" s="128"/>
      <c r="AP77" s="128"/>
      <c r="AQ77" s="128"/>
      <c r="AR77" s="128"/>
      <c r="AS77" s="128"/>
      <c r="AT77" s="133"/>
      <c r="AU77" s="133"/>
      <c r="AV77" s="133"/>
      <c r="AW77" s="133"/>
      <c r="AX77" s="133"/>
      <c r="AY77" s="133"/>
      <c r="AZ77" s="133"/>
      <c r="BA77" s="133"/>
      <c r="BB77" s="133"/>
      <c r="BC77" s="133"/>
      <c r="BD77" s="133"/>
    </row>
    <row r="78" spans="1:56" ht="12.75" customHeight="1" x14ac:dyDescent="0.25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8"/>
      <c r="Q78" s="128"/>
      <c r="R78" s="128"/>
      <c r="S78" s="128"/>
      <c r="T78" s="128"/>
      <c r="U78" s="128"/>
      <c r="V78" s="128"/>
      <c r="W78" s="128"/>
      <c r="X78" s="128"/>
      <c r="Y78" s="129"/>
      <c r="Z78" s="129"/>
      <c r="AA78" s="129"/>
      <c r="AB78" s="129"/>
      <c r="AC78" s="132"/>
      <c r="AD78" s="132"/>
      <c r="AE78" s="132"/>
      <c r="AF78" s="132"/>
      <c r="AG78" s="132"/>
      <c r="AH78" s="132"/>
      <c r="AI78" s="128"/>
      <c r="AJ78" s="128"/>
      <c r="AK78" s="128"/>
      <c r="AL78" s="128"/>
      <c r="AM78" s="128"/>
      <c r="AN78" s="128"/>
      <c r="AO78" s="128"/>
      <c r="AP78" s="128"/>
      <c r="AQ78" s="128"/>
      <c r="AR78" s="128"/>
      <c r="AS78" s="128"/>
      <c r="AT78" s="133"/>
      <c r="AU78" s="133"/>
      <c r="AV78" s="133"/>
      <c r="AW78" s="133"/>
      <c r="AX78" s="133"/>
      <c r="AY78" s="133"/>
      <c r="AZ78" s="133"/>
      <c r="BA78" s="133"/>
      <c r="BB78" s="133"/>
      <c r="BC78" s="133"/>
      <c r="BD78" s="133"/>
    </row>
    <row r="79" spans="1:56" ht="12.75" customHeight="1" x14ac:dyDescent="0.25">
      <c r="A79" s="127"/>
      <c r="B79" s="127"/>
      <c r="C79" s="127"/>
      <c r="D79" s="127"/>
      <c r="E79" s="127"/>
      <c r="F79" s="127"/>
      <c r="G79" s="127"/>
      <c r="H79" s="127"/>
      <c r="I79" s="127"/>
      <c r="J79" s="127"/>
      <c r="K79" s="127"/>
      <c r="L79" s="127"/>
      <c r="M79" s="127"/>
      <c r="N79" s="127"/>
      <c r="O79" s="127"/>
      <c r="P79" s="128"/>
      <c r="Q79" s="128"/>
      <c r="R79" s="128"/>
      <c r="S79" s="128"/>
      <c r="T79" s="128"/>
      <c r="U79" s="128"/>
      <c r="V79" s="128"/>
      <c r="W79" s="128"/>
      <c r="X79" s="128"/>
      <c r="Y79" s="129"/>
      <c r="Z79" s="129"/>
      <c r="AA79" s="129"/>
      <c r="AB79" s="129"/>
      <c r="AC79" s="132"/>
      <c r="AD79" s="132"/>
      <c r="AE79" s="132"/>
      <c r="AF79" s="132"/>
      <c r="AG79" s="132"/>
      <c r="AH79" s="132"/>
      <c r="AI79" s="128"/>
      <c r="AJ79" s="128"/>
      <c r="AK79" s="128"/>
      <c r="AL79" s="128"/>
      <c r="AM79" s="128"/>
      <c r="AN79" s="128"/>
      <c r="AO79" s="128"/>
      <c r="AP79" s="128"/>
      <c r="AQ79" s="128"/>
      <c r="AR79" s="128"/>
      <c r="AS79" s="128"/>
      <c r="AT79" s="133"/>
      <c r="AU79" s="133"/>
      <c r="AV79" s="133"/>
      <c r="AW79" s="133"/>
      <c r="AX79" s="133"/>
      <c r="AY79" s="133"/>
      <c r="AZ79" s="133"/>
      <c r="BA79" s="133"/>
      <c r="BB79" s="133"/>
      <c r="BC79" s="133"/>
      <c r="BD79" s="133"/>
    </row>
    <row r="80" spans="1:56" ht="12.75" customHeight="1" x14ac:dyDescent="0.25">
      <c r="A80" s="127"/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8"/>
      <c r="Q80" s="128"/>
      <c r="R80" s="128"/>
      <c r="S80" s="128"/>
      <c r="T80" s="128"/>
      <c r="U80" s="128"/>
      <c r="V80" s="128"/>
      <c r="W80" s="128"/>
      <c r="X80" s="128"/>
      <c r="Y80" s="129"/>
      <c r="Z80" s="129"/>
      <c r="AA80" s="129"/>
      <c r="AB80" s="129"/>
      <c r="AC80" s="132"/>
      <c r="AD80" s="132"/>
      <c r="AE80" s="132"/>
      <c r="AF80" s="132"/>
      <c r="AG80" s="132"/>
      <c r="AH80" s="132"/>
      <c r="AI80" s="128"/>
      <c r="AJ80" s="128"/>
      <c r="AK80" s="128"/>
      <c r="AL80" s="128"/>
      <c r="AM80" s="128"/>
      <c r="AN80" s="128"/>
      <c r="AO80" s="128"/>
      <c r="AP80" s="128"/>
      <c r="AQ80" s="128"/>
      <c r="AR80" s="128"/>
      <c r="AS80" s="128"/>
      <c r="AT80" s="133"/>
      <c r="AU80" s="133"/>
      <c r="AV80" s="133"/>
      <c r="AW80" s="133"/>
      <c r="AX80" s="133"/>
      <c r="AY80" s="133"/>
      <c r="AZ80" s="133"/>
      <c r="BA80" s="133"/>
      <c r="BB80" s="133"/>
      <c r="BC80" s="133"/>
      <c r="BD80" s="133"/>
    </row>
    <row r="81" spans="1:56" ht="12.75" customHeight="1" x14ac:dyDescent="0.25">
      <c r="A81" s="127"/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8"/>
      <c r="Q81" s="128"/>
      <c r="R81" s="128"/>
      <c r="S81" s="128"/>
      <c r="T81" s="128"/>
      <c r="U81" s="128"/>
      <c r="V81" s="128"/>
      <c r="W81" s="128"/>
      <c r="X81" s="128"/>
      <c r="Y81" s="129"/>
      <c r="Z81" s="129"/>
      <c r="AA81" s="129"/>
      <c r="AB81" s="129"/>
      <c r="AC81" s="132"/>
      <c r="AD81" s="132"/>
      <c r="AE81" s="132"/>
      <c r="AF81" s="132"/>
      <c r="AG81" s="132"/>
      <c r="AH81" s="132"/>
      <c r="AI81" s="128"/>
      <c r="AJ81" s="128"/>
      <c r="AK81" s="128"/>
      <c r="AL81" s="128"/>
      <c r="AM81" s="128"/>
      <c r="AN81" s="128"/>
      <c r="AO81" s="128"/>
      <c r="AP81" s="128"/>
      <c r="AQ81" s="128"/>
      <c r="AR81" s="128"/>
      <c r="AS81" s="128"/>
      <c r="AT81" s="133"/>
      <c r="AU81" s="133"/>
      <c r="AV81" s="133"/>
      <c r="AW81" s="133"/>
      <c r="AX81" s="133"/>
      <c r="AY81" s="133"/>
      <c r="AZ81" s="133"/>
      <c r="BA81" s="133"/>
      <c r="BB81" s="133"/>
      <c r="BC81" s="133"/>
      <c r="BD81" s="133"/>
    </row>
    <row r="82" spans="1:56" ht="12.75" customHeight="1" x14ac:dyDescent="0.25">
      <c r="A82" s="127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8"/>
      <c r="Q82" s="128"/>
      <c r="R82" s="128"/>
      <c r="S82" s="128"/>
      <c r="T82" s="128"/>
      <c r="U82" s="128"/>
      <c r="V82" s="128"/>
      <c r="W82" s="128"/>
      <c r="X82" s="128"/>
      <c r="Y82" s="129"/>
      <c r="Z82" s="129"/>
      <c r="AA82" s="129"/>
      <c r="AB82" s="129"/>
      <c r="AC82" s="132"/>
      <c r="AD82" s="132"/>
      <c r="AE82" s="132"/>
      <c r="AF82" s="132"/>
      <c r="AG82" s="132"/>
      <c r="AH82" s="132"/>
      <c r="AI82" s="128"/>
      <c r="AJ82" s="128"/>
      <c r="AK82" s="128"/>
      <c r="AL82" s="128"/>
      <c r="AM82" s="128"/>
      <c r="AN82" s="128"/>
      <c r="AO82" s="128"/>
      <c r="AP82" s="128"/>
      <c r="AQ82" s="128"/>
      <c r="AR82" s="128"/>
      <c r="AS82" s="128"/>
      <c r="AT82" s="133"/>
      <c r="AU82" s="133"/>
      <c r="AV82" s="133"/>
      <c r="AW82" s="133"/>
      <c r="AX82" s="133"/>
      <c r="AY82" s="133"/>
      <c r="AZ82" s="133"/>
      <c r="BA82" s="133"/>
      <c r="BB82" s="133"/>
      <c r="BC82" s="133"/>
      <c r="BD82" s="133"/>
    </row>
    <row r="83" spans="1:56" ht="12.75" customHeight="1" x14ac:dyDescent="0.25">
      <c r="A83" s="127"/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8"/>
      <c r="Q83" s="128"/>
      <c r="R83" s="128"/>
      <c r="S83" s="128"/>
      <c r="T83" s="128"/>
      <c r="U83" s="128"/>
      <c r="V83" s="128"/>
      <c r="W83" s="128"/>
      <c r="X83" s="128"/>
      <c r="Y83" s="129"/>
      <c r="Z83" s="129"/>
      <c r="AA83" s="129"/>
      <c r="AB83" s="129"/>
      <c r="AC83" s="132"/>
      <c r="AD83" s="132"/>
      <c r="AE83" s="132"/>
      <c r="AF83" s="132"/>
      <c r="AG83" s="132"/>
      <c r="AH83" s="132"/>
      <c r="AI83" s="128"/>
      <c r="AJ83" s="128"/>
      <c r="AK83" s="128"/>
      <c r="AL83" s="128"/>
      <c r="AM83" s="128"/>
      <c r="AN83" s="128"/>
      <c r="AO83" s="128"/>
      <c r="AP83" s="128"/>
      <c r="AQ83" s="128"/>
      <c r="AR83" s="128"/>
      <c r="AS83" s="128"/>
      <c r="AT83" s="133"/>
      <c r="AU83" s="133"/>
      <c r="AV83" s="133"/>
      <c r="AW83" s="133"/>
      <c r="AX83" s="133"/>
      <c r="AY83" s="133"/>
      <c r="AZ83" s="133"/>
      <c r="BA83" s="133"/>
      <c r="BB83" s="133"/>
      <c r="BC83" s="133"/>
      <c r="BD83" s="133"/>
    </row>
    <row r="84" spans="1:56" ht="12.75" customHeight="1" x14ac:dyDescent="0.25">
      <c r="A84" s="127"/>
      <c r="B84" s="127"/>
      <c r="C84" s="127"/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  <c r="P84" s="128"/>
      <c r="Q84" s="128"/>
      <c r="R84" s="128"/>
      <c r="S84" s="128"/>
      <c r="T84" s="128"/>
      <c r="U84" s="128"/>
      <c r="V84" s="128"/>
      <c r="W84" s="128"/>
      <c r="X84" s="128"/>
      <c r="Y84" s="129"/>
      <c r="Z84" s="129"/>
      <c r="AA84" s="129"/>
      <c r="AB84" s="129"/>
      <c r="AC84" s="132"/>
      <c r="AD84" s="132"/>
      <c r="AE84" s="132"/>
      <c r="AF84" s="132"/>
      <c r="AG84" s="132"/>
      <c r="AH84" s="132"/>
      <c r="AI84" s="128"/>
      <c r="AJ84" s="128"/>
      <c r="AK84" s="128"/>
      <c r="AL84" s="128"/>
      <c r="AM84" s="128"/>
      <c r="AN84" s="128"/>
      <c r="AO84" s="128"/>
      <c r="AP84" s="128"/>
      <c r="AQ84" s="128"/>
      <c r="AR84" s="128"/>
      <c r="AS84" s="128"/>
      <c r="AT84" s="133"/>
      <c r="AU84" s="133"/>
      <c r="AV84" s="133"/>
      <c r="AW84" s="133"/>
      <c r="AX84" s="133"/>
      <c r="AY84" s="133"/>
      <c r="AZ84" s="133"/>
      <c r="BA84" s="133"/>
      <c r="BB84" s="133"/>
      <c r="BC84" s="133"/>
      <c r="BD84" s="133"/>
    </row>
    <row r="85" spans="1:56" ht="12.75" customHeight="1" x14ac:dyDescent="0.25">
      <c r="A85" s="127"/>
      <c r="B85" s="127"/>
      <c r="C85" s="127"/>
      <c r="D85" s="127"/>
      <c r="E85" s="127"/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8"/>
      <c r="Q85" s="128"/>
      <c r="R85" s="128"/>
      <c r="S85" s="128"/>
      <c r="T85" s="128"/>
      <c r="U85" s="128"/>
      <c r="V85" s="128"/>
      <c r="W85" s="128"/>
      <c r="X85" s="128"/>
      <c r="Y85" s="129"/>
      <c r="Z85" s="129"/>
      <c r="AA85" s="129"/>
      <c r="AB85" s="129"/>
      <c r="AC85" s="132"/>
      <c r="AD85" s="132"/>
      <c r="AE85" s="132"/>
      <c r="AF85" s="132"/>
      <c r="AG85" s="132"/>
      <c r="AH85" s="132"/>
      <c r="AI85" s="128"/>
      <c r="AJ85" s="128"/>
      <c r="AK85" s="128"/>
      <c r="AL85" s="128"/>
      <c r="AM85" s="128"/>
      <c r="AN85" s="128"/>
      <c r="AO85" s="128"/>
      <c r="AP85" s="128"/>
      <c r="AQ85" s="128"/>
      <c r="AR85" s="128"/>
      <c r="AS85" s="128"/>
      <c r="AT85" s="133"/>
      <c r="AU85" s="133"/>
      <c r="AV85" s="133"/>
      <c r="AW85" s="133"/>
      <c r="AX85" s="133"/>
      <c r="AY85" s="133"/>
      <c r="AZ85" s="133"/>
      <c r="BA85" s="133"/>
      <c r="BB85" s="133"/>
      <c r="BC85" s="133"/>
      <c r="BD85" s="133"/>
    </row>
    <row r="86" spans="1:56" ht="12.75" customHeight="1" x14ac:dyDescent="0.25">
      <c r="A86" s="127"/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8"/>
      <c r="Q86" s="128"/>
      <c r="R86" s="128"/>
      <c r="S86" s="128"/>
      <c r="T86" s="128"/>
      <c r="U86" s="128"/>
      <c r="V86" s="128"/>
      <c r="W86" s="128"/>
      <c r="X86" s="128"/>
      <c r="Y86" s="129"/>
      <c r="Z86" s="129"/>
      <c r="AA86" s="129"/>
      <c r="AB86" s="129"/>
      <c r="AC86" s="132"/>
      <c r="AD86" s="132"/>
      <c r="AE86" s="132"/>
      <c r="AF86" s="132"/>
      <c r="AG86" s="132"/>
      <c r="AH86" s="132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33"/>
      <c r="AU86" s="133"/>
      <c r="AV86" s="133"/>
      <c r="AW86" s="133"/>
      <c r="AX86" s="133"/>
      <c r="AY86" s="133"/>
      <c r="AZ86" s="133"/>
      <c r="BA86" s="133"/>
      <c r="BB86" s="133"/>
      <c r="BC86" s="133"/>
      <c r="BD86" s="133"/>
    </row>
    <row r="87" spans="1:56" ht="12.75" customHeight="1" x14ac:dyDescent="0.25">
      <c r="A87" s="127"/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8"/>
      <c r="Q87" s="128"/>
      <c r="R87" s="128"/>
      <c r="S87" s="128"/>
      <c r="T87" s="128"/>
      <c r="U87" s="128"/>
      <c r="V87" s="128"/>
      <c r="W87" s="128"/>
      <c r="X87" s="128"/>
      <c r="Y87" s="129"/>
      <c r="Z87" s="129"/>
      <c r="AA87" s="129"/>
      <c r="AB87" s="129"/>
      <c r="AC87" s="132"/>
      <c r="AD87" s="132"/>
      <c r="AE87" s="132"/>
      <c r="AF87" s="132"/>
      <c r="AG87" s="132"/>
      <c r="AH87" s="132"/>
      <c r="AI87" s="128"/>
      <c r="AJ87" s="128"/>
      <c r="AK87" s="128"/>
      <c r="AL87" s="128"/>
      <c r="AM87" s="128"/>
      <c r="AN87" s="128"/>
      <c r="AO87" s="128"/>
      <c r="AP87" s="128"/>
      <c r="AQ87" s="128"/>
      <c r="AR87" s="128"/>
      <c r="AS87" s="128"/>
      <c r="AT87" s="133"/>
      <c r="AU87" s="133"/>
      <c r="AV87" s="133"/>
      <c r="AW87" s="133"/>
      <c r="AX87" s="133"/>
      <c r="AY87" s="133"/>
      <c r="AZ87" s="133"/>
      <c r="BA87" s="133"/>
      <c r="BB87" s="133"/>
      <c r="BC87" s="133"/>
      <c r="BD87" s="133"/>
    </row>
    <row r="88" spans="1:56" ht="12.75" customHeight="1" x14ac:dyDescent="0.25">
      <c r="A88" s="127"/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8"/>
      <c r="Q88" s="128"/>
      <c r="R88" s="128"/>
      <c r="S88" s="128"/>
      <c r="T88" s="128"/>
      <c r="U88" s="128"/>
      <c r="V88" s="128"/>
      <c r="W88" s="128"/>
      <c r="X88" s="128"/>
      <c r="Y88" s="129"/>
      <c r="Z88" s="129"/>
      <c r="AA88" s="129"/>
      <c r="AB88" s="129"/>
      <c r="AC88" s="132"/>
      <c r="AD88" s="132"/>
      <c r="AE88" s="132"/>
      <c r="AF88" s="132"/>
      <c r="AG88" s="132"/>
      <c r="AH88" s="132"/>
      <c r="AI88" s="128"/>
      <c r="AJ88" s="128"/>
      <c r="AK88" s="128"/>
      <c r="AL88" s="128"/>
      <c r="AM88" s="128"/>
      <c r="AN88" s="128"/>
      <c r="AO88" s="128"/>
      <c r="AP88" s="128"/>
      <c r="AQ88" s="128"/>
      <c r="AR88" s="128"/>
      <c r="AS88" s="128"/>
      <c r="AT88" s="133"/>
      <c r="AU88" s="133"/>
      <c r="AV88" s="133"/>
      <c r="AW88" s="133"/>
      <c r="AX88" s="133"/>
      <c r="AY88" s="133"/>
      <c r="AZ88" s="133"/>
      <c r="BA88" s="133"/>
      <c r="BB88" s="133"/>
      <c r="BC88" s="133"/>
      <c r="BD88" s="133"/>
    </row>
    <row r="89" spans="1:56" ht="12.75" customHeight="1" x14ac:dyDescent="0.25">
      <c r="A89" s="127"/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8"/>
      <c r="Q89" s="128"/>
      <c r="R89" s="128"/>
      <c r="S89" s="128"/>
      <c r="T89" s="128"/>
      <c r="U89" s="128"/>
      <c r="V89" s="128"/>
      <c r="W89" s="128"/>
      <c r="X89" s="128"/>
      <c r="Y89" s="129"/>
      <c r="Z89" s="129"/>
      <c r="AA89" s="129"/>
      <c r="AB89" s="129"/>
      <c r="AC89" s="132"/>
      <c r="AD89" s="132"/>
      <c r="AE89" s="132"/>
      <c r="AF89" s="132"/>
      <c r="AG89" s="132"/>
      <c r="AH89" s="132"/>
      <c r="AI89" s="128"/>
      <c r="AJ89" s="128"/>
      <c r="AK89" s="128"/>
      <c r="AL89" s="128"/>
      <c r="AM89" s="128"/>
      <c r="AN89" s="128"/>
      <c r="AO89" s="128"/>
      <c r="AP89" s="128"/>
      <c r="AQ89" s="128"/>
      <c r="AR89" s="128"/>
      <c r="AS89" s="128"/>
      <c r="AT89" s="133"/>
      <c r="AU89" s="133"/>
      <c r="AV89" s="133"/>
      <c r="AW89" s="133"/>
      <c r="AX89" s="133"/>
      <c r="AY89" s="133"/>
      <c r="AZ89" s="133"/>
      <c r="BA89" s="133"/>
      <c r="BB89" s="133"/>
      <c r="BC89" s="133"/>
      <c r="BD89" s="133"/>
    </row>
    <row r="90" spans="1:56" ht="12.75" customHeight="1" x14ac:dyDescent="0.25">
      <c r="A90" s="127"/>
      <c r="B90" s="127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8"/>
      <c r="Q90" s="128"/>
      <c r="R90" s="128"/>
      <c r="S90" s="128"/>
      <c r="T90" s="128"/>
      <c r="U90" s="128"/>
      <c r="V90" s="128"/>
      <c r="W90" s="128"/>
      <c r="X90" s="128"/>
      <c r="Y90" s="129"/>
      <c r="Z90" s="129"/>
      <c r="AA90" s="129"/>
      <c r="AB90" s="129"/>
      <c r="AC90" s="132"/>
      <c r="AD90" s="132"/>
      <c r="AE90" s="132"/>
      <c r="AF90" s="132"/>
      <c r="AG90" s="132"/>
      <c r="AH90" s="132"/>
      <c r="AI90" s="128"/>
      <c r="AJ90" s="128"/>
      <c r="AK90" s="128"/>
      <c r="AL90" s="128"/>
      <c r="AM90" s="128"/>
      <c r="AN90" s="128"/>
      <c r="AO90" s="128"/>
      <c r="AP90" s="128"/>
      <c r="AQ90" s="128"/>
      <c r="AR90" s="128"/>
      <c r="AS90" s="128"/>
      <c r="AT90" s="133"/>
      <c r="AU90" s="133"/>
      <c r="AV90" s="133"/>
      <c r="AW90" s="133"/>
      <c r="AX90" s="133"/>
      <c r="AY90" s="133"/>
      <c r="AZ90" s="133"/>
      <c r="BA90" s="133"/>
      <c r="BB90" s="133"/>
      <c r="BC90" s="133"/>
      <c r="BD90" s="133"/>
    </row>
    <row r="91" spans="1:56" ht="12.75" customHeight="1" x14ac:dyDescent="0.25">
      <c r="A91" s="127"/>
      <c r="B91" s="127"/>
      <c r="C91" s="127"/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8"/>
      <c r="Q91" s="128"/>
      <c r="R91" s="128"/>
      <c r="S91" s="128"/>
      <c r="T91" s="128"/>
      <c r="U91" s="128"/>
      <c r="V91" s="128"/>
      <c r="W91" s="128"/>
      <c r="X91" s="128"/>
      <c r="Y91" s="129"/>
      <c r="Z91" s="129"/>
      <c r="AA91" s="129"/>
      <c r="AB91" s="129"/>
      <c r="AC91" s="132"/>
      <c r="AD91" s="132"/>
      <c r="AE91" s="132"/>
      <c r="AF91" s="132"/>
      <c r="AG91" s="132"/>
      <c r="AH91" s="132"/>
      <c r="AI91" s="128"/>
      <c r="AJ91" s="128"/>
      <c r="AK91" s="128"/>
      <c r="AL91" s="128"/>
      <c r="AM91" s="128"/>
      <c r="AN91" s="128"/>
      <c r="AO91" s="128"/>
      <c r="AP91" s="128"/>
      <c r="AQ91" s="128"/>
      <c r="AR91" s="128"/>
      <c r="AS91" s="128"/>
      <c r="AT91" s="133"/>
      <c r="AU91" s="133"/>
      <c r="AV91" s="133"/>
      <c r="AW91" s="133"/>
      <c r="AX91" s="133"/>
      <c r="AY91" s="133"/>
      <c r="AZ91" s="133"/>
      <c r="BA91" s="133"/>
      <c r="BB91" s="133"/>
      <c r="BC91" s="133"/>
      <c r="BD91" s="133"/>
    </row>
    <row r="92" spans="1:56" ht="12.75" customHeight="1" x14ac:dyDescent="0.25">
      <c r="A92" s="127"/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8"/>
      <c r="Q92" s="128"/>
      <c r="R92" s="128"/>
      <c r="S92" s="128"/>
      <c r="T92" s="128"/>
      <c r="U92" s="128"/>
      <c r="V92" s="128"/>
      <c r="W92" s="128"/>
      <c r="X92" s="128"/>
      <c r="Y92" s="129"/>
      <c r="Z92" s="129"/>
      <c r="AA92" s="129"/>
      <c r="AB92" s="129"/>
      <c r="AC92" s="132"/>
      <c r="AD92" s="132"/>
      <c r="AE92" s="132"/>
      <c r="AF92" s="132"/>
      <c r="AG92" s="132"/>
      <c r="AH92" s="132"/>
      <c r="AI92" s="128"/>
      <c r="AJ92" s="128"/>
      <c r="AK92" s="128"/>
      <c r="AL92" s="128"/>
      <c r="AM92" s="128"/>
      <c r="AN92" s="128"/>
      <c r="AO92" s="128"/>
      <c r="AP92" s="128"/>
      <c r="AQ92" s="128"/>
      <c r="AR92" s="128"/>
      <c r="AS92" s="128"/>
      <c r="AT92" s="133"/>
      <c r="AU92" s="133"/>
      <c r="AV92" s="133"/>
      <c r="AW92" s="133"/>
      <c r="AX92" s="133"/>
      <c r="AY92" s="133"/>
      <c r="AZ92" s="133"/>
      <c r="BA92" s="133"/>
      <c r="BB92" s="133"/>
      <c r="BC92" s="133"/>
      <c r="BD92" s="133"/>
    </row>
    <row r="93" spans="1:56" ht="12.75" customHeight="1" x14ac:dyDescent="0.25">
      <c r="A93" s="127"/>
      <c r="B93" s="127"/>
      <c r="C93" s="127"/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8"/>
      <c r="Q93" s="128"/>
      <c r="R93" s="128"/>
      <c r="S93" s="128"/>
      <c r="T93" s="128"/>
      <c r="U93" s="128"/>
      <c r="V93" s="128"/>
      <c r="W93" s="128"/>
      <c r="X93" s="128"/>
      <c r="Y93" s="129"/>
      <c r="Z93" s="129"/>
      <c r="AA93" s="129"/>
      <c r="AB93" s="129"/>
      <c r="AC93" s="132"/>
      <c r="AD93" s="132"/>
      <c r="AE93" s="132"/>
      <c r="AF93" s="132"/>
      <c r="AG93" s="132"/>
      <c r="AH93" s="132"/>
      <c r="AI93" s="128"/>
      <c r="AJ93" s="128"/>
      <c r="AK93" s="128"/>
      <c r="AL93" s="128"/>
      <c r="AM93" s="128"/>
      <c r="AN93" s="128"/>
      <c r="AO93" s="128"/>
      <c r="AP93" s="128"/>
      <c r="AQ93" s="128"/>
      <c r="AR93" s="128"/>
      <c r="AS93" s="128"/>
      <c r="AT93" s="133"/>
      <c r="AU93" s="133"/>
      <c r="AV93" s="133"/>
      <c r="AW93" s="133"/>
      <c r="AX93" s="133"/>
      <c r="AY93" s="133"/>
      <c r="AZ93" s="133"/>
      <c r="BA93" s="133"/>
      <c r="BB93" s="133"/>
      <c r="BC93" s="133"/>
      <c r="BD93" s="133"/>
    </row>
    <row r="94" spans="1:56" ht="12.75" customHeight="1" x14ac:dyDescent="0.25">
      <c r="A94" s="127"/>
      <c r="B94" s="127"/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8"/>
      <c r="Q94" s="128"/>
      <c r="R94" s="128"/>
      <c r="S94" s="128"/>
      <c r="T94" s="128"/>
      <c r="U94" s="128"/>
      <c r="V94" s="128"/>
      <c r="W94" s="128"/>
      <c r="X94" s="128"/>
      <c r="Y94" s="129"/>
      <c r="Z94" s="129"/>
      <c r="AA94" s="129"/>
      <c r="AB94" s="129"/>
      <c r="AC94" s="132"/>
      <c r="AD94" s="132"/>
      <c r="AE94" s="132"/>
      <c r="AF94" s="132"/>
      <c r="AG94" s="132"/>
      <c r="AH94" s="132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28"/>
      <c r="AT94" s="133"/>
      <c r="AU94" s="133"/>
      <c r="AV94" s="133"/>
      <c r="AW94" s="133"/>
      <c r="AX94" s="133"/>
      <c r="AY94" s="133"/>
      <c r="AZ94" s="133"/>
      <c r="BA94" s="133"/>
      <c r="BB94" s="133"/>
      <c r="BC94" s="133"/>
      <c r="BD94" s="133"/>
    </row>
    <row r="95" spans="1:56" ht="12.75" customHeight="1" x14ac:dyDescent="0.25">
      <c r="A95" s="127"/>
      <c r="B95" s="127"/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8"/>
      <c r="Q95" s="128"/>
      <c r="R95" s="128"/>
      <c r="S95" s="128"/>
      <c r="T95" s="128"/>
      <c r="U95" s="128"/>
      <c r="V95" s="128"/>
      <c r="W95" s="128"/>
      <c r="X95" s="128"/>
      <c r="Y95" s="129"/>
      <c r="Z95" s="129"/>
      <c r="AA95" s="129"/>
      <c r="AB95" s="129"/>
      <c r="AC95" s="132"/>
      <c r="AD95" s="132"/>
      <c r="AE95" s="132"/>
      <c r="AF95" s="132"/>
      <c r="AG95" s="132"/>
      <c r="AH95" s="132"/>
      <c r="AI95" s="128"/>
      <c r="AJ95" s="128"/>
      <c r="AK95" s="128"/>
      <c r="AL95" s="128"/>
      <c r="AM95" s="128"/>
      <c r="AN95" s="128"/>
      <c r="AO95" s="128"/>
      <c r="AP95" s="128"/>
      <c r="AQ95" s="128"/>
      <c r="AR95" s="128"/>
      <c r="AS95" s="128"/>
      <c r="AT95" s="133"/>
      <c r="AU95" s="133"/>
      <c r="AV95" s="133"/>
      <c r="AW95" s="133"/>
      <c r="AX95" s="133"/>
      <c r="AY95" s="133"/>
      <c r="AZ95" s="133"/>
      <c r="BA95" s="133"/>
      <c r="BB95" s="133"/>
      <c r="BC95" s="133"/>
      <c r="BD95" s="133"/>
    </row>
    <row r="96" spans="1:56" ht="12.75" customHeight="1" x14ac:dyDescent="0.25">
      <c r="A96" s="127"/>
      <c r="B96" s="127"/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8"/>
      <c r="Q96" s="128"/>
      <c r="R96" s="128"/>
      <c r="S96" s="128"/>
      <c r="T96" s="128"/>
      <c r="U96" s="128"/>
      <c r="V96" s="128"/>
      <c r="W96" s="128"/>
      <c r="X96" s="128"/>
      <c r="Y96" s="129"/>
      <c r="Z96" s="129"/>
      <c r="AA96" s="129"/>
      <c r="AB96" s="129"/>
      <c r="AC96" s="132"/>
      <c r="AD96" s="132"/>
      <c r="AE96" s="132"/>
      <c r="AF96" s="132"/>
      <c r="AG96" s="132"/>
      <c r="AH96" s="132"/>
      <c r="AI96" s="128"/>
      <c r="AJ96" s="128"/>
      <c r="AK96" s="128"/>
      <c r="AL96" s="128"/>
      <c r="AM96" s="128"/>
      <c r="AN96" s="128"/>
      <c r="AO96" s="128"/>
      <c r="AP96" s="128"/>
      <c r="AQ96" s="128"/>
      <c r="AR96" s="128"/>
      <c r="AS96" s="128"/>
      <c r="AT96" s="133"/>
      <c r="AU96" s="133"/>
      <c r="AV96" s="133"/>
      <c r="AW96" s="133"/>
      <c r="AX96" s="133"/>
      <c r="AY96" s="133"/>
      <c r="AZ96" s="133"/>
      <c r="BA96" s="133"/>
      <c r="BB96" s="133"/>
      <c r="BC96" s="133"/>
      <c r="BD96" s="133"/>
    </row>
    <row r="97" spans="1:56" ht="12.75" customHeight="1" x14ac:dyDescent="0.25">
      <c r="A97" s="127"/>
      <c r="B97" s="127"/>
      <c r="C97" s="127"/>
      <c r="D97" s="127"/>
      <c r="E97" s="127"/>
      <c r="F97" s="127"/>
      <c r="G97" s="127"/>
      <c r="H97" s="127"/>
      <c r="I97" s="127"/>
      <c r="J97" s="127"/>
      <c r="K97" s="127"/>
      <c r="L97" s="127"/>
      <c r="M97" s="127"/>
      <c r="N97" s="127"/>
      <c r="O97" s="127"/>
      <c r="P97" s="128"/>
      <c r="Q97" s="128"/>
      <c r="R97" s="128"/>
      <c r="S97" s="128"/>
      <c r="T97" s="128"/>
      <c r="U97" s="128"/>
      <c r="V97" s="128"/>
      <c r="W97" s="128"/>
      <c r="X97" s="128"/>
      <c r="Y97" s="129"/>
      <c r="Z97" s="129"/>
      <c r="AA97" s="129"/>
      <c r="AB97" s="129"/>
      <c r="AC97" s="132"/>
      <c r="AD97" s="132"/>
      <c r="AE97" s="132"/>
      <c r="AF97" s="132"/>
      <c r="AG97" s="132"/>
      <c r="AH97" s="132"/>
      <c r="AI97" s="128"/>
      <c r="AJ97" s="128"/>
      <c r="AK97" s="128"/>
      <c r="AL97" s="128"/>
      <c r="AM97" s="128"/>
      <c r="AN97" s="128"/>
      <c r="AO97" s="128"/>
      <c r="AP97" s="128"/>
      <c r="AQ97" s="128"/>
      <c r="AR97" s="128"/>
      <c r="AS97" s="128"/>
      <c r="AT97" s="133"/>
      <c r="AU97" s="133"/>
      <c r="AV97" s="133"/>
      <c r="AW97" s="133"/>
      <c r="AX97" s="133"/>
      <c r="AY97" s="133"/>
      <c r="AZ97" s="133"/>
      <c r="BA97" s="133"/>
      <c r="BB97" s="133"/>
      <c r="BC97" s="133"/>
      <c r="BD97" s="133"/>
    </row>
    <row r="98" spans="1:56" ht="12.75" customHeight="1" x14ac:dyDescent="0.25">
      <c r="A98" s="127"/>
      <c r="B98" s="127"/>
      <c r="C98" s="127"/>
      <c r="D98" s="127"/>
      <c r="E98" s="127"/>
      <c r="F98" s="127"/>
      <c r="G98" s="127"/>
      <c r="H98" s="127"/>
      <c r="I98" s="127"/>
      <c r="J98" s="127"/>
      <c r="K98" s="127"/>
      <c r="L98" s="127"/>
      <c r="M98" s="127"/>
      <c r="N98" s="127"/>
      <c r="O98" s="127"/>
      <c r="P98" s="128"/>
      <c r="Q98" s="128"/>
      <c r="R98" s="128"/>
      <c r="S98" s="128"/>
      <c r="T98" s="128"/>
      <c r="U98" s="128"/>
      <c r="V98" s="128"/>
      <c r="W98" s="128"/>
      <c r="X98" s="128"/>
      <c r="Y98" s="129"/>
      <c r="Z98" s="129"/>
      <c r="AA98" s="129"/>
      <c r="AB98" s="129"/>
      <c r="AC98" s="132"/>
      <c r="AD98" s="132"/>
      <c r="AE98" s="132"/>
      <c r="AF98" s="132"/>
      <c r="AG98" s="132"/>
      <c r="AH98" s="132"/>
      <c r="AI98" s="128"/>
      <c r="AJ98" s="128"/>
      <c r="AK98" s="128"/>
      <c r="AL98" s="128"/>
      <c r="AM98" s="128"/>
      <c r="AN98" s="128"/>
      <c r="AO98" s="128"/>
      <c r="AP98" s="128"/>
      <c r="AQ98" s="128"/>
      <c r="AR98" s="128"/>
      <c r="AS98" s="128"/>
      <c r="AT98" s="133"/>
      <c r="AU98" s="133"/>
      <c r="AV98" s="133"/>
      <c r="AW98" s="133"/>
      <c r="AX98" s="133"/>
      <c r="AY98" s="133"/>
      <c r="AZ98" s="133"/>
      <c r="BA98" s="133"/>
      <c r="BB98" s="133"/>
      <c r="BC98" s="133"/>
      <c r="BD98" s="133"/>
    </row>
    <row r="99" spans="1:56" ht="12.75" customHeight="1" x14ac:dyDescent="0.25">
      <c r="A99" s="127"/>
      <c r="B99" s="127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8"/>
      <c r="Q99" s="128"/>
      <c r="R99" s="128"/>
      <c r="S99" s="128"/>
      <c r="T99" s="128"/>
      <c r="U99" s="128"/>
      <c r="V99" s="128"/>
      <c r="W99" s="128"/>
      <c r="X99" s="128"/>
      <c r="Y99" s="129"/>
      <c r="Z99" s="129"/>
      <c r="AA99" s="129"/>
      <c r="AB99" s="129"/>
      <c r="AC99" s="132"/>
      <c r="AD99" s="132"/>
      <c r="AE99" s="132"/>
      <c r="AF99" s="132"/>
      <c r="AG99" s="132"/>
      <c r="AH99" s="132"/>
      <c r="AI99" s="128"/>
      <c r="AJ99" s="128"/>
      <c r="AK99" s="128"/>
      <c r="AL99" s="128"/>
      <c r="AM99" s="128"/>
      <c r="AN99" s="128"/>
      <c r="AO99" s="128"/>
      <c r="AP99" s="128"/>
      <c r="AQ99" s="128"/>
      <c r="AR99" s="128"/>
      <c r="AS99" s="128"/>
      <c r="AT99" s="133"/>
      <c r="AU99" s="133"/>
      <c r="AV99" s="133"/>
      <c r="AW99" s="133"/>
      <c r="AX99" s="133"/>
      <c r="AY99" s="133"/>
      <c r="AZ99" s="133"/>
      <c r="BA99" s="133"/>
      <c r="BB99" s="133"/>
      <c r="BC99" s="133"/>
      <c r="BD99" s="133"/>
    </row>
    <row r="100" spans="1:56" ht="12.75" customHeight="1" x14ac:dyDescent="0.25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8"/>
      <c r="Q100" s="128"/>
      <c r="R100" s="128"/>
      <c r="S100" s="128"/>
      <c r="T100" s="128"/>
      <c r="U100" s="128"/>
      <c r="V100" s="128"/>
      <c r="W100" s="128"/>
      <c r="X100" s="128"/>
      <c r="Y100" s="129"/>
      <c r="Z100" s="129"/>
      <c r="AA100" s="129"/>
      <c r="AB100" s="129"/>
      <c r="AC100" s="132"/>
      <c r="AD100" s="132"/>
      <c r="AE100" s="132"/>
      <c r="AF100" s="132"/>
      <c r="AG100" s="132"/>
      <c r="AH100" s="132"/>
      <c r="AI100" s="128"/>
      <c r="AJ100" s="128"/>
      <c r="AK100" s="128"/>
      <c r="AL100" s="128"/>
      <c r="AM100" s="128"/>
      <c r="AN100" s="128"/>
      <c r="AO100" s="128"/>
      <c r="AP100" s="128"/>
      <c r="AQ100" s="128"/>
      <c r="AR100" s="128"/>
      <c r="AS100" s="128"/>
      <c r="AT100" s="133"/>
      <c r="AU100" s="133"/>
      <c r="AV100" s="133"/>
      <c r="AW100" s="133"/>
      <c r="AX100" s="133"/>
      <c r="AY100" s="133"/>
      <c r="AZ100" s="133"/>
      <c r="BA100" s="133"/>
      <c r="BB100" s="133"/>
      <c r="BC100" s="133"/>
      <c r="BD100" s="133"/>
    </row>
    <row r="101" spans="1:56" ht="12.75" customHeight="1" x14ac:dyDescent="0.25">
      <c r="A101" s="127"/>
      <c r="B101" s="127"/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8"/>
      <c r="Q101" s="128"/>
      <c r="R101" s="128"/>
      <c r="S101" s="128"/>
      <c r="T101" s="128"/>
      <c r="U101" s="128"/>
      <c r="V101" s="128"/>
      <c r="W101" s="128"/>
      <c r="X101" s="128"/>
      <c r="Y101" s="129"/>
      <c r="Z101" s="129"/>
      <c r="AA101" s="129"/>
      <c r="AB101" s="129"/>
      <c r="AC101" s="132"/>
      <c r="AD101" s="132"/>
      <c r="AE101" s="132"/>
      <c r="AF101" s="132"/>
      <c r="AG101" s="132"/>
      <c r="AH101" s="132"/>
      <c r="AI101" s="128"/>
      <c r="AJ101" s="128"/>
      <c r="AK101" s="128"/>
      <c r="AL101" s="128"/>
      <c r="AM101" s="128"/>
      <c r="AN101" s="128"/>
      <c r="AO101" s="128"/>
      <c r="AP101" s="128"/>
      <c r="AQ101" s="128"/>
      <c r="AR101" s="128"/>
      <c r="AS101" s="128"/>
      <c r="AT101" s="133"/>
      <c r="AU101" s="133"/>
      <c r="AV101" s="133"/>
      <c r="AW101" s="133"/>
      <c r="AX101" s="133"/>
      <c r="AY101" s="133"/>
      <c r="AZ101" s="133"/>
      <c r="BA101" s="133"/>
      <c r="BB101" s="133"/>
      <c r="BC101" s="133"/>
      <c r="BD101" s="133"/>
    </row>
    <row r="102" spans="1:56" ht="12.75" customHeight="1" x14ac:dyDescent="0.25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8"/>
      <c r="Q102" s="128"/>
      <c r="R102" s="128"/>
      <c r="S102" s="128"/>
      <c r="T102" s="128"/>
      <c r="U102" s="128"/>
      <c r="V102" s="128"/>
      <c r="W102" s="128"/>
      <c r="X102" s="128"/>
      <c r="Y102" s="129"/>
      <c r="Z102" s="129"/>
      <c r="AA102" s="129"/>
      <c r="AB102" s="129"/>
      <c r="AC102" s="132"/>
      <c r="AD102" s="132"/>
      <c r="AE102" s="132"/>
      <c r="AF102" s="132"/>
      <c r="AG102" s="132"/>
      <c r="AH102" s="132"/>
      <c r="AI102" s="128"/>
      <c r="AJ102" s="128"/>
      <c r="AK102" s="128"/>
      <c r="AL102" s="128"/>
      <c r="AM102" s="128"/>
      <c r="AN102" s="128"/>
      <c r="AO102" s="128"/>
      <c r="AP102" s="128"/>
      <c r="AQ102" s="128"/>
      <c r="AR102" s="128"/>
      <c r="AS102" s="128"/>
      <c r="AT102" s="133"/>
      <c r="AU102" s="133"/>
      <c r="AV102" s="133"/>
      <c r="AW102" s="133"/>
      <c r="AX102" s="133"/>
      <c r="AY102" s="133"/>
      <c r="AZ102" s="133"/>
      <c r="BA102" s="133"/>
      <c r="BB102" s="133"/>
      <c r="BC102" s="133"/>
      <c r="BD102" s="133"/>
    </row>
    <row r="103" spans="1:56" ht="12.75" customHeight="1" x14ac:dyDescent="0.25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8"/>
      <c r="Q103" s="128"/>
      <c r="R103" s="128"/>
      <c r="S103" s="128"/>
      <c r="T103" s="128"/>
      <c r="U103" s="128"/>
      <c r="V103" s="128"/>
      <c r="W103" s="128"/>
      <c r="X103" s="128"/>
      <c r="Y103" s="129"/>
      <c r="Z103" s="129"/>
      <c r="AA103" s="129"/>
      <c r="AB103" s="129"/>
      <c r="AC103" s="132"/>
      <c r="AD103" s="132"/>
      <c r="AE103" s="132"/>
      <c r="AF103" s="132"/>
      <c r="AG103" s="132"/>
      <c r="AH103" s="132"/>
      <c r="AI103" s="128"/>
      <c r="AJ103" s="128"/>
      <c r="AK103" s="128"/>
      <c r="AL103" s="128"/>
      <c r="AM103" s="128"/>
      <c r="AN103" s="128"/>
      <c r="AO103" s="128"/>
      <c r="AP103" s="128"/>
      <c r="AQ103" s="128"/>
      <c r="AR103" s="128"/>
      <c r="AS103" s="128"/>
      <c r="AT103" s="133"/>
      <c r="AU103" s="133"/>
      <c r="AV103" s="133"/>
      <c r="AW103" s="133"/>
      <c r="AX103" s="133"/>
      <c r="AY103" s="133"/>
      <c r="AZ103" s="133"/>
      <c r="BA103" s="133"/>
      <c r="BB103" s="133"/>
      <c r="BC103" s="133"/>
      <c r="BD103" s="133"/>
    </row>
    <row r="104" spans="1:56" ht="12.75" customHeight="1" x14ac:dyDescent="0.25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8"/>
      <c r="Q104" s="128"/>
      <c r="R104" s="128"/>
      <c r="S104" s="128"/>
      <c r="T104" s="128"/>
      <c r="U104" s="128"/>
      <c r="V104" s="128"/>
      <c r="W104" s="128"/>
      <c r="X104" s="128"/>
      <c r="Y104" s="129"/>
      <c r="Z104" s="129"/>
      <c r="AA104" s="129"/>
      <c r="AB104" s="129"/>
      <c r="AC104" s="132"/>
      <c r="AD104" s="132"/>
      <c r="AE104" s="132"/>
      <c r="AF104" s="132"/>
      <c r="AG104" s="132"/>
      <c r="AH104" s="132"/>
      <c r="AI104" s="128"/>
      <c r="AJ104" s="128"/>
      <c r="AK104" s="128"/>
      <c r="AL104" s="128"/>
      <c r="AM104" s="128"/>
      <c r="AN104" s="128"/>
      <c r="AO104" s="128"/>
      <c r="AP104" s="128"/>
      <c r="AQ104" s="128"/>
      <c r="AR104" s="128"/>
      <c r="AS104" s="128"/>
      <c r="AT104" s="133"/>
      <c r="AU104" s="133"/>
      <c r="AV104" s="133"/>
      <c r="AW104" s="133"/>
      <c r="AX104" s="133"/>
      <c r="AY104" s="133"/>
      <c r="AZ104" s="133"/>
      <c r="BA104" s="133"/>
      <c r="BB104" s="133"/>
      <c r="BC104" s="133"/>
      <c r="BD104" s="133"/>
    </row>
    <row r="105" spans="1:56" ht="12.75" customHeight="1" x14ac:dyDescent="0.25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8"/>
      <c r="Q105" s="128"/>
      <c r="R105" s="128"/>
      <c r="S105" s="128"/>
      <c r="T105" s="128"/>
      <c r="U105" s="128"/>
      <c r="V105" s="128"/>
      <c r="W105" s="128"/>
      <c r="X105" s="128"/>
      <c r="Y105" s="129"/>
      <c r="Z105" s="129"/>
      <c r="AA105" s="129"/>
      <c r="AB105" s="129"/>
      <c r="AC105" s="132"/>
      <c r="AD105" s="132"/>
      <c r="AE105" s="132"/>
      <c r="AF105" s="132"/>
      <c r="AG105" s="132"/>
      <c r="AH105" s="132"/>
      <c r="AI105" s="128"/>
      <c r="AJ105" s="128"/>
      <c r="AK105" s="128"/>
      <c r="AL105" s="128"/>
      <c r="AM105" s="128"/>
      <c r="AN105" s="128"/>
      <c r="AO105" s="128"/>
      <c r="AP105" s="128"/>
      <c r="AQ105" s="128"/>
      <c r="AR105" s="128"/>
      <c r="AS105" s="128"/>
      <c r="AT105" s="133"/>
      <c r="AU105" s="133"/>
      <c r="AV105" s="133"/>
      <c r="AW105" s="133"/>
      <c r="AX105" s="133"/>
      <c r="AY105" s="133"/>
      <c r="AZ105" s="133"/>
      <c r="BA105" s="133"/>
      <c r="BB105" s="133"/>
      <c r="BC105" s="133"/>
      <c r="BD105" s="133"/>
    </row>
    <row r="106" spans="1:56" ht="12.75" customHeight="1" x14ac:dyDescent="0.25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  <c r="K106" s="127"/>
      <c r="L106" s="127"/>
      <c r="M106" s="127"/>
      <c r="N106" s="127"/>
      <c r="O106" s="127"/>
      <c r="P106" s="128"/>
      <c r="Q106" s="128"/>
      <c r="R106" s="128"/>
      <c r="S106" s="128"/>
      <c r="T106" s="128"/>
      <c r="U106" s="128"/>
      <c r="V106" s="128"/>
      <c r="W106" s="128"/>
      <c r="X106" s="128"/>
      <c r="Y106" s="129"/>
      <c r="Z106" s="129"/>
      <c r="AA106" s="129"/>
      <c r="AB106" s="129"/>
      <c r="AC106" s="132"/>
      <c r="AD106" s="132"/>
      <c r="AE106" s="132"/>
      <c r="AF106" s="132"/>
      <c r="AG106" s="132"/>
      <c r="AH106" s="132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</row>
    <row r="107" spans="1:56" ht="12.75" customHeight="1" x14ac:dyDescent="0.25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8"/>
      <c r="Q107" s="128"/>
      <c r="R107" s="128"/>
      <c r="S107" s="128"/>
      <c r="T107" s="128"/>
      <c r="U107" s="128"/>
      <c r="V107" s="128"/>
      <c r="W107" s="128"/>
      <c r="X107" s="128"/>
      <c r="Y107" s="129"/>
      <c r="Z107" s="129"/>
      <c r="AA107" s="129"/>
      <c r="AB107" s="129"/>
      <c r="AC107" s="132"/>
      <c r="AD107" s="132"/>
      <c r="AE107" s="132"/>
      <c r="AF107" s="132"/>
      <c r="AG107" s="132"/>
      <c r="AH107" s="132"/>
      <c r="AI107" s="128"/>
      <c r="AJ107" s="128"/>
      <c r="AK107" s="128"/>
      <c r="AL107" s="128"/>
      <c r="AM107" s="128"/>
      <c r="AN107" s="128"/>
      <c r="AO107" s="128"/>
      <c r="AP107" s="128"/>
      <c r="AQ107" s="128"/>
      <c r="AR107" s="128"/>
      <c r="AS107" s="128"/>
      <c r="AT107" s="133"/>
      <c r="AU107" s="133"/>
      <c r="AV107" s="133"/>
      <c r="AW107" s="133"/>
      <c r="AX107" s="133"/>
      <c r="AY107" s="133"/>
      <c r="AZ107" s="133"/>
      <c r="BA107" s="133"/>
      <c r="BB107" s="133"/>
      <c r="BC107" s="133"/>
      <c r="BD107" s="133"/>
    </row>
    <row r="108" spans="1:56" ht="12.75" customHeight="1" x14ac:dyDescent="0.25">
      <c r="A108" s="127"/>
      <c r="B108" s="127"/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8"/>
      <c r="Q108" s="128"/>
      <c r="R108" s="128"/>
      <c r="S108" s="128"/>
      <c r="T108" s="128"/>
      <c r="U108" s="128"/>
      <c r="V108" s="128"/>
      <c r="W108" s="128"/>
      <c r="X108" s="128"/>
      <c r="Y108" s="129"/>
      <c r="Z108" s="129"/>
      <c r="AA108" s="129"/>
      <c r="AB108" s="129"/>
      <c r="AC108" s="132"/>
      <c r="AD108" s="132"/>
      <c r="AE108" s="132"/>
      <c r="AF108" s="132"/>
      <c r="AG108" s="132"/>
      <c r="AH108" s="132"/>
      <c r="AI108" s="128"/>
      <c r="AJ108" s="128"/>
      <c r="AK108" s="128"/>
      <c r="AL108" s="128"/>
      <c r="AM108" s="128"/>
      <c r="AN108" s="128"/>
      <c r="AO108" s="128"/>
      <c r="AP108" s="128"/>
      <c r="AQ108" s="128"/>
      <c r="AR108" s="128"/>
      <c r="AS108" s="128"/>
      <c r="AT108" s="133"/>
      <c r="AU108" s="133"/>
      <c r="AV108" s="133"/>
      <c r="AW108" s="133"/>
      <c r="AX108" s="133"/>
      <c r="AY108" s="133"/>
      <c r="AZ108" s="133"/>
      <c r="BA108" s="133"/>
      <c r="BB108" s="133"/>
      <c r="BC108" s="133"/>
      <c r="BD108" s="133"/>
    </row>
    <row r="109" spans="1:56" ht="12.75" customHeight="1" x14ac:dyDescent="0.25">
      <c r="A109" s="127"/>
      <c r="B109" s="127"/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8"/>
      <c r="Q109" s="128"/>
      <c r="R109" s="128"/>
      <c r="S109" s="128"/>
      <c r="T109" s="128"/>
      <c r="U109" s="128"/>
      <c r="V109" s="128"/>
      <c r="W109" s="128"/>
      <c r="X109" s="128"/>
      <c r="Y109" s="129"/>
      <c r="Z109" s="129"/>
      <c r="AA109" s="129"/>
      <c r="AB109" s="129"/>
      <c r="AC109" s="132"/>
      <c r="AD109" s="132"/>
      <c r="AE109" s="132"/>
      <c r="AF109" s="132"/>
      <c r="AG109" s="132"/>
      <c r="AH109" s="132"/>
      <c r="AI109" s="128"/>
      <c r="AJ109" s="128"/>
      <c r="AK109" s="128"/>
      <c r="AL109" s="128"/>
      <c r="AM109" s="128"/>
      <c r="AN109" s="128"/>
      <c r="AO109" s="128"/>
      <c r="AP109" s="128"/>
      <c r="AQ109" s="128"/>
      <c r="AR109" s="128"/>
      <c r="AS109" s="128"/>
      <c r="AT109" s="133"/>
      <c r="AU109" s="133"/>
      <c r="AV109" s="133"/>
      <c r="AW109" s="133"/>
      <c r="AX109" s="133"/>
      <c r="AY109" s="133"/>
      <c r="AZ109" s="133"/>
      <c r="BA109" s="133"/>
      <c r="BB109" s="133"/>
      <c r="BC109" s="133"/>
      <c r="BD109" s="133"/>
    </row>
    <row r="110" spans="1:56" ht="12.75" customHeight="1" x14ac:dyDescent="0.25">
      <c r="A110" s="127"/>
      <c r="B110" s="127"/>
      <c r="C110" s="127"/>
      <c r="D110" s="127"/>
      <c r="E110" s="127"/>
      <c r="F110" s="127"/>
      <c r="G110" s="127"/>
      <c r="H110" s="127"/>
      <c r="I110" s="127"/>
      <c r="J110" s="127"/>
      <c r="K110" s="127"/>
      <c r="L110" s="127"/>
      <c r="M110" s="127"/>
      <c r="N110" s="127"/>
      <c r="O110" s="127"/>
      <c r="P110" s="128"/>
      <c r="Q110" s="128"/>
      <c r="R110" s="128"/>
      <c r="S110" s="128"/>
      <c r="T110" s="128"/>
      <c r="U110" s="128"/>
      <c r="V110" s="128"/>
      <c r="W110" s="128"/>
      <c r="X110" s="128"/>
      <c r="Y110" s="129"/>
      <c r="Z110" s="129"/>
      <c r="AA110" s="129"/>
      <c r="AB110" s="129"/>
      <c r="AC110" s="132"/>
      <c r="AD110" s="132"/>
      <c r="AE110" s="132"/>
      <c r="AF110" s="132"/>
      <c r="AG110" s="132"/>
      <c r="AH110" s="132"/>
      <c r="AI110" s="128"/>
      <c r="AJ110" s="128"/>
      <c r="AK110" s="128"/>
      <c r="AL110" s="128"/>
      <c r="AM110" s="128"/>
      <c r="AN110" s="128"/>
      <c r="AO110" s="128"/>
      <c r="AP110" s="128"/>
      <c r="AQ110" s="128"/>
      <c r="AR110" s="128"/>
      <c r="AS110" s="128"/>
      <c r="AT110" s="133"/>
      <c r="AU110" s="133"/>
      <c r="AV110" s="133"/>
      <c r="AW110" s="133"/>
      <c r="AX110" s="133"/>
      <c r="AY110" s="133"/>
      <c r="AZ110" s="133"/>
      <c r="BA110" s="133"/>
      <c r="BB110" s="133"/>
      <c r="BC110" s="133"/>
      <c r="BD110" s="133"/>
    </row>
    <row r="111" spans="1:56" ht="12.75" customHeight="1" x14ac:dyDescent="0.25">
      <c r="A111" s="127"/>
      <c r="B111" s="127"/>
      <c r="C111" s="127"/>
      <c r="D111" s="127"/>
      <c r="E111" s="127"/>
      <c r="F111" s="127"/>
      <c r="G111" s="127"/>
      <c r="H111" s="127"/>
      <c r="I111" s="127"/>
      <c r="J111" s="127"/>
      <c r="K111" s="127"/>
      <c r="L111" s="127"/>
      <c r="M111" s="127"/>
      <c r="N111" s="127"/>
      <c r="O111" s="127"/>
      <c r="P111" s="128"/>
      <c r="Q111" s="128"/>
      <c r="R111" s="128"/>
      <c r="S111" s="128"/>
      <c r="T111" s="128"/>
      <c r="U111" s="128"/>
      <c r="V111" s="128"/>
      <c r="W111" s="128"/>
      <c r="X111" s="128"/>
      <c r="Y111" s="129"/>
      <c r="Z111" s="129"/>
      <c r="AA111" s="129"/>
      <c r="AB111" s="129"/>
      <c r="AC111" s="132"/>
      <c r="AD111" s="132"/>
      <c r="AE111" s="132"/>
      <c r="AF111" s="132"/>
      <c r="AG111" s="132"/>
      <c r="AH111" s="132"/>
      <c r="AI111" s="128"/>
      <c r="AJ111" s="128"/>
      <c r="AK111" s="128"/>
      <c r="AL111" s="128"/>
      <c r="AM111" s="128"/>
      <c r="AN111" s="128"/>
      <c r="AO111" s="128"/>
      <c r="AP111" s="128"/>
      <c r="AQ111" s="128"/>
      <c r="AR111" s="128"/>
      <c r="AS111" s="128"/>
      <c r="AT111" s="133"/>
      <c r="AU111" s="133"/>
      <c r="AV111" s="133"/>
      <c r="AW111" s="133"/>
      <c r="AX111" s="133"/>
      <c r="AY111" s="133"/>
      <c r="AZ111" s="133"/>
      <c r="BA111" s="133"/>
      <c r="BB111" s="133"/>
      <c r="BC111" s="133"/>
      <c r="BD111" s="133"/>
    </row>
    <row r="112" spans="1:56" ht="12.75" customHeight="1" x14ac:dyDescent="0.25">
      <c r="A112" s="127"/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8"/>
      <c r="Q112" s="128"/>
      <c r="R112" s="128"/>
      <c r="S112" s="128"/>
      <c r="T112" s="128"/>
      <c r="U112" s="128"/>
      <c r="V112" s="128"/>
      <c r="W112" s="128"/>
      <c r="X112" s="128"/>
      <c r="Y112" s="129"/>
      <c r="Z112" s="129"/>
      <c r="AA112" s="129"/>
      <c r="AB112" s="129"/>
      <c r="AC112" s="132"/>
      <c r="AD112" s="132"/>
      <c r="AE112" s="132"/>
      <c r="AF112" s="132"/>
      <c r="AG112" s="132"/>
      <c r="AH112" s="132"/>
      <c r="AI112" s="128"/>
      <c r="AJ112" s="128"/>
      <c r="AK112" s="128"/>
      <c r="AL112" s="128"/>
      <c r="AM112" s="128"/>
      <c r="AN112" s="128"/>
      <c r="AO112" s="128"/>
      <c r="AP112" s="128"/>
      <c r="AQ112" s="128"/>
      <c r="AR112" s="128"/>
      <c r="AS112" s="128"/>
      <c r="AT112" s="133"/>
      <c r="AU112" s="133"/>
      <c r="AV112" s="133"/>
      <c r="AW112" s="133"/>
      <c r="AX112" s="133"/>
      <c r="AY112" s="133"/>
      <c r="AZ112" s="133"/>
      <c r="BA112" s="133"/>
      <c r="BB112" s="133"/>
      <c r="BC112" s="133"/>
      <c r="BD112" s="133"/>
    </row>
    <row r="113" spans="1:56" ht="12.75" customHeight="1" x14ac:dyDescent="0.25">
      <c r="A113" s="127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8"/>
      <c r="Q113" s="128"/>
      <c r="R113" s="128"/>
      <c r="S113" s="128"/>
      <c r="T113" s="128"/>
      <c r="U113" s="128"/>
      <c r="V113" s="128"/>
      <c r="W113" s="128"/>
      <c r="X113" s="128"/>
      <c r="Y113" s="129"/>
      <c r="Z113" s="129"/>
      <c r="AA113" s="129"/>
      <c r="AB113" s="129"/>
      <c r="AC113" s="132"/>
      <c r="AD113" s="132"/>
      <c r="AE113" s="132"/>
      <c r="AF113" s="132"/>
      <c r="AG113" s="132"/>
      <c r="AH113" s="132"/>
      <c r="AI113" s="128"/>
      <c r="AJ113" s="128"/>
      <c r="AK113" s="128"/>
      <c r="AL113" s="128"/>
      <c r="AM113" s="128"/>
      <c r="AN113" s="128"/>
      <c r="AO113" s="128"/>
      <c r="AP113" s="128"/>
      <c r="AQ113" s="128"/>
      <c r="AR113" s="128"/>
      <c r="AS113" s="128"/>
      <c r="AT113" s="133"/>
      <c r="AU113" s="133"/>
      <c r="AV113" s="133"/>
      <c r="AW113" s="133"/>
      <c r="AX113" s="133"/>
      <c r="AY113" s="133"/>
      <c r="AZ113" s="133"/>
      <c r="BA113" s="133"/>
      <c r="BB113" s="133"/>
      <c r="BC113" s="133"/>
      <c r="BD113" s="133"/>
    </row>
    <row r="114" spans="1:56" ht="12.75" customHeight="1" x14ac:dyDescent="0.25">
      <c r="A114" s="127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8"/>
      <c r="Q114" s="128"/>
      <c r="R114" s="128"/>
      <c r="S114" s="128"/>
      <c r="T114" s="128"/>
      <c r="U114" s="128"/>
      <c r="V114" s="128"/>
      <c r="W114" s="128"/>
      <c r="X114" s="128"/>
      <c r="Y114" s="129"/>
      <c r="Z114" s="129"/>
      <c r="AA114" s="129"/>
      <c r="AB114" s="129"/>
      <c r="AC114" s="132"/>
      <c r="AD114" s="132"/>
      <c r="AE114" s="132"/>
      <c r="AF114" s="132"/>
      <c r="AG114" s="132"/>
      <c r="AH114" s="132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33"/>
      <c r="AU114" s="133"/>
      <c r="AV114" s="133"/>
      <c r="AW114" s="133"/>
      <c r="AX114" s="133"/>
      <c r="AY114" s="133"/>
      <c r="AZ114" s="133"/>
      <c r="BA114" s="133"/>
      <c r="BB114" s="133"/>
      <c r="BC114" s="133"/>
      <c r="BD114" s="133"/>
    </row>
    <row r="115" spans="1:56" ht="12.75" customHeight="1" x14ac:dyDescent="0.25">
      <c r="A115" s="127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8"/>
      <c r="Q115" s="128"/>
      <c r="R115" s="128"/>
      <c r="S115" s="128"/>
      <c r="T115" s="128"/>
      <c r="U115" s="128"/>
      <c r="V115" s="128"/>
      <c r="W115" s="128"/>
      <c r="X115" s="128"/>
      <c r="Y115" s="129"/>
      <c r="Z115" s="129"/>
      <c r="AA115" s="129"/>
      <c r="AB115" s="129"/>
      <c r="AC115" s="132"/>
      <c r="AD115" s="132"/>
      <c r="AE115" s="132"/>
      <c r="AF115" s="132"/>
      <c r="AG115" s="132"/>
      <c r="AH115" s="132"/>
      <c r="AI115" s="128"/>
      <c r="AJ115" s="128"/>
      <c r="AK115" s="128"/>
      <c r="AL115" s="128"/>
      <c r="AM115" s="128"/>
      <c r="AN115" s="128"/>
      <c r="AO115" s="128"/>
      <c r="AP115" s="128"/>
      <c r="AQ115" s="128"/>
      <c r="AR115" s="128"/>
      <c r="AS115" s="128"/>
      <c r="AT115" s="133"/>
      <c r="AU115" s="133"/>
      <c r="AV115" s="133"/>
      <c r="AW115" s="133"/>
      <c r="AX115" s="133"/>
      <c r="AY115" s="133"/>
      <c r="AZ115" s="133"/>
      <c r="BA115" s="133"/>
      <c r="BB115" s="133"/>
      <c r="BC115" s="133"/>
      <c r="BD115" s="133"/>
    </row>
    <row r="116" spans="1:56" ht="12.75" customHeight="1" x14ac:dyDescent="0.25">
      <c r="A116" s="127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8"/>
      <c r="Q116" s="128"/>
      <c r="R116" s="128"/>
      <c r="S116" s="128"/>
      <c r="T116" s="128"/>
      <c r="U116" s="128"/>
      <c r="V116" s="128"/>
      <c r="W116" s="128"/>
      <c r="X116" s="128"/>
      <c r="Y116" s="129"/>
      <c r="Z116" s="129"/>
      <c r="AA116" s="129"/>
      <c r="AB116" s="129"/>
      <c r="AC116" s="132"/>
      <c r="AD116" s="132"/>
      <c r="AE116" s="132"/>
      <c r="AF116" s="132"/>
      <c r="AG116" s="132"/>
      <c r="AH116" s="132"/>
      <c r="AI116" s="128"/>
      <c r="AJ116" s="128"/>
      <c r="AK116" s="128"/>
      <c r="AL116" s="128"/>
      <c r="AM116" s="128"/>
      <c r="AN116" s="128"/>
      <c r="AO116" s="128"/>
      <c r="AP116" s="128"/>
      <c r="AQ116" s="128"/>
      <c r="AR116" s="128"/>
      <c r="AS116" s="128"/>
      <c r="AT116" s="133"/>
      <c r="AU116" s="133"/>
      <c r="AV116" s="133"/>
      <c r="AW116" s="133"/>
      <c r="AX116" s="133"/>
      <c r="AY116" s="133"/>
      <c r="AZ116" s="133"/>
      <c r="BA116" s="133"/>
      <c r="BB116" s="133"/>
      <c r="BC116" s="133"/>
      <c r="BD116" s="133"/>
    </row>
    <row r="117" spans="1:56" ht="12.75" customHeight="1" x14ac:dyDescent="0.25">
      <c r="A117" s="127"/>
      <c r="B117" s="127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8"/>
      <c r="Q117" s="128"/>
      <c r="R117" s="128"/>
      <c r="S117" s="128"/>
      <c r="T117" s="128"/>
      <c r="U117" s="128"/>
      <c r="V117" s="128"/>
      <c r="W117" s="128"/>
      <c r="X117" s="128"/>
      <c r="Y117" s="129"/>
      <c r="Z117" s="129"/>
      <c r="AA117" s="129"/>
      <c r="AB117" s="129"/>
      <c r="AC117" s="132"/>
      <c r="AD117" s="132"/>
      <c r="AE117" s="132"/>
      <c r="AF117" s="132"/>
      <c r="AG117" s="132"/>
      <c r="AH117" s="132"/>
      <c r="AI117" s="128"/>
      <c r="AJ117" s="128"/>
      <c r="AK117" s="128"/>
      <c r="AL117" s="128"/>
      <c r="AM117" s="128"/>
      <c r="AN117" s="128"/>
      <c r="AO117" s="128"/>
      <c r="AP117" s="128"/>
      <c r="AQ117" s="128"/>
      <c r="AR117" s="128"/>
      <c r="AS117" s="128"/>
      <c r="AT117" s="133"/>
      <c r="AU117" s="133"/>
      <c r="AV117" s="133"/>
      <c r="AW117" s="133"/>
      <c r="AX117" s="133"/>
      <c r="AY117" s="133"/>
      <c r="AZ117" s="133"/>
      <c r="BA117" s="133"/>
      <c r="BB117" s="133"/>
      <c r="BC117" s="133"/>
      <c r="BD117" s="133"/>
    </row>
    <row r="118" spans="1:56" ht="12.75" customHeight="1" x14ac:dyDescent="0.25">
      <c r="A118" s="127"/>
      <c r="B118" s="127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8"/>
      <c r="Q118" s="128"/>
      <c r="R118" s="128"/>
      <c r="S118" s="128"/>
      <c r="T118" s="128"/>
      <c r="U118" s="128"/>
      <c r="V118" s="128"/>
      <c r="W118" s="128"/>
      <c r="X118" s="128"/>
      <c r="Y118" s="129"/>
      <c r="Z118" s="129"/>
      <c r="AA118" s="129"/>
      <c r="AB118" s="129"/>
      <c r="AC118" s="132"/>
      <c r="AD118" s="132"/>
      <c r="AE118" s="132"/>
      <c r="AF118" s="132"/>
      <c r="AG118" s="132"/>
      <c r="AH118" s="132"/>
      <c r="AI118" s="128"/>
      <c r="AJ118" s="128"/>
      <c r="AK118" s="128"/>
      <c r="AL118" s="128"/>
      <c r="AM118" s="128"/>
      <c r="AN118" s="128"/>
      <c r="AO118" s="128"/>
      <c r="AP118" s="128"/>
      <c r="AQ118" s="128"/>
      <c r="AR118" s="128"/>
      <c r="AS118" s="128"/>
      <c r="AT118" s="133"/>
      <c r="AU118" s="133"/>
      <c r="AV118" s="133"/>
      <c r="AW118" s="133"/>
      <c r="AX118" s="133"/>
      <c r="AY118" s="133"/>
      <c r="AZ118" s="133"/>
      <c r="BA118" s="133"/>
      <c r="BB118" s="133"/>
      <c r="BC118" s="133"/>
      <c r="BD118" s="133"/>
    </row>
    <row r="119" spans="1:56" ht="12.75" customHeight="1" x14ac:dyDescent="0.25">
      <c r="A119" s="127"/>
      <c r="B119" s="127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8"/>
      <c r="Q119" s="128"/>
      <c r="R119" s="128"/>
      <c r="S119" s="128"/>
      <c r="T119" s="128"/>
      <c r="U119" s="128"/>
      <c r="V119" s="128"/>
      <c r="W119" s="128"/>
      <c r="X119" s="128"/>
      <c r="Y119" s="129"/>
      <c r="Z119" s="129"/>
      <c r="AA119" s="129"/>
      <c r="AB119" s="129"/>
      <c r="AC119" s="132"/>
      <c r="AD119" s="132"/>
      <c r="AE119" s="132"/>
      <c r="AF119" s="132"/>
      <c r="AG119" s="132"/>
      <c r="AH119" s="132"/>
      <c r="AI119" s="128"/>
      <c r="AJ119" s="128"/>
      <c r="AK119" s="128"/>
      <c r="AL119" s="128"/>
      <c r="AM119" s="128"/>
      <c r="AN119" s="128"/>
      <c r="AO119" s="128"/>
      <c r="AP119" s="128"/>
      <c r="AQ119" s="128"/>
      <c r="AR119" s="128"/>
      <c r="AS119" s="128"/>
      <c r="AT119" s="133"/>
      <c r="AU119" s="133"/>
      <c r="AV119" s="133"/>
      <c r="AW119" s="133"/>
      <c r="AX119" s="133"/>
      <c r="AY119" s="133"/>
      <c r="AZ119" s="133"/>
      <c r="BA119" s="133"/>
      <c r="BB119" s="133"/>
      <c r="BC119" s="133"/>
      <c r="BD119" s="133"/>
    </row>
    <row r="120" spans="1:56" ht="12.75" customHeight="1" x14ac:dyDescent="0.25">
      <c r="A120" s="127"/>
      <c r="B120" s="127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8"/>
      <c r="Q120" s="128"/>
      <c r="R120" s="128"/>
      <c r="S120" s="128"/>
      <c r="T120" s="128"/>
      <c r="U120" s="128"/>
      <c r="V120" s="128"/>
      <c r="W120" s="128"/>
      <c r="X120" s="128"/>
      <c r="Y120" s="129"/>
      <c r="Z120" s="129"/>
      <c r="AA120" s="129"/>
      <c r="AB120" s="129"/>
      <c r="AC120" s="132"/>
      <c r="AD120" s="132"/>
      <c r="AE120" s="132"/>
      <c r="AF120" s="132"/>
      <c r="AG120" s="132"/>
      <c r="AH120" s="132"/>
      <c r="AI120" s="128"/>
      <c r="AJ120" s="128"/>
      <c r="AK120" s="128"/>
      <c r="AL120" s="128"/>
      <c r="AM120" s="128"/>
      <c r="AN120" s="128"/>
      <c r="AO120" s="128"/>
      <c r="AP120" s="128"/>
      <c r="AQ120" s="128"/>
      <c r="AR120" s="128"/>
      <c r="AS120" s="128"/>
      <c r="AT120" s="133"/>
      <c r="AU120" s="133"/>
      <c r="AV120" s="133"/>
      <c r="AW120" s="133"/>
      <c r="AX120" s="133"/>
      <c r="AY120" s="133"/>
      <c r="AZ120" s="133"/>
      <c r="BA120" s="133"/>
      <c r="BB120" s="133"/>
      <c r="BC120" s="133"/>
      <c r="BD120" s="133"/>
    </row>
    <row r="121" spans="1:56" ht="12.75" customHeight="1" x14ac:dyDescent="0.25">
      <c r="A121" s="127"/>
      <c r="B121" s="127"/>
      <c r="C121" s="127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8"/>
      <c r="Q121" s="128"/>
      <c r="R121" s="128"/>
      <c r="S121" s="128"/>
      <c r="T121" s="128"/>
      <c r="U121" s="128"/>
      <c r="V121" s="128"/>
      <c r="W121" s="128"/>
      <c r="X121" s="128"/>
      <c r="Y121" s="129"/>
      <c r="Z121" s="129"/>
      <c r="AA121" s="129"/>
      <c r="AB121" s="129"/>
      <c r="AC121" s="132"/>
      <c r="AD121" s="132"/>
      <c r="AE121" s="132"/>
      <c r="AF121" s="132"/>
      <c r="AG121" s="132"/>
      <c r="AH121" s="132"/>
      <c r="AI121" s="128"/>
      <c r="AJ121" s="128"/>
      <c r="AK121" s="128"/>
      <c r="AL121" s="128"/>
      <c r="AM121" s="128"/>
      <c r="AN121" s="128"/>
      <c r="AO121" s="128"/>
      <c r="AP121" s="128"/>
      <c r="AQ121" s="128"/>
      <c r="AR121" s="128"/>
      <c r="AS121" s="128"/>
      <c r="AT121" s="133"/>
      <c r="AU121" s="133"/>
      <c r="AV121" s="133"/>
      <c r="AW121" s="133"/>
      <c r="AX121" s="133"/>
      <c r="AY121" s="133"/>
      <c r="AZ121" s="133"/>
      <c r="BA121" s="133"/>
      <c r="BB121" s="133"/>
      <c r="BC121" s="133"/>
      <c r="BD121" s="133"/>
    </row>
    <row r="122" spans="1:56" ht="12.75" customHeight="1" x14ac:dyDescent="0.25">
      <c r="A122" s="127"/>
      <c r="B122" s="127"/>
      <c r="C122" s="127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8"/>
      <c r="Q122" s="128"/>
      <c r="R122" s="128"/>
      <c r="S122" s="128"/>
      <c r="T122" s="128"/>
      <c r="U122" s="128"/>
      <c r="V122" s="128"/>
      <c r="W122" s="128"/>
      <c r="X122" s="128"/>
      <c r="Y122" s="129"/>
      <c r="Z122" s="129"/>
      <c r="AA122" s="129"/>
      <c r="AB122" s="129"/>
      <c r="AC122" s="132"/>
      <c r="AD122" s="132"/>
      <c r="AE122" s="132"/>
      <c r="AF122" s="132"/>
      <c r="AG122" s="132"/>
      <c r="AH122" s="132"/>
      <c r="AI122" s="128"/>
      <c r="AJ122" s="128"/>
      <c r="AK122" s="128"/>
      <c r="AL122" s="128"/>
      <c r="AM122" s="128"/>
      <c r="AN122" s="128"/>
      <c r="AO122" s="128"/>
      <c r="AP122" s="128"/>
      <c r="AQ122" s="128"/>
      <c r="AR122" s="128"/>
      <c r="AS122" s="128"/>
      <c r="AT122" s="133"/>
      <c r="AU122" s="133"/>
      <c r="AV122" s="133"/>
      <c r="AW122" s="133"/>
      <c r="AX122" s="133"/>
      <c r="AY122" s="133"/>
      <c r="AZ122" s="133"/>
      <c r="BA122" s="133"/>
      <c r="BB122" s="133"/>
      <c r="BC122" s="133"/>
      <c r="BD122" s="133"/>
    </row>
    <row r="123" spans="1:56" ht="12.75" customHeight="1" x14ac:dyDescent="0.25">
      <c r="A123" s="127"/>
      <c r="B123" s="127"/>
      <c r="C123" s="127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8"/>
      <c r="Q123" s="128"/>
      <c r="R123" s="128"/>
      <c r="S123" s="128"/>
      <c r="T123" s="128"/>
      <c r="U123" s="128"/>
      <c r="V123" s="128"/>
      <c r="W123" s="128"/>
      <c r="X123" s="128"/>
      <c r="Y123" s="129"/>
      <c r="Z123" s="129"/>
      <c r="AA123" s="129"/>
      <c r="AB123" s="129"/>
      <c r="AC123" s="132"/>
      <c r="AD123" s="132"/>
      <c r="AE123" s="132"/>
      <c r="AF123" s="132"/>
      <c r="AG123" s="132"/>
      <c r="AH123" s="132"/>
      <c r="AI123" s="128"/>
      <c r="AJ123" s="128"/>
      <c r="AK123" s="128"/>
      <c r="AL123" s="128"/>
      <c r="AM123" s="128"/>
      <c r="AN123" s="128"/>
      <c r="AO123" s="128"/>
      <c r="AP123" s="128"/>
      <c r="AQ123" s="128"/>
      <c r="AR123" s="128"/>
      <c r="AS123" s="128"/>
      <c r="AT123" s="133"/>
      <c r="AU123" s="133"/>
      <c r="AV123" s="133"/>
      <c r="AW123" s="133"/>
      <c r="AX123" s="133"/>
      <c r="AY123" s="133"/>
      <c r="AZ123" s="133"/>
      <c r="BA123" s="133"/>
      <c r="BB123" s="133"/>
      <c r="BC123" s="133"/>
      <c r="BD123" s="133"/>
    </row>
    <row r="124" spans="1:56" ht="12.75" customHeight="1" x14ac:dyDescent="0.25">
      <c r="A124" s="127"/>
      <c r="B124" s="127"/>
      <c r="C124" s="127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8"/>
      <c r="Q124" s="128"/>
      <c r="R124" s="128"/>
      <c r="S124" s="128"/>
      <c r="T124" s="128"/>
      <c r="U124" s="128"/>
      <c r="V124" s="128"/>
      <c r="W124" s="128"/>
      <c r="X124" s="128"/>
      <c r="Y124" s="129"/>
      <c r="Z124" s="129"/>
      <c r="AA124" s="129"/>
      <c r="AB124" s="129"/>
      <c r="AC124" s="132"/>
      <c r="AD124" s="132"/>
      <c r="AE124" s="132"/>
      <c r="AF124" s="132"/>
      <c r="AG124" s="132"/>
      <c r="AH124" s="132"/>
      <c r="AI124" s="128"/>
      <c r="AJ124" s="128"/>
      <c r="AK124" s="128"/>
      <c r="AL124" s="128"/>
      <c r="AM124" s="128"/>
      <c r="AN124" s="128"/>
      <c r="AO124" s="128"/>
      <c r="AP124" s="128"/>
      <c r="AQ124" s="128"/>
      <c r="AR124" s="128"/>
      <c r="AS124" s="128"/>
      <c r="AT124" s="133"/>
      <c r="AU124" s="133"/>
      <c r="AV124" s="133"/>
      <c r="AW124" s="133"/>
      <c r="AX124" s="133"/>
      <c r="AY124" s="133"/>
      <c r="AZ124" s="133"/>
      <c r="BA124" s="133"/>
      <c r="BB124" s="133"/>
      <c r="BC124" s="133"/>
      <c r="BD124" s="133"/>
    </row>
    <row r="125" spans="1:56" ht="12.75" customHeight="1" x14ac:dyDescent="0.25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8"/>
      <c r="Q125" s="128"/>
      <c r="R125" s="128"/>
      <c r="S125" s="128"/>
      <c r="T125" s="128"/>
      <c r="U125" s="128"/>
      <c r="V125" s="128"/>
      <c r="W125" s="128"/>
      <c r="X125" s="128"/>
      <c r="Y125" s="129"/>
      <c r="Z125" s="129"/>
      <c r="AA125" s="129"/>
      <c r="AB125" s="129"/>
      <c r="AC125" s="132"/>
      <c r="AD125" s="132"/>
      <c r="AE125" s="132"/>
      <c r="AF125" s="132"/>
      <c r="AG125" s="132"/>
      <c r="AH125" s="132"/>
      <c r="AI125" s="128"/>
      <c r="AJ125" s="128"/>
      <c r="AK125" s="128"/>
      <c r="AL125" s="128"/>
      <c r="AM125" s="128"/>
      <c r="AN125" s="128"/>
      <c r="AO125" s="128"/>
      <c r="AP125" s="128"/>
      <c r="AQ125" s="128"/>
      <c r="AR125" s="128"/>
      <c r="AS125" s="128"/>
      <c r="AT125" s="133"/>
      <c r="AU125" s="133"/>
      <c r="AV125" s="133"/>
      <c r="AW125" s="133"/>
      <c r="AX125" s="133"/>
      <c r="AY125" s="133"/>
      <c r="AZ125" s="133"/>
      <c r="BA125" s="133"/>
      <c r="BB125" s="133"/>
      <c r="BC125" s="133"/>
      <c r="BD125" s="133"/>
    </row>
    <row r="126" spans="1:56" ht="12.75" customHeight="1" x14ac:dyDescent="0.25">
      <c r="A126" s="127"/>
      <c r="B126" s="127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8"/>
      <c r="Q126" s="128"/>
      <c r="R126" s="128"/>
      <c r="S126" s="128"/>
      <c r="T126" s="128"/>
      <c r="U126" s="128"/>
      <c r="V126" s="128"/>
      <c r="W126" s="128"/>
      <c r="X126" s="128"/>
      <c r="Y126" s="129"/>
      <c r="Z126" s="129"/>
      <c r="AA126" s="129"/>
      <c r="AB126" s="129"/>
      <c r="AC126" s="132"/>
      <c r="AD126" s="132"/>
      <c r="AE126" s="132"/>
      <c r="AF126" s="132"/>
      <c r="AG126" s="132"/>
      <c r="AH126" s="132"/>
      <c r="AI126" s="128"/>
      <c r="AJ126" s="128"/>
      <c r="AK126" s="128"/>
      <c r="AL126" s="128"/>
      <c r="AM126" s="128"/>
      <c r="AN126" s="128"/>
      <c r="AO126" s="128"/>
      <c r="AP126" s="128"/>
      <c r="AQ126" s="128"/>
      <c r="AR126" s="128"/>
      <c r="AS126" s="128"/>
      <c r="AT126" s="133"/>
      <c r="AU126" s="133"/>
      <c r="AV126" s="133"/>
      <c r="AW126" s="133"/>
      <c r="AX126" s="133"/>
      <c r="AY126" s="133"/>
      <c r="AZ126" s="133"/>
      <c r="BA126" s="133"/>
      <c r="BB126" s="133"/>
      <c r="BC126" s="133"/>
      <c r="BD126" s="133"/>
    </row>
    <row r="127" spans="1:56" ht="12.75" customHeight="1" x14ac:dyDescent="0.25">
      <c r="A127" s="127"/>
      <c r="B127" s="127"/>
      <c r="C127" s="127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8"/>
      <c r="Q127" s="128"/>
      <c r="R127" s="128"/>
      <c r="S127" s="128"/>
      <c r="T127" s="128"/>
      <c r="U127" s="128"/>
      <c r="V127" s="128"/>
      <c r="W127" s="128"/>
      <c r="X127" s="128"/>
      <c r="Y127" s="129"/>
      <c r="Z127" s="129"/>
      <c r="AA127" s="129"/>
      <c r="AB127" s="129"/>
      <c r="AC127" s="132"/>
      <c r="AD127" s="132"/>
      <c r="AE127" s="132"/>
      <c r="AF127" s="132"/>
      <c r="AG127" s="132"/>
      <c r="AH127" s="132"/>
      <c r="AI127" s="128"/>
      <c r="AJ127" s="128"/>
      <c r="AK127" s="128"/>
      <c r="AL127" s="128"/>
      <c r="AM127" s="128"/>
      <c r="AN127" s="128"/>
      <c r="AO127" s="128"/>
      <c r="AP127" s="128"/>
      <c r="AQ127" s="128"/>
      <c r="AR127" s="128"/>
      <c r="AS127" s="128"/>
      <c r="AT127" s="133"/>
      <c r="AU127" s="133"/>
      <c r="AV127" s="133"/>
      <c r="AW127" s="133"/>
      <c r="AX127" s="133"/>
      <c r="AY127" s="133"/>
      <c r="AZ127" s="133"/>
      <c r="BA127" s="133"/>
      <c r="BB127" s="133"/>
      <c r="BC127" s="133"/>
      <c r="BD127" s="133"/>
    </row>
    <row r="128" spans="1:56" ht="12.75" customHeight="1" x14ac:dyDescent="0.25">
      <c r="A128" s="127"/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8"/>
      <c r="Q128" s="128"/>
      <c r="R128" s="128"/>
      <c r="S128" s="128"/>
      <c r="T128" s="128"/>
      <c r="U128" s="128"/>
      <c r="V128" s="128"/>
      <c r="W128" s="128"/>
      <c r="X128" s="128"/>
      <c r="Y128" s="129"/>
      <c r="Z128" s="129"/>
      <c r="AA128" s="129"/>
      <c r="AB128" s="129"/>
      <c r="AC128" s="132"/>
      <c r="AD128" s="132"/>
      <c r="AE128" s="132"/>
      <c r="AF128" s="132"/>
      <c r="AG128" s="132"/>
      <c r="AH128" s="132"/>
      <c r="AI128" s="128"/>
      <c r="AJ128" s="128"/>
      <c r="AK128" s="128"/>
      <c r="AL128" s="128"/>
      <c r="AM128" s="128"/>
      <c r="AN128" s="128"/>
      <c r="AO128" s="128"/>
      <c r="AP128" s="128"/>
      <c r="AQ128" s="128"/>
      <c r="AR128" s="128"/>
      <c r="AS128" s="128"/>
      <c r="AT128" s="133"/>
      <c r="AU128" s="133"/>
      <c r="AV128" s="133"/>
      <c r="AW128" s="133"/>
      <c r="AX128" s="133"/>
      <c r="AY128" s="133"/>
      <c r="AZ128" s="133"/>
      <c r="BA128" s="133"/>
      <c r="BB128" s="133"/>
      <c r="BC128" s="133"/>
      <c r="BD128" s="133"/>
    </row>
    <row r="129" spans="1:56" ht="12.75" customHeight="1" x14ac:dyDescent="0.25">
      <c r="A129" s="127"/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8"/>
      <c r="Q129" s="128"/>
      <c r="R129" s="128"/>
      <c r="S129" s="128"/>
      <c r="T129" s="128"/>
      <c r="U129" s="128"/>
      <c r="V129" s="128"/>
      <c r="W129" s="128"/>
      <c r="X129" s="128"/>
      <c r="Y129" s="129"/>
      <c r="Z129" s="129"/>
      <c r="AA129" s="129"/>
      <c r="AB129" s="129"/>
      <c r="AC129" s="132"/>
      <c r="AD129" s="132"/>
      <c r="AE129" s="132"/>
      <c r="AF129" s="132"/>
      <c r="AG129" s="132"/>
      <c r="AH129" s="132"/>
      <c r="AI129" s="128"/>
      <c r="AJ129" s="128"/>
      <c r="AK129" s="128"/>
      <c r="AL129" s="128"/>
      <c r="AM129" s="128"/>
      <c r="AN129" s="128"/>
      <c r="AO129" s="128"/>
      <c r="AP129" s="128"/>
      <c r="AQ129" s="128"/>
      <c r="AR129" s="128"/>
      <c r="AS129" s="128"/>
      <c r="AT129" s="133"/>
      <c r="AU129" s="133"/>
      <c r="AV129" s="133"/>
      <c r="AW129" s="133"/>
      <c r="AX129" s="133"/>
      <c r="AY129" s="133"/>
      <c r="AZ129" s="133"/>
      <c r="BA129" s="133"/>
      <c r="BB129" s="133"/>
      <c r="BC129" s="133"/>
      <c r="BD129" s="133"/>
    </row>
    <row r="130" spans="1:56" ht="12.75" customHeight="1" x14ac:dyDescent="0.25">
      <c r="A130" s="127"/>
      <c r="B130" s="127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8"/>
      <c r="Q130" s="128"/>
      <c r="R130" s="128"/>
      <c r="S130" s="128"/>
      <c r="T130" s="128"/>
      <c r="U130" s="128"/>
      <c r="V130" s="128"/>
      <c r="W130" s="128"/>
      <c r="X130" s="128"/>
      <c r="Y130" s="129"/>
      <c r="Z130" s="129"/>
      <c r="AA130" s="129"/>
      <c r="AB130" s="129"/>
      <c r="AC130" s="132"/>
      <c r="AD130" s="132"/>
      <c r="AE130" s="132"/>
      <c r="AF130" s="132"/>
      <c r="AG130" s="132"/>
      <c r="AH130" s="132"/>
      <c r="AI130" s="128"/>
      <c r="AJ130" s="128"/>
      <c r="AK130" s="128"/>
      <c r="AL130" s="128"/>
      <c r="AM130" s="128"/>
      <c r="AN130" s="128"/>
      <c r="AO130" s="128"/>
      <c r="AP130" s="128"/>
      <c r="AQ130" s="128"/>
      <c r="AR130" s="128"/>
      <c r="AS130" s="128"/>
      <c r="AT130" s="133"/>
      <c r="AU130" s="133"/>
      <c r="AV130" s="133"/>
      <c r="AW130" s="133"/>
      <c r="AX130" s="133"/>
      <c r="AY130" s="133"/>
      <c r="AZ130" s="133"/>
      <c r="BA130" s="133"/>
      <c r="BB130" s="133"/>
      <c r="BC130" s="133"/>
      <c r="BD130" s="133"/>
    </row>
    <row r="131" spans="1:56" ht="12.75" customHeight="1" x14ac:dyDescent="0.25">
      <c r="A131" s="127"/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8"/>
      <c r="Q131" s="128"/>
      <c r="R131" s="128"/>
      <c r="S131" s="128"/>
      <c r="T131" s="128"/>
      <c r="U131" s="128"/>
      <c r="V131" s="128"/>
      <c r="W131" s="128"/>
      <c r="X131" s="128"/>
      <c r="Y131" s="129"/>
      <c r="Z131" s="129"/>
      <c r="AA131" s="129"/>
      <c r="AB131" s="129"/>
      <c r="AC131" s="132"/>
      <c r="AD131" s="132"/>
      <c r="AE131" s="132"/>
      <c r="AF131" s="132"/>
      <c r="AG131" s="132"/>
      <c r="AH131" s="132"/>
      <c r="AI131" s="128"/>
      <c r="AJ131" s="128"/>
      <c r="AK131" s="128"/>
      <c r="AL131" s="128"/>
      <c r="AM131" s="128"/>
      <c r="AN131" s="128"/>
      <c r="AO131" s="128"/>
      <c r="AP131" s="128"/>
      <c r="AQ131" s="128"/>
      <c r="AR131" s="128"/>
      <c r="AS131" s="128"/>
      <c r="AT131" s="133"/>
      <c r="AU131" s="133"/>
      <c r="AV131" s="133"/>
      <c r="AW131" s="133"/>
      <c r="AX131" s="133"/>
      <c r="AY131" s="133"/>
      <c r="AZ131" s="133"/>
      <c r="BA131" s="133"/>
      <c r="BB131" s="133"/>
      <c r="BC131" s="133"/>
      <c r="BD131" s="133"/>
    </row>
    <row r="132" spans="1:56" ht="12.75" customHeight="1" x14ac:dyDescent="0.25">
      <c r="A132" s="127"/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8"/>
      <c r="Q132" s="128"/>
      <c r="R132" s="128"/>
      <c r="S132" s="128"/>
      <c r="T132" s="128"/>
      <c r="U132" s="128"/>
      <c r="V132" s="128"/>
      <c r="W132" s="128"/>
      <c r="X132" s="128"/>
      <c r="Y132" s="129"/>
      <c r="Z132" s="129"/>
      <c r="AA132" s="129"/>
      <c r="AB132" s="129"/>
      <c r="AC132" s="132"/>
      <c r="AD132" s="132"/>
      <c r="AE132" s="132"/>
      <c r="AF132" s="132"/>
      <c r="AG132" s="132"/>
      <c r="AH132" s="132"/>
      <c r="AI132" s="128"/>
      <c r="AJ132" s="128"/>
      <c r="AK132" s="128"/>
      <c r="AL132" s="128"/>
      <c r="AM132" s="128"/>
      <c r="AN132" s="128"/>
      <c r="AO132" s="128"/>
      <c r="AP132" s="128"/>
      <c r="AQ132" s="128"/>
      <c r="AR132" s="128"/>
      <c r="AS132" s="128"/>
      <c r="AT132" s="133"/>
      <c r="AU132" s="133"/>
      <c r="AV132" s="133"/>
      <c r="AW132" s="133"/>
      <c r="AX132" s="133"/>
      <c r="AY132" s="133"/>
      <c r="AZ132" s="133"/>
      <c r="BA132" s="133"/>
      <c r="BB132" s="133"/>
      <c r="BC132" s="133"/>
      <c r="BD132" s="133"/>
    </row>
    <row r="133" spans="1:56" ht="12.75" customHeight="1" x14ac:dyDescent="0.25">
      <c r="A133" s="127"/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8"/>
      <c r="Q133" s="128"/>
      <c r="R133" s="128"/>
      <c r="S133" s="128"/>
      <c r="T133" s="128"/>
      <c r="U133" s="128"/>
      <c r="V133" s="128"/>
      <c r="W133" s="128"/>
      <c r="X133" s="128"/>
      <c r="Y133" s="129"/>
      <c r="Z133" s="129"/>
      <c r="AA133" s="129"/>
      <c r="AB133" s="129"/>
      <c r="AC133" s="132"/>
      <c r="AD133" s="132"/>
      <c r="AE133" s="132"/>
      <c r="AF133" s="132"/>
      <c r="AG133" s="132"/>
      <c r="AH133" s="132"/>
      <c r="AI133" s="128"/>
      <c r="AJ133" s="128"/>
      <c r="AK133" s="128"/>
      <c r="AL133" s="128"/>
      <c r="AM133" s="128"/>
      <c r="AN133" s="128"/>
      <c r="AO133" s="128"/>
      <c r="AP133" s="128"/>
      <c r="AQ133" s="128"/>
      <c r="AR133" s="128"/>
      <c r="AS133" s="128"/>
      <c r="AT133" s="133"/>
      <c r="AU133" s="133"/>
      <c r="AV133" s="133"/>
      <c r="AW133" s="133"/>
      <c r="AX133" s="133"/>
      <c r="AY133" s="133"/>
      <c r="AZ133" s="133"/>
      <c r="BA133" s="133"/>
      <c r="BB133" s="133"/>
      <c r="BC133" s="133"/>
      <c r="BD133" s="133"/>
    </row>
    <row r="134" spans="1:56" ht="12.75" customHeight="1" x14ac:dyDescent="0.25">
      <c r="A134" s="127"/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8"/>
      <c r="Q134" s="128"/>
      <c r="R134" s="128"/>
      <c r="S134" s="128"/>
      <c r="T134" s="128"/>
      <c r="U134" s="128"/>
      <c r="V134" s="128"/>
      <c r="W134" s="128"/>
      <c r="X134" s="128"/>
      <c r="Y134" s="129"/>
      <c r="Z134" s="129"/>
      <c r="AA134" s="129"/>
      <c r="AB134" s="129"/>
      <c r="AC134" s="132"/>
      <c r="AD134" s="132"/>
      <c r="AE134" s="132"/>
      <c r="AF134" s="132"/>
      <c r="AG134" s="132"/>
      <c r="AH134" s="132"/>
      <c r="AI134" s="128"/>
      <c r="AJ134" s="128"/>
      <c r="AK134" s="128"/>
      <c r="AL134" s="128"/>
      <c r="AM134" s="128"/>
      <c r="AN134" s="128"/>
      <c r="AO134" s="128"/>
      <c r="AP134" s="128"/>
      <c r="AQ134" s="128"/>
      <c r="AR134" s="128"/>
      <c r="AS134" s="128"/>
      <c r="AT134" s="133"/>
      <c r="AU134" s="133"/>
      <c r="AV134" s="133"/>
      <c r="AW134" s="133"/>
      <c r="AX134" s="133"/>
      <c r="AY134" s="133"/>
      <c r="AZ134" s="133"/>
      <c r="BA134" s="133"/>
      <c r="BB134" s="133"/>
      <c r="BC134" s="133"/>
      <c r="BD134" s="133"/>
    </row>
    <row r="135" spans="1:56" ht="12.75" customHeight="1" x14ac:dyDescent="0.25">
      <c r="A135" s="127"/>
      <c r="B135" s="127"/>
      <c r="C135" s="127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8"/>
      <c r="Q135" s="128"/>
      <c r="R135" s="128"/>
      <c r="S135" s="128"/>
      <c r="T135" s="128"/>
      <c r="U135" s="128"/>
      <c r="V135" s="128"/>
      <c r="W135" s="128"/>
      <c r="X135" s="128"/>
      <c r="Y135" s="129"/>
      <c r="Z135" s="129"/>
      <c r="AA135" s="129"/>
      <c r="AB135" s="129"/>
      <c r="AC135" s="132"/>
      <c r="AD135" s="132"/>
      <c r="AE135" s="132"/>
      <c r="AF135" s="132"/>
      <c r="AG135" s="132"/>
      <c r="AH135" s="132"/>
      <c r="AI135" s="128"/>
      <c r="AJ135" s="128"/>
      <c r="AK135" s="128"/>
      <c r="AL135" s="128"/>
      <c r="AM135" s="128"/>
      <c r="AN135" s="128"/>
      <c r="AO135" s="128"/>
      <c r="AP135" s="128"/>
      <c r="AQ135" s="128"/>
      <c r="AR135" s="128"/>
      <c r="AS135" s="128"/>
      <c r="AT135" s="133"/>
      <c r="AU135" s="133"/>
      <c r="AV135" s="133"/>
      <c r="AW135" s="133"/>
      <c r="AX135" s="133"/>
      <c r="AY135" s="133"/>
      <c r="AZ135" s="133"/>
      <c r="BA135" s="133"/>
      <c r="BB135" s="133"/>
      <c r="BC135" s="133"/>
      <c r="BD135" s="133"/>
    </row>
    <row r="136" spans="1:56" ht="12.75" customHeight="1" x14ac:dyDescent="0.25">
      <c r="A136" s="127"/>
      <c r="B136" s="127"/>
      <c r="C136" s="127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8"/>
      <c r="Q136" s="128"/>
      <c r="R136" s="128"/>
      <c r="S136" s="128"/>
      <c r="T136" s="128"/>
      <c r="U136" s="128"/>
      <c r="V136" s="128"/>
      <c r="W136" s="128"/>
      <c r="X136" s="128"/>
      <c r="Y136" s="129"/>
      <c r="Z136" s="129"/>
      <c r="AA136" s="129"/>
      <c r="AB136" s="129"/>
      <c r="AC136" s="132"/>
      <c r="AD136" s="132"/>
      <c r="AE136" s="132"/>
      <c r="AF136" s="132"/>
      <c r="AG136" s="132"/>
      <c r="AH136" s="132"/>
      <c r="AI136" s="128"/>
      <c r="AJ136" s="128"/>
      <c r="AK136" s="128"/>
      <c r="AL136" s="128"/>
      <c r="AM136" s="128"/>
      <c r="AN136" s="128"/>
      <c r="AO136" s="128"/>
      <c r="AP136" s="128"/>
      <c r="AQ136" s="128"/>
      <c r="AR136" s="128"/>
      <c r="AS136" s="128"/>
      <c r="AT136" s="133"/>
      <c r="AU136" s="133"/>
      <c r="AV136" s="133"/>
      <c r="AW136" s="133"/>
      <c r="AX136" s="133"/>
      <c r="AY136" s="133"/>
      <c r="AZ136" s="133"/>
      <c r="BA136" s="133"/>
      <c r="BB136" s="133"/>
      <c r="BC136" s="133"/>
      <c r="BD136" s="133"/>
    </row>
    <row r="137" spans="1:56" ht="12.75" customHeight="1" x14ac:dyDescent="0.25">
      <c r="A137" s="127"/>
      <c r="B137" s="127"/>
      <c r="C137" s="127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8"/>
      <c r="Q137" s="128"/>
      <c r="R137" s="128"/>
      <c r="S137" s="128"/>
      <c r="T137" s="128"/>
      <c r="U137" s="128"/>
      <c r="V137" s="128"/>
      <c r="W137" s="128"/>
      <c r="X137" s="128"/>
      <c r="Y137" s="129"/>
      <c r="Z137" s="129"/>
      <c r="AA137" s="129"/>
      <c r="AB137" s="129"/>
      <c r="AC137" s="132"/>
      <c r="AD137" s="132"/>
      <c r="AE137" s="132"/>
      <c r="AF137" s="132"/>
      <c r="AG137" s="132"/>
      <c r="AH137" s="132"/>
      <c r="AI137" s="128"/>
      <c r="AJ137" s="128"/>
      <c r="AK137" s="128"/>
      <c r="AL137" s="128"/>
      <c r="AM137" s="128"/>
      <c r="AN137" s="128"/>
      <c r="AO137" s="128"/>
      <c r="AP137" s="128"/>
      <c r="AQ137" s="128"/>
      <c r="AR137" s="128"/>
      <c r="AS137" s="128"/>
      <c r="AT137" s="133"/>
      <c r="AU137" s="133"/>
      <c r="AV137" s="133"/>
      <c r="AW137" s="133"/>
      <c r="AX137" s="133"/>
      <c r="AY137" s="133"/>
      <c r="AZ137" s="133"/>
      <c r="BA137" s="133"/>
      <c r="BB137" s="133"/>
      <c r="BC137" s="133"/>
      <c r="BD137" s="133"/>
    </row>
    <row r="138" spans="1:56" ht="12.75" customHeight="1" x14ac:dyDescent="0.25">
      <c r="A138" s="127"/>
      <c r="B138" s="127"/>
      <c r="C138" s="127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8"/>
      <c r="Q138" s="128"/>
      <c r="R138" s="128"/>
      <c r="S138" s="128"/>
      <c r="T138" s="128"/>
      <c r="U138" s="128"/>
      <c r="V138" s="128"/>
      <c r="W138" s="128"/>
      <c r="X138" s="128"/>
      <c r="Y138" s="129"/>
      <c r="Z138" s="129"/>
      <c r="AA138" s="129"/>
      <c r="AB138" s="129"/>
      <c r="AC138" s="132"/>
      <c r="AD138" s="132"/>
      <c r="AE138" s="132"/>
      <c r="AF138" s="132"/>
      <c r="AG138" s="132"/>
      <c r="AH138" s="132"/>
      <c r="AI138" s="128"/>
      <c r="AJ138" s="128"/>
      <c r="AK138" s="128"/>
      <c r="AL138" s="128"/>
      <c r="AM138" s="128"/>
      <c r="AN138" s="128"/>
      <c r="AO138" s="128"/>
      <c r="AP138" s="128"/>
      <c r="AQ138" s="128"/>
      <c r="AR138" s="128"/>
      <c r="AS138" s="128"/>
      <c r="AT138" s="133"/>
      <c r="AU138" s="133"/>
      <c r="AV138" s="133"/>
      <c r="AW138" s="133"/>
      <c r="AX138" s="133"/>
      <c r="AY138" s="133"/>
      <c r="AZ138" s="133"/>
      <c r="BA138" s="133"/>
      <c r="BB138" s="133"/>
      <c r="BC138" s="133"/>
      <c r="BD138" s="133"/>
    </row>
    <row r="139" spans="1:56" ht="12.75" customHeight="1" x14ac:dyDescent="0.25">
      <c r="A139" s="127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8"/>
      <c r="Q139" s="128"/>
      <c r="R139" s="128"/>
      <c r="S139" s="128"/>
      <c r="T139" s="128"/>
      <c r="U139" s="128"/>
      <c r="V139" s="128"/>
      <c r="W139" s="128"/>
      <c r="X139" s="128"/>
      <c r="Y139" s="129"/>
      <c r="Z139" s="129"/>
      <c r="AA139" s="129"/>
      <c r="AB139" s="129"/>
      <c r="AC139" s="132"/>
      <c r="AD139" s="132"/>
      <c r="AE139" s="132"/>
      <c r="AF139" s="132"/>
      <c r="AG139" s="132"/>
      <c r="AH139" s="132"/>
      <c r="AI139" s="128"/>
      <c r="AJ139" s="128"/>
      <c r="AK139" s="128"/>
      <c r="AL139" s="128"/>
      <c r="AM139" s="128"/>
      <c r="AN139" s="128"/>
      <c r="AO139" s="128"/>
      <c r="AP139" s="128"/>
      <c r="AQ139" s="128"/>
      <c r="AR139" s="128"/>
      <c r="AS139" s="128"/>
      <c r="AT139" s="133"/>
      <c r="AU139" s="133"/>
      <c r="AV139" s="133"/>
      <c r="AW139" s="133"/>
      <c r="AX139" s="133"/>
      <c r="AY139" s="133"/>
      <c r="AZ139" s="133"/>
      <c r="BA139" s="133"/>
      <c r="BB139" s="133"/>
      <c r="BC139" s="133"/>
      <c r="BD139" s="133"/>
    </row>
    <row r="140" spans="1:56" ht="12.75" customHeight="1" x14ac:dyDescent="0.25">
      <c r="A140" s="127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8"/>
      <c r="Q140" s="128"/>
      <c r="R140" s="128"/>
      <c r="S140" s="128"/>
      <c r="T140" s="128"/>
      <c r="U140" s="128"/>
      <c r="V140" s="128"/>
      <c r="W140" s="128"/>
      <c r="X140" s="128"/>
      <c r="Y140" s="129"/>
      <c r="Z140" s="129"/>
      <c r="AA140" s="129"/>
      <c r="AB140" s="129"/>
      <c r="AC140" s="132"/>
      <c r="AD140" s="132"/>
      <c r="AE140" s="132"/>
      <c r="AF140" s="132"/>
      <c r="AG140" s="132"/>
      <c r="AH140" s="132"/>
      <c r="AI140" s="128"/>
      <c r="AJ140" s="128"/>
      <c r="AK140" s="128"/>
      <c r="AL140" s="128"/>
      <c r="AM140" s="128"/>
      <c r="AN140" s="128"/>
      <c r="AO140" s="128"/>
      <c r="AP140" s="128"/>
      <c r="AQ140" s="128"/>
      <c r="AR140" s="128"/>
      <c r="AS140" s="128"/>
      <c r="AT140" s="133"/>
      <c r="AU140" s="133"/>
      <c r="AV140" s="133"/>
      <c r="AW140" s="133"/>
      <c r="AX140" s="133"/>
      <c r="AY140" s="133"/>
      <c r="AZ140" s="133"/>
      <c r="BA140" s="133"/>
      <c r="BB140" s="133"/>
      <c r="BC140" s="133"/>
      <c r="BD140" s="133"/>
    </row>
    <row r="141" spans="1:56" ht="12.75" customHeight="1" x14ac:dyDescent="0.25">
      <c r="A141" s="127"/>
      <c r="B141" s="127"/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8"/>
      <c r="Q141" s="128"/>
      <c r="R141" s="128"/>
      <c r="S141" s="128"/>
      <c r="T141" s="128"/>
      <c r="U141" s="128"/>
      <c r="V141" s="128"/>
      <c r="W141" s="128"/>
      <c r="X141" s="128"/>
      <c r="Y141" s="129"/>
      <c r="Z141" s="129"/>
      <c r="AA141" s="129"/>
      <c r="AB141" s="129"/>
      <c r="AC141" s="132"/>
      <c r="AD141" s="132"/>
      <c r="AE141" s="132"/>
      <c r="AF141" s="132"/>
      <c r="AG141" s="132"/>
      <c r="AH141" s="132"/>
      <c r="AI141" s="128"/>
      <c r="AJ141" s="128"/>
      <c r="AK141" s="128"/>
      <c r="AL141" s="128"/>
      <c r="AM141" s="128"/>
      <c r="AN141" s="128"/>
      <c r="AO141" s="128"/>
      <c r="AP141" s="128"/>
      <c r="AQ141" s="128"/>
      <c r="AR141" s="128"/>
      <c r="AS141" s="128"/>
      <c r="AT141" s="133"/>
      <c r="AU141" s="133"/>
      <c r="AV141" s="133"/>
      <c r="AW141" s="133"/>
      <c r="AX141" s="133"/>
      <c r="AY141" s="133"/>
      <c r="AZ141" s="133"/>
      <c r="BA141" s="133"/>
      <c r="BB141" s="133"/>
      <c r="BC141" s="133"/>
      <c r="BD141" s="133"/>
    </row>
    <row r="142" spans="1:56" ht="12.75" customHeight="1" x14ac:dyDescent="0.25">
      <c r="A142" s="127"/>
      <c r="B142" s="127"/>
      <c r="C142" s="127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8"/>
      <c r="Q142" s="128"/>
      <c r="R142" s="128"/>
      <c r="S142" s="128"/>
      <c r="T142" s="128"/>
      <c r="U142" s="128"/>
      <c r="V142" s="128"/>
      <c r="W142" s="128"/>
      <c r="X142" s="128"/>
      <c r="Y142" s="129"/>
      <c r="Z142" s="129"/>
      <c r="AA142" s="129"/>
      <c r="AB142" s="129"/>
      <c r="AC142" s="132"/>
      <c r="AD142" s="132"/>
      <c r="AE142" s="132"/>
      <c r="AF142" s="132"/>
      <c r="AG142" s="132"/>
      <c r="AH142" s="132"/>
      <c r="AI142" s="128"/>
      <c r="AJ142" s="128"/>
      <c r="AK142" s="128"/>
      <c r="AL142" s="128"/>
      <c r="AM142" s="128"/>
      <c r="AN142" s="128"/>
      <c r="AO142" s="128"/>
      <c r="AP142" s="128"/>
      <c r="AQ142" s="128"/>
      <c r="AR142" s="128"/>
      <c r="AS142" s="128"/>
      <c r="AT142" s="133"/>
      <c r="AU142" s="133"/>
      <c r="AV142" s="133"/>
      <c r="AW142" s="133"/>
      <c r="AX142" s="133"/>
      <c r="AY142" s="133"/>
      <c r="AZ142" s="133"/>
      <c r="BA142" s="133"/>
      <c r="BB142" s="133"/>
      <c r="BC142" s="133"/>
      <c r="BD142" s="133"/>
    </row>
    <row r="143" spans="1:56" ht="12.75" customHeight="1" x14ac:dyDescent="0.25">
      <c r="A143" s="127"/>
      <c r="B143" s="127"/>
      <c r="C143" s="12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8"/>
      <c r="Q143" s="128"/>
      <c r="R143" s="128"/>
      <c r="S143" s="128"/>
      <c r="T143" s="128"/>
      <c r="U143" s="128"/>
      <c r="V143" s="128"/>
      <c r="W143" s="128"/>
      <c r="X143" s="128"/>
      <c r="Y143" s="129"/>
      <c r="Z143" s="129"/>
      <c r="AA143" s="129"/>
      <c r="AB143" s="129"/>
      <c r="AC143" s="132"/>
      <c r="AD143" s="132"/>
      <c r="AE143" s="132"/>
      <c r="AF143" s="132"/>
      <c r="AG143" s="132"/>
      <c r="AH143" s="132"/>
      <c r="AI143" s="128"/>
      <c r="AJ143" s="128"/>
      <c r="AK143" s="128"/>
      <c r="AL143" s="128"/>
      <c r="AM143" s="128"/>
      <c r="AN143" s="128"/>
      <c r="AO143" s="128"/>
      <c r="AP143" s="128"/>
      <c r="AQ143" s="128"/>
      <c r="AR143" s="128"/>
      <c r="AS143" s="128"/>
      <c r="AT143" s="133"/>
      <c r="AU143" s="133"/>
      <c r="AV143" s="133"/>
      <c r="AW143" s="133"/>
      <c r="AX143" s="133"/>
      <c r="AY143" s="133"/>
      <c r="AZ143" s="133"/>
      <c r="BA143" s="133"/>
      <c r="BB143" s="133"/>
      <c r="BC143" s="133"/>
      <c r="BD143" s="133"/>
    </row>
    <row r="144" spans="1:56" ht="12.75" customHeight="1" x14ac:dyDescent="0.25">
      <c r="A144" s="127"/>
      <c r="B144" s="127"/>
      <c r="C144" s="127"/>
      <c r="D144" s="127"/>
      <c r="E144" s="127"/>
      <c r="F144" s="127"/>
      <c r="G144" s="127"/>
      <c r="H144" s="127"/>
      <c r="I144" s="127"/>
      <c r="J144" s="127"/>
      <c r="K144" s="127"/>
      <c r="L144" s="127"/>
      <c r="M144" s="127"/>
      <c r="N144" s="127"/>
      <c r="O144" s="127"/>
      <c r="P144" s="128"/>
      <c r="Q144" s="128"/>
      <c r="R144" s="128"/>
      <c r="S144" s="128"/>
      <c r="T144" s="128"/>
      <c r="U144" s="128"/>
      <c r="V144" s="128"/>
      <c r="W144" s="128"/>
      <c r="X144" s="128"/>
      <c r="Y144" s="129"/>
      <c r="Z144" s="129"/>
      <c r="AA144" s="129"/>
      <c r="AB144" s="129"/>
      <c r="AC144" s="132"/>
      <c r="AD144" s="132"/>
      <c r="AE144" s="132"/>
      <c r="AF144" s="132"/>
      <c r="AG144" s="132"/>
      <c r="AH144" s="132"/>
      <c r="AI144" s="128"/>
      <c r="AJ144" s="128"/>
      <c r="AK144" s="128"/>
      <c r="AL144" s="128"/>
      <c r="AM144" s="128"/>
      <c r="AN144" s="128"/>
      <c r="AO144" s="128"/>
      <c r="AP144" s="128"/>
      <c r="AQ144" s="128"/>
      <c r="AR144" s="128"/>
      <c r="AS144" s="128"/>
      <c r="AT144" s="133"/>
      <c r="AU144" s="133"/>
      <c r="AV144" s="133"/>
      <c r="AW144" s="133"/>
      <c r="AX144" s="133"/>
      <c r="AY144" s="133"/>
      <c r="AZ144" s="133"/>
      <c r="BA144" s="133"/>
      <c r="BB144" s="133"/>
      <c r="BC144" s="133"/>
      <c r="BD144" s="133"/>
    </row>
    <row r="145" spans="1:56" ht="12.75" customHeight="1" x14ac:dyDescent="0.25">
      <c r="A145" s="127"/>
      <c r="B145" s="127"/>
      <c r="C145" s="127"/>
      <c r="D145" s="127"/>
      <c r="E145" s="127"/>
      <c r="F145" s="127"/>
      <c r="G145" s="127"/>
      <c r="H145" s="127"/>
      <c r="I145" s="127"/>
      <c r="J145" s="127"/>
      <c r="K145" s="127"/>
      <c r="L145" s="127"/>
      <c r="M145" s="127"/>
      <c r="N145" s="127"/>
      <c r="O145" s="127"/>
      <c r="P145" s="128"/>
      <c r="Q145" s="128"/>
      <c r="R145" s="128"/>
      <c r="S145" s="128"/>
      <c r="T145" s="128"/>
      <c r="U145" s="128"/>
      <c r="V145" s="128"/>
      <c r="W145" s="128"/>
      <c r="X145" s="128"/>
      <c r="Y145" s="129"/>
      <c r="Z145" s="129"/>
      <c r="AA145" s="129"/>
      <c r="AB145" s="129"/>
      <c r="AC145" s="132"/>
      <c r="AD145" s="132"/>
      <c r="AE145" s="132"/>
      <c r="AF145" s="132"/>
      <c r="AG145" s="132"/>
      <c r="AH145" s="132"/>
      <c r="AI145" s="128"/>
      <c r="AJ145" s="128"/>
      <c r="AK145" s="128"/>
      <c r="AL145" s="128"/>
      <c r="AM145" s="128"/>
      <c r="AN145" s="128"/>
      <c r="AO145" s="128"/>
      <c r="AP145" s="128"/>
      <c r="AQ145" s="128"/>
      <c r="AR145" s="128"/>
      <c r="AS145" s="128"/>
      <c r="AT145" s="133"/>
      <c r="AU145" s="133"/>
      <c r="AV145" s="133"/>
      <c r="AW145" s="133"/>
      <c r="AX145" s="133"/>
      <c r="AY145" s="133"/>
      <c r="AZ145" s="133"/>
      <c r="BA145" s="133"/>
      <c r="BB145" s="133"/>
      <c r="BC145" s="133"/>
      <c r="BD145" s="133"/>
    </row>
    <row r="146" spans="1:56" ht="12.75" customHeight="1" x14ac:dyDescent="0.25">
      <c r="A146" s="127"/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8"/>
      <c r="Q146" s="128"/>
      <c r="R146" s="128"/>
      <c r="S146" s="128"/>
      <c r="T146" s="128"/>
      <c r="U146" s="128"/>
      <c r="V146" s="128"/>
      <c r="W146" s="128"/>
      <c r="X146" s="128"/>
      <c r="Y146" s="129"/>
      <c r="Z146" s="129"/>
      <c r="AA146" s="129"/>
      <c r="AB146" s="129"/>
      <c r="AC146" s="132"/>
      <c r="AD146" s="132"/>
      <c r="AE146" s="132"/>
      <c r="AF146" s="132"/>
      <c r="AG146" s="132"/>
      <c r="AH146" s="132"/>
      <c r="AI146" s="128"/>
      <c r="AJ146" s="128"/>
      <c r="AK146" s="128"/>
      <c r="AL146" s="128"/>
      <c r="AM146" s="128"/>
      <c r="AN146" s="128"/>
      <c r="AO146" s="128"/>
      <c r="AP146" s="128"/>
      <c r="AQ146" s="128"/>
      <c r="AR146" s="128"/>
      <c r="AS146" s="128"/>
      <c r="AT146" s="133"/>
      <c r="AU146" s="133"/>
      <c r="AV146" s="133"/>
      <c r="AW146" s="133"/>
      <c r="AX146" s="133"/>
      <c r="AY146" s="133"/>
      <c r="AZ146" s="133"/>
      <c r="BA146" s="133"/>
      <c r="BB146" s="133"/>
      <c r="BC146" s="133"/>
      <c r="BD146" s="133"/>
    </row>
    <row r="147" spans="1:56" ht="12.75" customHeight="1" x14ac:dyDescent="0.25">
      <c r="A147" s="127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8"/>
      <c r="Q147" s="128"/>
      <c r="R147" s="128"/>
      <c r="S147" s="128"/>
      <c r="T147" s="128"/>
      <c r="U147" s="128"/>
      <c r="V147" s="128"/>
      <c r="W147" s="128"/>
      <c r="X147" s="128"/>
      <c r="Y147" s="129"/>
      <c r="Z147" s="129"/>
      <c r="AA147" s="129"/>
      <c r="AB147" s="129"/>
      <c r="AC147" s="132"/>
      <c r="AD147" s="132"/>
      <c r="AE147" s="132"/>
      <c r="AF147" s="132"/>
      <c r="AG147" s="132"/>
      <c r="AH147" s="132"/>
      <c r="AI147" s="128"/>
      <c r="AJ147" s="128"/>
      <c r="AK147" s="128"/>
      <c r="AL147" s="128"/>
      <c r="AM147" s="128"/>
      <c r="AN147" s="128"/>
      <c r="AO147" s="128"/>
      <c r="AP147" s="128"/>
      <c r="AQ147" s="128"/>
      <c r="AR147" s="128"/>
      <c r="AS147" s="128"/>
      <c r="AT147" s="133"/>
      <c r="AU147" s="133"/>
      <c r="AV147" s="133"/>
      <c r="AW147" s="133"/>
      <c r="AX147" s="133"/>
      <c r="AY147" s="133"/>
      <c r="AZ147" s="133"/>
      <c r="BA147" s="133"/>
      <c r="BB147" s="133"/>
      <c r="BC147" s="133"/>
      <c r="BD147" s="133"/>
    </row>
    <row r="148" spans="1:56" ht="12.75" customHeight="1" x14ac:dyDescent="0.25">
      <c r="A148" s="127"/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8"/>
      <c r="Q148" s="128"/>
      <c r="R148" s="128"/>
      <c r="S148" s="128"/>
      <c r="T148" s="128"/>
      <c r="U148" s="128"/>
      <c r="V148" s="128"/>
      <c r="W148" s="128"/>
      <c r="X148" s="128"/>
      <c r="Y148" s="129"/>
      <c r="Z148" s="129"/>
      <c r="AA148" s="129"/>
      <c r="AB148" s="129"/>
      <c r="AC148" s="132"/>
      <c r="AD148" s="132"/>
      <c r="AE148" s="132"/>
      <c r="AF148" s="132"/>
      <c r="AG148" s="132"/>
      <c r="AH148" s="132"/>
      <c r="AI148" s="128"/>
      <c r="AJ148" s="128"/>
      <c r="AK148" s="128"/>
      <c r="AL148" s="128"/>
      <c r="AM148" s="128"/>
      <c r="AN148" s="128"/>
      <c r="AO148" s="128"/>
      <c r="AP148" s="128"/>
      <c r="AQ148" s="128"/>
      <c r="AR148" s="128"/>
      <c r="AS148" s="128"/>
      <c r="AT148" s="133"/>
      <c r="AU148" s="133"/>
      <c r="AV148" s="133"/>
      <c r="AW148" s="133"/>
      <c r="AX148" s="133"/>
      <c r="AY148" s="133"/>
      <c r="AZ148" s="133"/>
      <c r="BA148" s="133"/>
      <c r="BB148" s="133"/>
      <c r="BC148" s="133"/>
      <c r="BD148" s="133"/>
    </row>
    <row r="149" spans="1:56" ht="12.75" customHeight="1" x14ac:dyDescent="0.25">
      <c r="A149" s="127"/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8"/>
      <c r="Q149" s="128"/>
      <c r="R149" s="128"/>
      <c r="S149" s="128"/>
      <c r="T149" s="128"/>
      <c r="U149" s="128"/>
      <c r="V149" s="128"/>
      <c r="W149" s="128"/>
      <c r="X149" s="128"/>
      <c r="Y149" s="129"/>
      <c r="Z149" s="129"/>
      <c r="AA149" s="129"/>
      <c r="AB149" s="129"/>
      <c r="AC149" s="132"/>
      <c r="AD149" s="132"/>
      <c r="AE149" s="132"/>
      <c r="AF149" s="132"/>
      <c r="AG149" s="132"/>
      <c r="AH149" s="132"/>
      <c r="AI149" s="128"/>
      <c r="AJ149" s="128"/>
      <c r="AK149" s="128"/>
      <c r="AL149" s="128"/>
      <c r="AM149" s="128"/>
      <c r="AN149" s="128"/>
      <c r="AO149" s="128"/>
      <c r="AP149" s="128"/>
      <c r="AQ149" s="128"/>
      <c r="AR149" s="128"/>
      <c r="AS149" s="128"/>
      <c r="AT149" s="133"/>
      <c r="AU149" s="133"/>
      <c r="AV149" s="133"/>
      <c r="AW149" s="133"/>
      <c r="AX149" s="133"/>
      <c r="AY149" s="133"/>
      <c r="AZ149" s="133"/>
      <c r="BA149" s="133"/>
      <c r="BB149" s="133"/>
      <c r="BC149" s="133"/>
      <c r="BD149" s="133"/>
    </row>
    <row r="150" spans="1:56" ht="12.75" customHeight="1" x14ac:dyDescent="0.25">
      <c r="A150" s="127"/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8"/>
      <c r="Q150" s="128"/>
      <c r="R150" s="128"/>
      <c r="S150" s="128"/>
      <c r="T150" s="128"/>
      <c r="U150" s="128"/>
      <c r="V150" s="128"/>
      <c r="W150" s="128"/>
      <c r="X150" s="128"/>
      <c r="Y150" s="129"/>
      <c r="Z150" s="129"/>
      <c r="AA150" s="129"/>
      <c r="AB150" s="129"/>
      <c r="AC150" s="132"/>
      <c r="AD150" s="132"/>
      <c r="AE150" s="132"/>
      <c r="AF150" s="132"/>
      <c r="AG150" s="132"/>
      <c r="AH150" s="132"/>
      <c r="AI150" s="128"/>
      <c r="AJ150" s="128"/>
      <c r="AK150" s="128"/>
      <c r="AL150" s="128"/>
      <c r="AM150" s="128"/>
      <c r="AN150" s="128"/>
      <c r="AO150" s="128"/>
      <c r="AP150" s="128"/>
      <c r="AQ150" s="128"/>
      <c r="AR150" s="128"/>
      <c r="AS150" s="128"/>
      <c r="AT150" s="133"/>
      <c r="AU150" s="133"/>
      <c r="AV150" s="133"/>
      <c r="AW150" s="133"/>
      <c r="AX150" s="133"/>
      <c r="AY150" s="133"/>
      <c r="AZ150" s="133"/>
      <c r="BA150" s="133"/>
      <c r="BB150" s="133"/>
      <c r="BC150" s="133"/>
      <c r="BD150" s="133"/>
    </row>
    <row r="151" spans="1:56" ht="12.75" customHeight="1" x14ac:dyDescent="0.25">
      <c r="A151" s="127"/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8"/>
      <c r="Q151" s="128"/>
      <c r="R151" s="128"/>
      <c r="S151" s="128"/>
      <c r="T151" s="128"/>
      <c r="U151" s="128"/>
      <c r="V151" s="128"/>
      <c r="W151" s="128"/>
      <c r="X151" s="128"/>
      <c r="Y151" s="129"/>
      <c r="Z151" s="129"/>
      <c r="AA151" s="129"/>
      <c r="AB151" s="129"/>
      <c r="AC151" s="132"/>
      <c r="AD151" s="132"/>
      <c r="AE151" s="132"/>
      <c r="AF151" s="132"/>
      <c r="AG151" s="132"/>
      <c r="AH151" s="132"/>
      <c r="AI151" s="128"/>
      <c r="AJ151" s="128"/>
      <c r="AK151" s="128"/>
      <c r="AL151" s="128"/>
      <c r="AM151" s="128"/>
      <c r="AN151" s="128"/>
      <c r="AO151" s="128"/>
      <c r="AP151" s="128"/>
      <c r="AQ151" s="128"/>
      <c r="AR151" s="128"/>
      <c r="AS151" s="128"/>
      <c r="AT151" s="133"/>
      <c r="AU151" s="133"/>
      <c r="AV151" s="133"/>
      <c r="AW151" s="133"/>
      <c r="AX151" s="133"/>
      <c r="AY151" s="133"/>
      <c r="AZ151" s="133"/>
      <c r="BA151" s="133"/>
      <c r="BB151" s="133"/>
      <c r="BC151" s="133"/>
      <c r="BD151" s="133"/>
    </row>
    <row r="152" spans="1:56" ht="12.75" customHeight="1" x14ac:dyDescent="0.25">
      <c r="A152" s="127"/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8"/>
      <c r="Q152" s="128"/>
      <c r="R152" s="128"/>
      <c r="S152" s="128"/>
      <c r="T152" s="128"/>
      <c r="U152" s="128"/>
      <c r="V152" s="128"/>
      <c r="W152" s="128"/>
      <c r="X152" s="128"/>
      <c r="Y152" s="129"/>
      <c r="Z152" s="129"/>
      <c r="AA152" s="129"/>
      <c r="AB152" s="129"/>
      <c r="AC152" s="132"/>
      <c r="AD152" s="132"/>
      <c r="AE152" s="132"/>
      <c r="AF152" s="132"/>
      <c r="AG152" s="132"/>
      <c r="AH152" s="132"/>
      <c r="AI152" s="128"/>
      <c r="AJ152" s="128"/>
      <c r="AK152" s="128"/>
      <c r="AL152" s="128"/>
      <c r="AM152" s="128"/>
      <c r="AN152" s="128"/>
      <c r="AO152" s="128"/>
      <c r="AP152" s="128"/>
      <c r="AQ152" s="128"/>
      <c r="AR152" s="128"/>
      <c r="AS152" s="128"/>
      <c r="AT152" s="133"/>
      <c r="AU152" s="133"/>
      <c r="AV152" s="133"/>
      <c r="AW152" s="133"/>
      <c r="AX152" s="133"/>
      <c r="AY152" s="133"/>
      <c r="AZ152" s="133"/>
      <c r="BA152" s="133"/>
      <c r="BB152" s="133"/>
      <c r="BC152" s="133"/>
      <c r="BD152" s="133"/>
    </row>
    <row r="153" spans="1:56" ht="12.75" customHeight="1" x14ac:dyDescent="0.25">
      <c r="A153" s="127"/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8"/>
      <c r="Q153" s="128"/>
      <c r="R153" s="128"/>
      <c r="S153" s="128"/>
      <c r="T153" s="128"/>
      <c r="U153" s="128"/>
      <c r="V153" s="128"/>
      <c r="W153" s="128"/>
      <c r="X153" s="128"/>
      <c r="Y153" s="129"/>
      <c r="Z153" s="129"/>
      <c r="AA153" s="129"/>
      <c r="AB153" s="129"/>
      <c r="AC153" s="132"/>
      <c r="AD153" s="132"/>
      <c r="AE153" s="132"/>
      <c r="AF153" s="132"/>
      <c r="AG153" s="132"/>
      <c r="AH153" s="132"/>
      <c r="AI153" s="128"/>
      <c r="AJ153" s="128"/>
      <c r="AK153" s="128"/>
      <c r="AL153" s="128"/>
      <c r="AM153" s="128"/>
      <c r="AN153" s="128"/>
      <c r="AO153" s="128"/>
      <c r="AP153" s="128"/>
      <c r="AQ153" s="128"/>
      <c r="AR153" s="128"/>
      <c r="AS153" s="128"/>
      <c r="AT153" s="133"/>
      <c r="AU153" s="133"/>
      <c r="AV153" s="133"/>
      <c r="AW153" s="133"/>
      <c r="AX153" s="133"/>
      <c r="AY153" s="133"/>
      <c r="AZ153" s="133"/>
      <c r="BA153" s="133"/>
      <c r="BB153" s="133"/>
      <c r="BC153" s="133"/>
      <c r="BD153" s="133"/>
    </row>
    <row r="154" spans="1:56" ht="12.75" customHeight="1" x14ac:dyDescent="0.25">
      <c r="A154" s="127"/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8"/>
      <c r="Q154" s="128"/>
      <c r="R154" s="128"/>
      <c r="S154" s="128"/>
      <c r="T154" s="128"/>
      <c r="U154" s="128"/>
      <c r="V154" s="128"/>
      <c r="W154" s="128"/>
      <c r="X154" s="128"/>
      <c r="Y154" s="129"/>
      <c r="Z154" s="129"/>
      <c r="AA154" s="129"/>
      <c r="AB154" s="129"/>
      <c r="AC154" s="132"/>
      <c r="AD154" s="132"/>
      <c r="AE154" s="132"/>
      <c r="AF154" s="132"/>
      <c r="AG154" s="132"/>
      <c r="AH154" s="132"/>
      <c r="AI154" s="128"/>
      <c r="AJ154" s="128"/>
      <c r="AK154" s="128"/>
      <c r="AL154" s="128"/>
      <c r="AM154" s="128"/>
      <c r="AN154" s="128"/>
      <c r="AO154" s="128"/>
      <c r="AP154" s="128"/>
      <c r="AQ154" s="128"/>
      <c r="AR154" s="128"/>
      <c r="AS154" s="128"/>
      <c r="AT154" s="133"/>
      <c r="AU154" s="133"/>
      <c r="AV154" s="133"/>
      <c r="AW154" s="133"/>
      <c r="AX154" s="133"/>
      <c r="AY154" s="133"/>
      <c r="AZ154" s="133"/>
      <c r="BA154" s="133"/>
      <c r="BB154" s="133"/>
      <c r="BC154" s="133"/>
      <c r="BD154" s="133"/>
    </row>
    <row r="155" spans="1:56" ht="12.75" customHeight="1" x14ac:dyDescent="0.25">
      <c r="A155" s="127"/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8"/>
      <c r="Q155" s="128"/>
      <c r="R155" s="128"/>
      <c r="S155" s="128"/>
      <c r="T155" s="128"/>
      <c r="U155" s="128"/>
      <c r="V155" s="128"/>
      <c r="W155" s="128"/>
      <c r="X155" s="128"/>
      <c r="Y155" s="129"/>
      <c r="Z155" s="129"/>
      <c r="AA155" s="129"/>
      <c r="AB155" s="129"/>
      <c r="AC155" s="132"/>
      <c r="AD155" s="132"/>
      <c r="AE155" s="132"/>
      <c r="AF155" s="132"/>
      <c r="AG155" s="132"/>
      <c r="AH155" s="132"/>
      <c r="AI155" s="128"/>
      <c r="AJ155" s="128"/>
      <c r="AK155" s="128"/>
      <c r="AL155" s="128"/>
      <c r="AM155" s="128"/>
      <c r="AN155" s="128"/>
      <c r="AO155" s="128"/>
      <c r="AP155" s="128"/>
      <c r="AQ155" s="128"/>
      <c r="AR155" s="128"/>
      <c r="AS155" s="128"/>
      <c r="AT155" s="133"/>
      <c r="AU155" s="133"/>
      <c r="AV155" s="133"/>
      <c r="AW155" s="133"/>
      <c r="AX155" s="133"/>
      <c r="AY155" s="133"/>
      <c r="AZ155" s="133"/>
      <c r="BA155" s="133"/>
      <c r="BB155" s="133"/>
      <c r="BC155" s="133"/>
      <c r="BD155" s="133"/>
    </row>
    <row r="156" spans="1:56" ht="12.75" customHeight="1" x14ac:dyDescent="0.25">
      <c r="A156" s="127"/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8"/>
      <c r="Q156" s="128"/>
      <c r="R156" s="128"/>
      <c r="S156" s="128"/>
      <c r="T156" s="128"/>
      <c r="U156" s="128"/>
      <c r="V156" s="128"/>
      <c r="W156" s="128"/>
      <c r="X156" s="128"/>
      <c r="Y156" s="129"/>
      <c r="Z156" s="129"/>
      <c r="AA156" s="129"/>
      <c r="AB156" s="129"/>
      <c r="AC156" s="132"/>
      <c r="AD156" s="132"/>
      <c r="AE156" s="132"/>
      <c r="AF156" s="132"/>
      <c r="AG156" s="132"/>
      <c r="AH156" s="132"/>
      <c r="AI156" s="128"/>
      <c r="AJ156" s="128"/>
      <c r="AK156" s="128"/>
      <c r="AL156" s="128"/>
      <c r="AM156" s="128"/>
      <c r="AN156" s="128"/>
      <c r="AO156" s="128"/>
      <c r="AP156" s="128"/>
      <c r="AQ156" s="128"/>
      <c r="AR156" s="128"/>
      <c r="AS156" s="128"/>
      <c r="AT156" s="133"/>
      <c r="AU156" s="133"/>
      <c r="AV156" s="133"/>
      <c r="AW156" s="133"/>
      <c r="AX156" s="133"/>
      <c r="AY156" s="133"/>
      <c r="AZ156" s="133"/>
      <c r="BA156" s="133"/>
      <c r="BB156" s="133"/>
      <c r="BC156" s="133"/>
      <c r="BD156" s="133"/>
    </row>
    <row r="157" spans="1:56" ht="12.75" customHeight="1" x14ac:dyDescent="0.25">
      <c r="A157" s="127"/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8"/>
      <c r="Q157" s="128"/>
      <c r="R157" s="128"/>
      <c r="S157" s="128"/>
      <c r="T157" s="128"/>
      <c r="U157" s="128"/>
      <c r="V157" s="128"/>
      <c r="W157" s="128"/>
      <c r="X157" s="128"/>
      <c r="Y157" s="129"/>
      <c r="Z157" s="129"/>
      <c r="AA157" s="129"/>
      <c r="AB157" s="129"/>
      <c r="AC157" s="132"/>
      <c r="AD157" s="132"/>
      <c r="AE157" s="132"/>
      <c r="AF157" s="132"/>
      <c r="AG157" s="132"/>
      <c r="AH157" s="132"/>
      <c r="AI157" s="128"/>
      <c r="AJ157" s="128"/>
      <c r="AK157" s="128"/>
      <c r="AL157" s="128"/>
      <c r="AM157" s="128"/>
      <c r="AN157" s="128"/>
      <c r="AO157" s="128"/>
      <c r="AP157" s="128"/>
      <c r="AQ157" s="128"/>
      <c r="AR157" s="128"/>
      <c r="AS157" s="128"/>
      <c r="AT157" s="133"/>
      <c r="AU157" s="133"/>
      <c r="AV157" s="133"/>
      <c r="AW157" s="133"/>
      <c r="AX157" s="133"/>
      <c r="AY157" s="133"/>
      <c r="AZ157" s="133"/>
      <c r="BA157" s="133"/>
      <c r="BB157" s="133"/>
      <c r="BC157" s="133"/>
      <c r="BD157" s="133"/>
    </row>
    <row r="158" spans="1:56" ht="12.75" customHeight="1" x14ac:dyDescent="0.25">
      <c r="A158" s="127"/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27"/>
      <c r="O158" s="127"/>
      <c r="P158" s="128"/>
      <c r="Q158" s="128"/>
      <c r="R158" s="128"/>
      <c r="S158" s="128"/>
      <c r="T158" s="128"/>
      <c r="U158" s="128"/>
      <c r="V158" s="128"/>
      <c r="W158" s="128"/>
      <c r="X158" s="128"/>
      <c r="Y158" s="129"/>
      <c r="Z158" s="129"/>
      <c r="AA158" s="129"/>
      <c r="AB158" s="129"/>
      <c r="AC158" s="132"/>
      <c r="AD158" s="132"/>
      <c r="AE158" s="132"/>
      <c r="AF158" s="132"/>
      <c r="AG158" s="132"/>
      <c r="AH158" s="132"/>
      <c r="AI158" s="128"/>
      <c r="AJ158" s="128"/>
      <c r="AK158" s="128"/>
      <c r="AL158" s="128"/>
      <c r="AM158" s="128"/>
      <c r="AN158" s="128"/>
      <c r="AO158" s="128"/>
      <c r="AP158" s="128"/>
      <c r="AQ158" s="128"/>
      <c r="AR158" s="128"/>
      <c r="AS158" s="128"/>
      <c r="AT158" s="133"/>
      <c r="AU158" s="133"/>
      <c r="AV158" s="133"/>
      <c r="AW158" s="133"/>
      <c r="AX158" s="133"/>
      <c r="AY158" s="133"/>
      <c r="AZ158" s="133"/>
      <c r="BA158" s="133"/>
      <c r="BB158" s="133"/>
      <c r="BC158" s="133"/>
      <c r="BD158" s="133"/>
    </row>
    <row r="159" spans="1:56" ht="12.75" customHeight="1" x14ac:dyDescent="0.25">
      <c r="A159" s="127"/>
      <c r="B159" s="127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8"/>
      <c r="Q159" s="128"/>
      <c r="R159" s="128"/>
      <c r="S159" s="128"/>
      <c r="T159" s="128"/>
      <c r="U159" s="128"/>
      <c r="V159" s="128"/>
      <c r="W159" s="128"/>
      <c r="X159" s="128"/>
      <c r="Y159" s="129"/>
      <c r="Z159" s="129"/>
      <c r="AA159" s="129"/>
      <c r="AB159" s="129"/>
      <c r="AC159" s="132"/>
      <c r="AD159" s="132"/>
      <c r="AE159" s="132"/>
      <c r="AF159" s="132"/>
      <c r="AG159" s="132"/>
      <c r="AH159" s="132"/>
      <c r="AI159" s="128"/>
      <c r="AJ159" s="128"/>
      <c r="AK159" s="128"/>
      <c r="AL159" s="128"/>
      <c r="AM159" s="128"/>
      <c r="AN159" s="128"/>
      <c r="AO159" s="128"/>
      <c r="AP159" s="128"/>
      <c r="AQ159" s="128"/>
      <c r="AR159" s="128"/>
      <c r="AS159" s="128"/>
      <c r="AT159" s="133"/>
      <c r="AU159" s="133"/>
      <c r="AV159" s="133"/>
      <c r="AW159" s="133"/>
      <c r="AX159" s="133"/>
      <c r="AY159" s="133"/>
      <c r="AZ159" s="133"/>
      <c r="BA159" s="133"/>
      <c r="BB159" s="133"/>
      <c r="BC159" s="133"/>
      <c r="BD159" s="133"/>
    </row>
    <row r="160" spans="1:56" ht="12.75" customHeight="1" x14ac:dyDescent="0.25">
      <c r="A160" s="127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8"/>
      <c r="Q160" s="128"/>
      <c r="R160" s="128"/>
      <c r="S160" s="128"/>
      <c r="T160" s="128"/>
      <c r="U160" s="128"/>
      <c r="V160" s="128"/>
      <c r="W160" s="128"/>
      <c r="X160" s="128"/>
      <c r="Y160" s="129"/>
      <c r="Z160" s="129"/>
      <c r="AA160" s="129"/>
      <c r="AB160" s="129"/>
      <c r="AC160" s="132"/>
      <c r="AD160" s="132"/>
      <c r="AE160" s="132"/>
      <c r="AF160" s="132"/>
      <c r="AG160" s="132"/>
      <c r="AH160" s="132"/>
      <c r="AI160" s="128"/>
      <c r="AJ160" s="128"/>
      <c r="AK160" s="128"/>
      <c r="AL160" s="128"/>
      <c r="AM160" s="128"/>
      <c r="AN160" s="128"/>
      <c r="AO160" s="128"/>
      <c r="AP160" s="128"/>
      <c r="AQ160" s="128"/>
      <c r="AR160" s="128"/>
      <c r="AS160" s="128"/>
      <c r="AT160" s="133"/>
      <c r="AU160" s="133"/>
      <c r="AV160" s="133"/>
      <c r="AW160" s="133"/>
      <c r="AX160" s="133"/>
      <c r="AY160" s="133"/>
      <c r="AZ160" s="133"/>
      <c r="BA160" s="133"/>
      <c r="BB160" s="133"/>
      <c r="BC160" s="133"/>
      <c r="BD160" s="133"/>
    </row>
    <row r="161" spans="1:56" ht="12.75" customHeight="1" x14ac:dyDescent="0.25">
      <c r="A161" s="127"/>
      <c r="B161" s="127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8"/>
      <c r="Q161" s="128"/>
      <c r="R161" s="128"/>
      <c r="S161" s="128"/>
      <c r="T161" s="128"/>
      <c r="U161" s="128"/>
      <c r="V161" s="128"/>
      <c r="W161" s="128"/>
      <c r="X161" s="128"/>
      <c r="Y161" s="129"/>
      <c r="Z161" s="129"/>
      <c r="AA161" s="129"/>
      <c r="AB161" s="129"/>
      <c r="AC161" s="132"/>
      <c r="AD161" s="132"/>
      <c r="AE161" s="132"/>
      <c r="AF161" s="132"/>
      <c r="AG161" s="132"/>
      <c r="AH161" s="132"/>
      <c r="AI161" s="128"/>
      <c r="AJ161" s="128"/>
      <c r="AK161" s="128"/>
      <c r="AL161" s="128"/>
      <c r="AM161" s="128"/>
      <c r="AN161" s="128"/>
      <c r="AO161" s="128"/>
      <c r="AP161" s="128"/>
      <c r="AQ161" s="128"/>
      <c r="AR161" s="128"/>
      <c r="AS161" s="128"/>
      <c r="AT161" s="133"/>
      <c r="AU161" s="133"/>
      <c r="AV161" s="133"/>
      <c r="AW161" s="133"/>
      <c r="AX161" s="133"/>
      <c r="AY161" s="133"/>
      <c r="AZ161" s="133"/>
      <c r="BA161" s="133"/>
      <c r="BB161" s="133"/>
      <c r="BC161" s="133"/>
      <c r="BD161" s="133"/>
    </row>
    <row r="162" spans="1:56" ht="12.75" customHeight="1" x14ac:dyDescent="0.25">
      <c r="A162" s="127"/>
      <c r="B162" s="127"/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8"/>
      <c r="Q162" s="128"/>
      <c r="R162" s="128"/>
      <c r="S162" s="128"/>
      <c r="T162" s="128"/>
      <c r="U162" s="128"/>
      <c r="V162" s="128"/>
      <c r="W162" s="128"/>
      <c r="X162" s="128"/>
      <c r="Y162" s="129"/>
      <c r="Z162" s="129"/>
      <c r="AA162" s="129"/>
      <c r="AB162" s="129"/>
      <c r="AC162" s="132"/>
      <c r="AD162" s="132"/>
      <c r="AE162" s="132"/>
      <c r="AF162" s="132"/>
      <c r="AG162" s="132"/>
      <c r="AH162" s="132"/>
      <c r="AI162" s="128"/>
      <c r="AJ162" s="128"/>
      <c r="AK162" s="128"/>
      <c r="AL162" s="128"/>
      <c r="AM162" s="128"/>
      <c r="AN162" s="128"/>
      <c r="AO162" s="128"/>
      <c r="AP162" s="128"/>
      <c r="AQ162" s="128"/>
      <c r="AR162" s="128"/>
      <c r="AS162" s="128"/>
      <c r="AT162" s="133"/>
      <c r="AU162" s="133"/>
      <c r="AV162" s="133"/>
      <c r="AW162" s="133"/>
      <c r="AX162" s="133"/>
      <c r="AY162" s="133"/>
      <c r="AZ162" s="133"/>
      <c r="BA162" s="133"/>
      <c r="BB162" s="133"/>
      <c r="BC162" s="133"/>
      <c r="BD162" s="133"/>
    </row>
    <row r="163" spans="1:56" ht="12.75" customHeight="1" x14ac:dyDescent="0.25">
      <c r="A163" s="127"/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8"/>
      <c r="Q163" s="128"/>
      <c r="R163" s="128"/>
      <c r="S163" s="128"/>
      <c r="T163" s="128"/>
      <c r="U163" s="128"/>
      <c r="V163" s="128"/>
      <c r="W163" s="128"/>
      <c r="X163" s="128"/>
      <c r="Y163" s="129"/>
      <c r="Z163" s="129"/>
      <c r="AA163" s="129"/>
      <c r="AB163" s="129"/>
      <c r="AC163" s="132"/>
      <c r="AD163" s="132"/>
      <c r="AE163" s="132"/>
      <c r="AF163" s="132"/>
      <c r="AG163" s="132"/>
      <c r="AH163" s="132"/>
      <c r="AI163" s="128"/>
      <c r="AJ163" s="128"/>
      <c r="AK163" s="128"/>
      <c r="AL163" s="128"/>
      <c r="AM163" s="128"/>
      <c r="AN163" s="128"/>
      <c r="AO163" s="128"/>
      <c r="AP163" s="128"/>
      <c r="AQ163" s="128"/>
      <c r="AR163" s="128"/>
      <c r="AS163" s="128"/>
      <c r="AT163" s="133"/>
      <c r="AU163" s="133"/>
      <c r="AV163" s="133"/>
      <c r="AW163" s="133"/>
      <c r="AX163" s="133"/>
      <c r="AY163" s="133"/>
      <c r="AZ163" s="133"/>
      <c r="BA163" s="133"/>
      <c r="BB163" s="133"/>
      <c r="BC163" s="133"/>
      <c r="BD163" s="133"/>
    </row>
    <row r="164" spans="1:56" ht="12.75" customHeight="1" x14ac:dyDescent="0.25">
      <c r="A164" s="127"/>
      <c r="B164" s="127"/>
      <c r="C164" s="127"/>
      <c r="D164" s="127"/>
      <c r="E164" s="127"/>
      <c r="F164" s="127"/>
      <c r="G164" s="127"/>
      <c r="H164" s="127"/>
      <c r="I164" s="127"/>
      <c r="J164" s="127"/>
      <c r="K164" s="127"/>
      <c r="L164" s="127"/>
      <c r="M164" s="127"/>
      <c r="N164" s="127"/>
      <c r="O164" s="127"/>
      <c r="P164" s="128"/>
      <c r="Q164" s="128"/>
      <c r="R164" s="128"/>
      <c r="S164" s="128"/>
      <c r="T164" s="128"/>
      <c r="U164" s="128"/>
      <c r="V164" s="128"/>
      <c r="W164" s="128"/>
      <c r="X164" s="128"/>
      <c r="Y164" s="129"/>
      <c r="Z164" s="129"/>
      <c r="AA164" s="129"/>
      <c r="AB164" s="129"/>
      <c r="AC164" s="132"/>
      <c r="AD164" s="132"/>
      <c r="AE164" s="132"/>
      <c r="AF164" s="132"/>
      <c r="AG164" s="132"/>
      <c r="AH164" s="132"/>
      <c r="AI164" s="128"/>
      <c r="AJ164" s="128"/>
      <c r="AK164" s="128"/>
      <c r="AL164" s="128"/>
      <c r="AM164" s="128"/>
      <c r="AN164" s="128"/>
      <c r="AO164" s="128"/>
      <c r="AP164" s="128"/>
      <c r="AQ164" s="128"/>
      <c r="AR164" s="128"/>
      <c r="AS164" s="128"/>
      <c r="AT164" s="133"/>
      <c r="AU164" s="133"/>
      <c r="AV164" s="133"/>
      <c r="AW164" s="133"/>
      <c r="AX164" s="133"/>
      <c r="AY164" s="133"/>
      <c r="AZ164" s="133"/>
      <c r="BA164" s="133"/>
      <c r="BB164" s="133"/>
      <c r="BC164" s="133"/>
      <c r="BD164" s="133"/>
    </row>
    <row r="165" spans="1:56" ht="12.75" customHeight="1" x14ac:dyDescent="0.25">
      <c r="A165" s="127"/>
      <c r="B165" s="127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8"/>
      <c r="Q165" s="128"/>
      <c r="R165" s="128"/>
      <c r="S165" s="128"/>
      <c r="T165" s="128"/>
      <c r="U165" s="128"/>
      <c r="V165" s="128"/>
      <c r="W165" s="128"/>
      <c r="X165" s="128"/>
      <c r="Y165" s="129"/>
      <c r="Z165" s="129"/>
      <c r="AA165" s="129"/>
      <c r="AB165" s="129"/>
      <c r="AC165" s="132"/>
      <c r="AD165" s="132"/>
      <c r="AE165" s="132"/>
      <c r="AF165" s="132"/>
      <c r="AG165" s="132"/>
      <c r="AH165" s="132"/>
      <c r="AI165" s="128"/>
      <c r="AJ165" s="128"/>
      <c r="AK165" s="128"/>
      <c r="AL165" s="128"/>
      <c r="AM165" s="128"/>
      <c r="AN165" s="128"/>
      <c r="AO165" s="128"/>
      <c r="AP165" s="128"/>
      <c r="AQ165" s="128"/>
      <c r="AR165" s="128"/>
      <c r="AS165" s="128"/>
      <c r="AT165" s="133"/>
      <c r="AU165" s="133"/>
      <c r="AV165" s="133"/>
      <c r="AW165" s="133"/>
      <c r="AX165" s="133"/>
      <c r="AY165" s="133"/>
      <c r="AZ165" s="133"/>
      <c r="BA165" s="133"/>
      <c r="BB165" s="133"/>
      <c r="BC165" s="133"/>
      <c r="BD165" s="133"/>
    </row>
    <row r="166" spans="1:56" ht="12.75" customHeight="1" x14ac:dyDescent="0.25">
      <c r="A166" s="127"/>
      <c r="B166" s="127"/>
      <c r="C166" s="127"/>
      <c r="D166" s="127"/>
      <c r="E166" s="127"/>
      <c r="F166" s="127"/>
      <c r="G166" s="127"/>
      <c r="H166" s="127"/>
      <c r="I166" s="127"/>
      <c r="J166" s="127"/>
      <c r="K166" s="127"/>
      <c r="L166" s="127"/>
      <c r="M166" s="127"/>
      <c r="N166" s="127"/>
      <c r="O166" s="127"/>
      <c r="P166" s="128"/>
      <c r="Q166" s="128"/>
      <c r="R166" s="128"/>
      <c r="S166" s="128"/>
      <c r="T166" s="128"/>
      <c r="U166" s="128"/>
      <c r="V166" s="128"/>
      <c r="W166" s="128"/>
      <c r="X166" s="128"/>
      <c r="Y166" s="129"/>
      <c r="Z166" s="129"/>
      <c r="AA166" s="129"/>
      <c r="AB166" s="129"/>
      <c r="AC166" s="132"/>
      <c r="AD166" s="132"/>
      <c r="AE166" s="132"/>
      <c r="AF166" s="132"/>
      <c r="AG166" s="132"/>
      <c r="AH166" s="132"/>
      <c r="AI166" s="128"/>
      <c r="AJ166" s="128"/>
      <c r="AK166" s="128"/>
      <c r="AL166" s="128"/>
      <c r="AM166" s="128"/>
      <c r="AN166" s="128"/>
      <c r="AO166" s="128"/>
      <c r="AP166" s="128"/>
      <c r="AQ166" s="128"/>
      <c r="AR166" s="128"/>
      <c r="AS166" s="128"/>
      <c r="AT166" s="133"/>
      <c r="AU166" s="133"/>
      <c r="AV166" s="133"/>
      <c r="AW166" s="133"/>
      <c r="AX166" s="133"/>
      <c r="AY166" s="133"/>
      <c r="AZ166" s="133"/>
      <c r="BA166" s="133"/>
      <c r="BB166" s="133"/>
      <c r="BC166" s="133"/>
      <c r="BD166" s="133"/>
    </row>
    <row r="167" spans="1:56" ht="12.75" customHeight="1" x14ac:dyDescent="0.25">
      <c r="A167" s="127"/>
      <c r="B167" s="127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8"/>
      <c r="Q167" s="128"/>
      <c r="R167" s="128"/>
      <c r="S167" s="128"/>
      <c r="T167" s="128"/>
      <c r="U167" s="128"/>
      <c r="V167" s="128"/>
      <c r="W167" s="128"/>
      <c r="X167" s="128"/>
      <c r="Y167" s="129"/>
      <c r="Z167" s="129"/>
      <c r="AA167" s="129"/>
      <c r="AB167" s="129"/>
      <c r="AC167" s="132"/>
      <c r="AD167" s="132"/>
      <c r="AE167" s="132"/>
      <c r="AF167" s="132"/>
      <c r="AG167" s="132"/>
      <c r="AH167" s="132"/>
      <c r="AI167" s="128"/>
      <c r="AJ167" s="128"/>
      <c r="AK167" s="128"/>
      <c r="AL167" s="128"/>
      <c r="AM167" s="128"/>
      <c r="AN167" s="128"/>
      <c r="AO167" s="128"/>
      <c r="AP167" s="128"/>
      <c r="AQ167" s="128"/>
      <c r="AR167" s="128"/>
      <c r="AS167" s="128"/>
      <c r="AT167" s="133"/>
      <c r="AU167" s="133"/>
      <c r="AV167" s="133"/>
      <c r="AW167" s="133"/>
      <c r="AX167" s="133"/>
      <c r="AY167" s="133"/>
      <c r="AZ167" s="133"/>
      <c r="BA167" s="133"/>
      <c r="BB167" s="133"/>
      <c r="BC167" s="133"/>
      <c r="BD167" s="133"/>
    </row>
    <row r="168" spans="1:56" ht="12.75" customHeight="1" x14ac:dyDescent="0.25">
      <c r="A168" s="127"/>
      <c r="B168" s="127"/>
      <c r="C168" s="127"/>
      <c r="D168" s="127"/>
      <c r="E168" s="127"/>
      <c r="F168" s="127"/>
      <c r="G168" s="127"/>
      <c r="H168" s="127"/>
      <c r="I168" s="127"/>
      <c r="J168" s="127"/>
      <c r="K168" s="127"/>
      <c r="L168" s="127"/>
      <c r="M168" s="127"/>
      <c r="N168" s="127"/>
      <c r="O168" s="127"/>
      <c r="P168" s="128"/>
      <c r="Q168" s="128"/>
      <c r="R168" s="128"/>
      <c r="S168" s="128"/>
      <c r="T168" s="128"/>
      <c r="U168" s="128"/>
      <c r="V168" s="128"/>
      <c r="W168" s="128"/>
      <c r="X168" s="128"/>
      <c r="Y168" s="129"/>
      <c r="Z168" s="129"/>
      <c r="AA168" s="129"/>
      <c r="AB168" s="129"/>
      <c r="AC168" s="132"/>
      <c r="AD168" s="132"/>
      <c r="AE168" s="132"/>
      <c r="AF168" s="132"/>
      <c r="AG168" s="132"/>
      <c r="AH168" s="132"/>
      <c r="AI168" s="128"/>
      <c r="AJ168" s="128"/>
      <c r="AK168" s="128"/>
      <c r="AL168" s="128"/>
      <c r="AM168" s="128"/>
      <c r="AN168" s="128"/>
      <c r="AO168" s="128"/>
      <c r="AP168" s="128"/>
      <c r="AQ168" s="128"/>
      <c r="AR168" s="128"/>
      <c r="AS168" s="128"/>
      <c r="AT168" s="133"/>
      <c r="AU168" s="133"/>
      <c r="AV168" s="133"/>
      <c r="AW168" s="133"/>
      <c r="AX168" s="133"/>
      <c r="AY168" s="133"/>
      <c r="AZ168" s="133"/>
      <c r="BA168" s="133"/>
      <c r="BB168" s="133"/>
      <c r="BC168" s="133"/>
      <c r="BD168" s="133"/>
    </row>
    <row r="169" spans="1:56" ht="12.75" customHeight="1" x14ac:dyDescent="0.25">
      <c r="A169" s="127"/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8"/>
      <c r="Q169" s="128"/>
      <c r="R169" s="128"/>
      <c r="S169" s="128"/>
      <c r="T169" s="128"/>
      <c r="U169" s="128"/>
      <c r="V169" s="128"/>
      <c r="W169" s="128"/>
      <c r="X169" s="128"/>
      <c r="Y169" s="129"/>
      <c r="Z169" s="129"/>
      <c r="AA169" s="129"/>
      <c r="AB169" s="129"/>
      <c r="AC169" s="132"/>
      <c r="AD169" s="132"/>
      <c r="AE169" s="132"/>
      <c r="AF169" s="132"/>
      <c r="AG169" s="132"/>
      <c r="AH169" s="132"/>
      <c r="AI169" s="128"/>
      <c r="AJ169" s="128"/>
      <c r="AK169" s="128"/>
      <c r="AL169" s="128"/>
      <c r="AM169" s="128"/>
      <c r="AN169" s="128"/>
      <c r="AO169" s="128"/>
      <c r="AP169" s="128"/>
      <c r="AQ169" s="128"/>
      <c r="AR169" s="128"/>
      <c r="AS169" s="128"/>
      <c r="AT169" s="133"/>
      <c r="AU169" s="133"/>
      <c r="AV169" s="133"/>
      <c r="AW169" s="133"/>
      <c r="AX169" s="133"/>
      <c r="AY169" s="133"/>
      <c r="AZ169" s="133"/>
      <c r="BA169" s="133"/>
      <c r="BB169" s="133"/>
      <c r="BC169" s="133"/>
      <c r="BD169" s="133"/>
    </row>
    <row r="170" spans="1:56" ht="12.75" customHeight="1" x14ac:dyDescent="0.25">
      <c r="A170" s="127"/>
      <c r="B170" s="127"/>
      <c r="C170" s="127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8"/>
      <c r="Q170" s="128"/>
      <c r="R170" s="128"/>
      <c r="S170" s="128"/>
      <c r="T170" s="128"/>
      <c r="U170" s="128"/>
      <c r="V170" s="128"/>
      <c r="W170" s="128"/>
      <c r="X170" s="128"/>
      <c r="Y170" s="129"/>
      <c r="Z170" s="129"/>
      <c r="AA170" s="129"/>
      <c r="AB170" s="129"/>
      <c r="AC170" s="132"/>
      <c r="AD170" s="132"/>
      <c r="AE170" s="132"/>
      <c r="AF170" s="132"/>
      <c r="AG170" s="132"/>
      <c r="AH170" s="132"/>
      <c r="AI170" s="128"/>
      <c r="AJ170" s="128"/>
      <c r="AK170" s="128"/>
      <c r="AL170" s="128"/>
      <c r="AM170" s="128"/>
      <c r="AN170" s="128"/>
      <c r="AO170" s="128"/>
      <c r="AP170" s="128"/>
      <c r="AQ170" s="128"/>
      <c r="AR170" s="128"/>
      <c r="AS170" s="128"/>
      <c r="AT170" s="133"/>
      <c r="AU170" s="133"/>
      <c r="AV170" s="133"/>
      <c r="AW170" s="133"/>
      <c r="AX170" s="133"/>
      <c r="AY170" s="133"/>
      <c r="AZ170" s="133"/>
      <c r="BA170" s="133"/>
      <c r="BB170" s="133"/>
      <c r="BC170" s="133"/>
      <c r="BD170" s="133"/>
    </row>
    <row r="171" spans="1:56" ht="12.75" customHeight="1" x14ac:dyDescent="0.25">
      <c r="A171" s="127"/>
      <c r="B171" s="127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8"/>
      <c r="Q171" s="128"/>
      <c r="R171" s="128"/>
      <c r="S171" s="128"/>
      <c r="T171" s="128"/>
      <c r="U171" s="128"/>
      <c r="V171" s="128"/>
      <c r="W171" s="128"/>
      <c r="X171" s="128"/>
      <c r="Y171" s="129"/>
      <c r="Z171" s="129"/>
      <c r="AA171" s="129"/>
      <c r="AB171" s="129"/>
      <c r="AC171" s="132"/>
      <c r="AD171" s="132"/>
      <c r="AE171" s="132"/>
      <c r="AF171" s="132"/>
      <c r="AG171" s="132"/>
      <c r="AH171" s="132"/>
      <c r="AI171" s="128"/>
      <c r="AJ171" s="128"/>
      <c r="AK171" s="128"/>
      <c r="AL171" s="128"/>
      <c r="AM171" s="128"/>
      <c r="AN171" s="128"/>
      <c r="AO171" s="128"/>
      <c r="AP171" s="128"/>
      <c r="AQ171" s="128"/>
      <c r="AR171" s="128"/>
      <c r="AS171" s="128"/>
      <c r="AT171" s="133"/>
      <c r="AU171" s="133"/>
      <c r="AV171" s="133"/>
      <c r="AW171" s="133"/>
      <c r="AX171" s="133"/>
      <c r="AY171" s="133"/>
      <c r="AZ171" s="133"/>
      <c r="BA171" s="133"/>
      <c r="BB171" s="133"/>
      <c r="BC171" s="133"/>
      <c r="BD171" s="133"/>
    </row>
    <row r="172" spans="1:56" ht="12.75" customHeight="1" x14ac:dyDescent="0.25">
      <c r="A172" s="127"/>
      <c r="B172" s="127"/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8"/>
      <c r="Q172" s="128"/>
      <c r="R172" s="128"/>
      <c r="S172" s="128"/>
      <c r="T172" s="128"/>
      <c r="U172" s="128"/>
      <c r="V172" s="128"/>
      <c r="W172" s="128"/>
      <c r="X172" s="128"/>
      <c r="Y172" s="129"/>
      <c r="Z172" s="129"/>
      <c r="AA172" s="129"/>
      <c r="AB172" s="129"/>
      <c r="AC172" s="132"/>
      <c r="AD172" s="132"/>
      <c r="AE172" s="132"/>
      <c r="AF172" s="132"/>
      <c r="AG172" s="132"/>
      <c r="AH172" s="132"/>
      <c r="AI172" s="128"/>
      <c r="AJ172" s="128"/>
      <c r="AK172" s="128"/>
      <c r="AL172" s="128"/>
      <c r="AM172" s="128"/>
      <c r="AN172" s="128"/>
      <c r="AO172" s="128"/>
      <c r="AP172" s="128"/>
      <c r="AQ172" s="128"/>
      <c r="AR172" s="128"/>
      <c r="AS172" s="128"/>
      <c r="AT172" s="133"/>
      <c r="AU172" s="133"/>
      <c r="AV172" s="133"/>
      <c r="AW172" s="133"/>
      <c r="AX172" s="133"/>
      <c r="AY172" s="133"/>
      <c r="AZ172" s="133"/>
      <c r="BA172" s="133"/>
      <c r="BB172" s="133"/>
      <c r="BC172" s="133"/>
      <c r="BD172" s="133"/>
    </row>
    <row r="173" spans="1:56" ht="12.75" customHeight="1" x14ac:dyDescent="0.25">
      <c r="A173" s="127"/>
      <c r="B173" s="127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8"/>
      <c r="Q173" s="128"/>
      <c r="R173" s="128"/>
      <c r="S173" s="128"/>
      <c r="T173" s="128"/>
      <c r="U173" s="128"/>
      <c r="V173" s="128"/>
      <c r="W173" s="128"/>
      <c r="X173" s="128"/>
      <c r="Y173" s="129"/>
      <c r="Z173" s="129"/>
      <c r="AA173" s="129"/>
      <c r="AB173" s="129"/>
      <c r="AC173" s="132"/>
      <c r="AD173" s="132"/>
      <c r="AE173" s="132"/>
      <c r="AF173" s="132"/>
      <c r="AG173" s="132"/>
      <c r="AH173" s="132"/>
      <c r="AI173" s="128"/>
      <c r="AJ173" s="128"/>
      <c r="AK173" s="128"/>
      <c r="AL173" s="128"/>
      <c r="AM173" s="128"/>
      <c r="AN173" s="128"/>
      <c r="AO173" s="128"/>
      <c r="AP173" s="128"/>
      <c r="AQ173" s="128"/>
      <c r="AR173" s="128"/>
      <c r="AS173" s="128"/>
      <c r="AT173" s="133"/>
      <c r="AU173" s="133"/>
      <c r="AV173" s="133"/>
      <c r="AW173" s="133"/>
      <c r="AX173" s="133"/>
      <c r="AY173" s="133"/>
      <c r="AZ173" s="133"/>
      <c r="BA173" s="133"/>
      <c r="BB173" s="133"/>
      <c r="BC173" s="133"/>
      <c r="BD173" s="133"/>
    </row>
    <row r="174" spans="1:56" ht="12.75" customHeight="1" x14ac:dyDescent="0.25">
      <c r="A174" s="127"/>
      <c r="B174" s="127"/>
      <c r="C174" s="127"/>
      <c r="D174" s="127"/>
      <c r="E174" s="127"/>
      <c r="F174" s="127"/>
      <c r="G174" s="127"/>
      <c r="H174" s="127"/>
      <c r="I174" s="127"/>
      <c r="J174" s="127"/>
      <c r="K174" s="127"/>
      <c r="L174" s="127"/>
      <c r="M174" s="127"/>
      <c r="N174" s="127"/>
      <c r="O174" s="127"/>
      <c r="P174" s="128"/>
      <c r="Q174" s="128"/>
      <c r="R174" s="128"/>
      <c r="S174" s="128"/>
      <c r="T174" s="128"/>
      <c r="U174" s="128"/>
      <c r="V174" s="128"/>
      <c r="W174" s="128"/>
      <c r="X174" s="128"/>
      <c r="Y174" s="129"/>
      <c r="Z174" s="129"/>
      <c r="AA174" s="129"/>
      <c r="AB174" s="129"/>
      <c r="AC174" s="132"/>
      <c r="AD174" s="132"/>
      <c r="AE174" s="132"/>
      <c r="AF174" s="132"/>
      <c r="AG174" s="132"/>
      <c r="AH174" s="132"/>
      <c r="AI174" s="128"/>
      <c r="AJ174" s="128"/>
      <c r="AK174" s="128"/>
      <c r="AL174" s="128"/>
      <c r="AM174" s="128"/>
      <c r="AN174" s="128"/>
      <c r="AO174" s="128"/>
      <c r="AP174" s="128"/>
      <c r="AQ174" s="128"/>
      <c r="AR174" s="128"/>
      <c r="AS174" s="128"/>
      <c r="AT174" s="133"/>
      <c r="AU174" s="133"/>
      <c r="AV174" s="133"/>
      <c r="AW174" s="133"/>
      <c r="AX174" s="133"/>
      <c r="AY174" s="133"/>
      <c r="AZ174" s="133"/>
      <c r="BA174" s="133"/>
      <c r="BB174" s="133"/>
      <c r="BC174" s="133"/>
      <c r="BD174" s="133"/>
    </row>
    <row r="175" spans="1:56" ht="12.75" customHeight="1" x14ac:dyDescent="0.25">
      <c r="A175" s="127"/>
      <c r="B175" s="127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8"/>
      <c r="Q175" s="128"/>
      <c r="R175" s="128"/>
      <c r="S175" s="128"/>
      <c r="T175" s="128"/>
      <c r="U175" s="128"/>
      <c r="V175" s="128"/>
      <c r="W175" s="128"/>
      <c r="X175" s="128"/>
      <c r="Y175" s="129"/>
      <c r="Z175" s="129"/>
      <c r="AA175" s="129"/>
      <c r="AB175" s="129"/>
      <c r="AC175" s="132"/>
      <c r="AD175" s="132"/>
      <c r="AE175" s="132"/>
      <c r="AF175" s="132"/>
      <c r="AG175" s="132"/>
      <c r="AH175" s="132"/>
      <c r="AI175" s="128"/>
      <c r="AJ175" s="128"/>
      <c r="AK175" s="128"/>
      <c r="AL175" s="128"/>
      <c r="AM175" s="128"/>
      <c r="AN175" s="128"/>
      <c r="AO175" s="128"/>
      <c r="AP175" s="128"/>
      <c r="AQ175" s="128"/>
      <c r="AR175" s="128"/>
      <c r="AS175" s="128"/>
      <c r="AT175" s="133"/>
      <c r="AU175" s="133"/>
      <c r="AV175" s="133"/>
      <c r="AW175" s="133"/>
      <c r="AX175" s="133"/>
      <c r="AY175" s="133"/>
      <c r="AZ175" s="133"/>
      <c r="BA175" s="133"/>
      <c r="BB175" s="133"/>
      <c r="BC175" s="133"/>
      <c r="BD175" s="133"/>
    </row>
    <row r="176" spans="1:56" ht="12.75" customHeight="1" x14ac:dyDescent="0.25">
      <c r="A176" s="127"/>
      <c r="B176" s="127"/>
      <c r="C176" s="127"/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8"/>
      <c r="Q176" s="128"/>
      <c r="R176" s="128"/>
      <c r="S176" s="128"/>
      <c r="T176" s="128"/>
      <c r="U176" s="128"/>
      <c r="V176" s="128"/>
      <c r="W176" s="128"/>
      <c r="X176" s="128"/>
      <c r="Y176" s="129"/>
      <c r="Z176" s="129"/>
      <c r="AA176" s="129"/>
      <c r="AB176" s="129"/>
      <c r="AC176" s="132"/>
      <c r="AD176" s="132"/>
      <c r="AE176" s="132"/>
      <c r="AF176" s="132"/>
      <c r="AG176" s="132"/>
      <c r="AH176" s="132"/>
      <c r="AI176" s="128"/>
      <c r="AJ176" s="128"/>
      <c r="AK176" s="128"/>
      <c r="AL176" s="128"/>
      <c r="AM176" s="128"/>
      <c r="AN176" s="128"/>
      <c r="AO176" s="128"/>
      <c r="AP176" s="128"/>
      <c r="AQ176" s="128"/>
      <c r="AR176" s="128"/>
      <c r="AS176" s="128"/>
      <c r="AT176" s="133"/>
      <c r="AU176" s="133"/>
      <c r="AV176" s="133"/>
      <c r="AW176" s="133"/>
      <c r="AX176" s="133"/>
      <c r="AY176" s="133"/>
      <c r="AZ176" s="133"/>
      <c r="BA176" s="133"/>
      <c r="BB176" s="133"/>
      <c r="BC176" s="133"/>
      <c r="BD176" s="133"/>
    </row>
    <row r="177" spans="1:56" ht="12.75" customHeight="1" x14ac:dyDescent="0.25">
      <c r="A177" s="127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8"/>
      <c r="Q177" s="128"/>
      <c r="R177" s="128"/>
      <c r="S177" s="128"/>
      <c r="T177" s="128"/>
      <c r="U177" s="128"/>
      <c r="V177" s="128"/>
      <c r="W177" s="128"/>
      <c r="X177" s="128"/>
      <c r="Y177" s="129"/>
      <c r="Z177" s="129"/>
      <c r="AA177" s="129"/>
      <c r="AB177" s="129"/>
      <c r="AC177" s="132"/>
      <c r="AD177" s="132"/>
      <c r="AE177" s="132"/>
      <c r="AF177" s="132"/>
      <c r="AG177" s="132"/>
      <c r="AH177" s="132"/>
      <c r="AI177" s="128"/>
      <c r="AJ177" s="128"/>
      <c r="AK177" s="128"/>
      <c r="AL177" s="128"/>
      <c r="AM177" s="128"/>
      <c r="AN177" s="128"/>
      <c r="AO177" s="128"/>
      <c r="AP177" s="128"/>
      <c r="AQ177" s="128"/>
      <c r="AR177" s="128"/>
      <c r="AS177" s="128"/>
      <c r="AT177" s="133"/>
      <c r="AU177" s="133"/>
      <c r="AV177" s="133"/>
      <c r="AW177" s="133"/>
      <c r="AX177" s="133"/>
      <c r="AY177" s="133"/>
      <c r="AZ177" s="133"/>
      <c r="BA177" s="133"/>
      <c r="BB177" s="133"/>
      <c r="BC177" s="133"/>
      <c r="BD177" s="133"/>
    </row>
    <row r="178" spans="1:56" ht="12.75" customHeight="1" x14ac:dyDescent="0.25">
      <c r="A178" s="127"/>
      <c r="B178" s="127"/>
      <c r="C178" s="127"/>
      <c r="D178" s="127"/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8"/>
      <c r="Q178" s="128"/>
      <c r="R178" s="128"/>
      <c r="S178" s="128"/>
      <c r="T178" s="128"/>
      <c r="U178" s="128"/>
      <c r="V178" s="128"/>
      <c r="W178" s="128"/>
      <c r="X178" s="128"/>
      <c r="Y178" s="129"/>
      <c r="Z178" s="129"/>
      <c r="AA178" s="129"/>
      <c r="AB178" s="129"/>
      <c r="AC178" s="132"/>
      <c r="AD178" s="132"/>
      <c r="AE178" s="132"/>
      <c r="AF178" s="132"/>
      <c r="AG178" s="132"/>
      <c r="AH178" s="132"/>
      <c r="AI178" s="128"/>
      <c r="AJ178" s="128"/>
      <c r="AK178" s="128"/>
      <c r="AL178" s="128"/>
      <c r="AM178" s="128"/>
      <c r="AN178" s="128"/>
      <c r="AO178" s="128"/>
      <c r="AP178" s="128"/>
      <c r="AQ178" s="128"/>
      <c r="AR178" s="128"/>
      <c r="AS178" s="128"/>
      <c r="AT178" s="133"/>
      <c r="AU178" s="133"/>
      <c r="AV178" s="133"/>
      <c r="AW178" s="133"/>
      <c r="AX178" s="133"/>
      <c r="AY178" s="133"/>
      <c r="AZ178" s="133"/>
      <c r="BA178" s="133"/>
      <c r="BB178" s="133"/>
      <c r="BC178" s="133"/>
      <c r="BD178" s="133"/>
    </row>
    <row r="179" spans="1:56" ht="12.75" customHeight="1" x14ac:dyDescent="0.25">
      <c r="A179" s="127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8"/>
      <c r="Q179" s="128"/>
      <c r="R179" s="128"/>
      <c r="S179" s="128"/>
      <c r="T179" s="128"/>
      <c r="U179" s="128"/>
      <c r="V179" s="128"/>
      <c r="W179" s="128"/>
      <c r="X179" s="128"/>
      <c r="Y179" s="129"/>
      <c r="Z179" s="129"/>
      <c r="AA179" s="129"/>
      <c r="AB179" s="129"/>
      <c r="AC179" s="132"/>
      <c r="AD179" s="132"/>
      <c r="AE179" s="132"/>
      <c r="AF179" s="132"/>
      <c r="AG179" s="132"/>
      <c r="AH179" s="132"/>
      <c r="AI179" s="128"/>
      <c r="AJ179" s="128"/>
      <c r="AK179" s="128"/>
      <c r="AL179" s="128"/>
      <c r="AM179" s="128"/>
      <c r="AN179" s="128"/>
      <c r="AO179" s="128"/>
      <c r="AP179" s="128"/>
      <c r="AQ179" s="128"/>
      <c r="AR179" s="128"/>
      <c r="AS179" s="128"/>
      <c r="AT179" s="133"/>
      <c r="AU179" s="133"/>
      <c r="AV179" s="133"/>
      <c r="AW179" s="133"/>
      <c r="AX179" s="133"/>
      <c r="AY179" s="133"/>
      <c r="AZ179" s="133"/>
      <c r="BA179" s="133"/>
      <c r="BB179" s="133"/>
      <c r="BC179" s="133"/>
      <c r="BD179" s="133"/>
    </row>
    <row r="180" spans="1:56" ht="12.75" customHeight="1" x14ac:dyDescent="0.25">
      <c r="A180" s="127"/>
      <c r="B180" s="127"/>
      <c r="C180" s="127"/>
      <c r="D180" s="127"/>
      <c r="E180" s="127"/>
      <c r="F180" s="127"/>
      <c r="G180" s="127"/>
      <c r="H180" s="127"/>
      <c r="I180" s="127"/>
      <c r="J180" s="127"/>
      <c r="K180" s="127"/>
      <c r="L180" s="127"/>
      <c r="M180" s="127"/>
      <c r="N180" s="127"/>
      <c r="O180" s="127"/>
      <c r="P180" s="128"/>
      <c r="Q180" s="128"/>
      <c r="R180" s="128"/>
      <c r="S180" s="128"/>
      <c r="T180" s="128"/>
      <c r="U180" s="128"/>
      <c r="V180" s="128"/>
      <c r="W180" s="128"/>
      <c r="X180" s="128"/>
      <c r="Y180" s="129"/>
      <c r="Z180" s="129"/>
      <c r="AA180" s="129"/>
      <c r="AB180" s="129"/>
      <c r="AC180" s="132"/>
      <c r="AD180" s="132"/>
      <c r="AE180" s="132"/>
      <c r="AF180" s="132"/>
      <c r="AG180" s="132"/>
      <c r="AH180" s="132"/>
      <c r="AI180" s="128"/>
      <c r="AJ180" s="128"/>
      <c r="AK180" s="128"/>
      <c r="AL180" s="128"/>
      <c r="AM180" s="128"/>
      <c r="AN180" s="128"/>
      <c r="AO180" s="128"/>
      <c r="AP180" s="128"/>
      <c r="AQ180" s="128"/>
      <c r="AR180" s="128"/>
      <c r="AS180" s="128"/>
      <c r="AT180" s="133"/>
      <c r="AU180" s="133"/>
      <c r="AV180" s="133"/>
      <c r="AW180" s="133"/>
      <c r="AX180" s="133"/>
      <c r="AY180" s="133"/>
      <c r="AZ180" s="133"/>
      <c r="BA180" s="133"/>
      <c r="BB180" s="133"/>
      <c r="BC180" s="133"/>
      <c r="BD180" s="133"/>
    </row>
    <row r="181" spans="1:56" ht="12.75" customHeight="1" x14ac:dyDescent="0.25">
      <c r="A181" s="127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8"/>
      <c r="Q181" s="128"/>
      <c r="R181" s="128"/>
      <c r="S181" s="128"/>
      <c r="T181" s="128"/>
      <c r="U181" s="128"/>
      <c r="V181" s="128"/>
      <c r="W181" s="128"/>
      <c r="X181" s="128"/>
      <c r="Y181" s="129"/>
      <c r="Z181" s="129"/>
      <c r="AA181" s="129"/>
      <c r="AB181" s="129"/>
      <c r="AC181" s="132"/>
      <c r="AD181" s="132"/>
      <c r="AE181" s="132"/>
      <c r="AF181" s="132"/>
      <c r="AG181" s="132"/>
      <c r="AH181" s="132"/>
      <c r="AI181" s="128"/>
      <c r="AJ181" s="128"/>
      <c r="AK181" s="128"/>
      <c r="AL181" s="128"/>
      <c r="AM181" s="128"/>
      <c r="AN181" s="128"/>
      <c r="AO181" s="128"/>
      <c r="AP181" s="128"/>
      <c r="AQ181" s="128"/>
      <c r="AR181" s="128"/>
      <c r="AS181" s="128"/>
      <c r="AT181" s="133"/>
      <c r="AU181" s="133"/>
      <c r="AV181" s="133"/>
      <c r="AW181" s="133"/>
      <c r="AX181" s="133"/>
      <c r="AY181" s="133"/>
      <c r="AZ181" s="133"/>
      <c r="BA181" s="133"/>
      <c r="BB181" s="133"/>
      <c r="BC181" s="133"/>
      <c r="BD181" s="133"/>
    </row>
    <row r="182" spans="1:56" ht="12.75" customHeight="1" x14ac:dyDescent="0.25">
      <c r="A182" s="127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8"/>
      <c r="Q182" s="128"/>
      <c r="R182" s="128"/>
      <c r="S182" s="128"/>
      <c r="T182" s="128"/>
      <c r="U182" s="128"/>
      <c r="V182" s="128"/>
      <c r="W182" s="128"/>
      <c r="X182" s="128"/>
      <c r="Y182" s="129"/>
      <c r="Z182" s="129"/>
      <c r="AA182" s="129"/>
      <c r="AB182" s="129"/>
      <c r="AC182" s="132"/>
      <c r="AD182" s="132"/>
      <c r="AE182" s="132"/>
      <c r="AF182" s="132"/>
      <c r="AG182" s="132"/>
      <c r="AH182" s="132"/>
      <c r="AI182" s="128"/>
      <c r="AJ182" s="128"/>
      <c r="AK182" s="128"/>
      <c r="AL182" s="128"/>
      <c r="AM182" s="128"/>
      <c r="AN182" s="128"/>
      <c r="AO182" s="128"/>
      <c r="AP182" s="128"/>
      <c r="AQ182" s="128"/>
      <c r="AR182" s="128"/>
      <c r="AS182" s="128"/>
      <c r="AT182" s="133"/>
      <c r="AU182" s="133"/>
      <c r="AV182" s="133"/>
      <c r="AW182" s="133"/>
      <c r="AX182" s="133"/>
      <c r="AY182" s="133"/>
      <c r="AZ182" s="133"/>
      <c r="BA182" s="133"/>
      <c r="BB182" s="133"/>
      <c r="BC182" s="133"/>
      <c r="BD182" s="133"/>
    </row>
    <row r="183" spans="1:56" ht="12.75" customHeight="1" x14ac:dyDescent="0.25">
      <c r="A183" s="127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8"/>
      <c r="Q183" s="128"/>
      <c r="R183" s="128"/>
      <c r="S183" s="128"/>
      <c r="T183" s="128"/>
      <c r="U183" s="128"/>
      <c r="V183" s="128"/>
      <c r="W183" s="128"/>
      <c r="X183" s="128"/>
      <c r="Y183" s="129"/>
      <c r="Z183" s="129"/>
      <c r="AA183" s="129"/>
      <c r="AB183" s="129"/>
      <c r="AC183" s="132"/>
      <c r="AD183" s="132"/>
      <c r="AE183" s="132"/>
      <c r="AF183" s="132"/>
      <c r="AG183" s="132"/>
      <c r="AH183" s="132"/>
      <c r="AI183" s="128"/>
      <c r="AJ183" s="128"/>
      <c r="AK183" s="128"/>
      <c r="AL183" s="128"/>
      <c r="AM183" s="128"/>
      <c r="AN183" s="128"/>
      <c r="AO183" s="128"/>
      <c r="AP183" s="128"/>
      <c r="AQ183" s="128"/>
      <c r="AR183" s="128"/>
      <c r="AS183" s="128"/>
      <c r="AT183" s="133"/>
      <c r="AU183" s="133"/>
      <c r="AV183" s="133"/>
      <c r="AW183" s="133"/>
      <c r="AX183" s="133"/>
      <c r="AY183" s="133"/>
      <c r="AZ183" s="133"/>
      <c r="BA183" s="133"/>
      <c r="BB183" s="133"/>
      <c r="BC183" s="133"/>
      <c r="BD183" s="133"/>
    </row>
    <row r="184" spans="1:56" ht="12.75" customHeight="1" x14ac:dyDescent="0.25">
      <c r="A184" s="127"/>
      <c r="B184" s="127"/>
      <c r="C184" s="127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8"/>
      <c r="Q184" s="128"/>
      <c r="R184" s="128"/>
      <c r="S184" s="128"/>
      <c r="T184" s="128"/>
      <c r="U184" s="128"/>
      <c r="V184" s="128"/>
      <c r="W184" s="128"/>
      <c r="X184" s="128"/>
      <c r="Y184" s="129"/>
      <c r="Z184" s="129"/>
      <c r="AA184" s="129"/>
      <c r="AB184" s="129"/>
      <c r="AC184" s="132"/>
      <c r="AD184" s="132"/>
      <c r="AE184" s="132"/>
      <c r="AF184" s="132"/>
      <c r="AG184" s="132"/>
      <c r="AH184" s="132"/>
      <c r="AI184" s="128"/>
      <c r="AJ184" s="128"/>
      <c r="AK184" s="128"/>
      <c r="AL184" s="128"/>
      <c r="AM184" s="128"/>
      <c r="AN184" s="128"/>
      <c r="AO184" s="128"/>
      <c r="AP184" s="128"/>
      <c r="AQ184" s="128"/>
      <c r="AR184" s="128"/>
      <c r="AS184" s="128"/>
      <c r="AT184" s="133"/>
      <c r="AU184" s="133"/>
      <c r="AV184" s="133"/>
      <c r="AW184" s="133"/>
      <c r="AX184" s="133"/>
      <c r="AY184" s="133"/>
      <c r="AZ184" s="133"/>
      <c r="BA184" s="133"/>
      <c r="BB184" s="133"/>
      <c r="BC184" s="133"/>
      <c r="BD184" s="133"/>
    </row>
    <row r="185" spans="1:56" ht="12.75" customHeight="1" x14ac:dyDescent="0.25">
      <c r="A185" s="127"/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8"/>
      <c r="Q185" s="128"/>
      <c r="R185" s="128"/>
      <c r="S185" s="128"/>
      <c r="T185" s="128"/>
      <c r="U185" s="128"/>
      <c r="V185" s="128"/>
      <c r="W185" s="128"/>
      <c r="X185" s="128"/>
      <c r="Y185" s="129"/>
      <c r="Z185" s="129"/>
      <c r="AA185" s="129"/>
      <c r="AB185" s="129"/>
      <c r="AC185" s="132"/>
      <c r="AD185" s="132"/>
      <c r="AE185" s="132"/>
      <c r="AF185" s="132"/>
      <c r="AG185" s="132"/>
      <c r="AH185" s="132"/>
      <c r="AI185" s="128"/>
      <c r="AJ185" s="128"/>
      <c r="AK185" s="128"/>
      <c r="AL185" s="128"/>
      <c r="AM185" s="128"/>
      <c r="AN185" s="128"/>
      <c r="AO185" s="128"/>
      <c r="AP185" s="128"/>
      <c r="AQ185" s="128"/>
      <c r="AR185" s="128"/>
      <c r="AS185" s="128"/>
      <c r="AT185" s="133"/>
      <c r="AU185" s="133"/>
      <c r="AV185" s="133"/>
      <c r="AW185" s="133"/>
      <c r="AX185" s="133"/>
      <c r="AY185" s="133"/>
      <c r="AZ185" s="133"/>
      <c r="BA185" s="133"/>
      <c r="BB185" s="133"/>
      <c r="BC185" s="133"/>
      <c r="BD185" s="133"/>
    </row>
    <row r="186" spans="1:56" ht="12.75" customHeight="1" x14ac:dyDescent="0.25">
      <c r="A186" s="127"/>
      <c r="B186" s="127"/>
      <c r="C186" s="127"/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8"/>
      <c r="Q186" s="128"/>
      <c r="R186" s="128"/>
      <c r="S186" s="128"/>
      <c r="T186" s="128"/>
      <c r="U186" s="128"/>
      <c r="V186" s="128"/>
      <c r="W186" s="128"/>
      <c r="X186" s="128"/>
      <c r="Y186" s="129"/>
      <c r="Z186" s="129"/>
      <c r="AA186" s="129"/>
      <c r="AB186" s="129"/>
      <c r="AC186" s="132"/>
      <c r="AD186" s="132"/>
      <c r="AE186" s="132"/>
      <c r="AF186" s="132"/>
      <c r="AG186" s="132"/>
      <c r="AH186" s="132"/>
      <c r="AI186" s="128"/>
      <c r="AJ186" s="128"/>
      <c r="AK186" s="128"/>
      <c r="AL186" s="128"/>
      <c r="AM186" s="128"/>
      <c r="AN186" s="128"/>
      <c r="AO186" s="128"/>
      <c r="AP186" s="128"/>
      <c r="AQ186" s="128"/>
      <c r="AR186" s="128"/>
      <c r="AS186" s="128"/>
      <c r="AT186" s="133"/>
      <c r="AU186" s="133"/>
      <c r="AV186" s="133"/>
      <c r="AW186" s="133"/>
      <c r="AX186" s="133"/>
      <c r="AY186" s="133"/>
      <c r="AZ186" s="133"/>
      <c r="BA186" s="133"/>
      <c r="BB186" s="133"/>
      <c r="BC186" s="133"/>
      <c r="BD186" s="133"/>
    </row>
    <row r="187" spans="1:56" ht="12.75" customHeight="1" x14ac:dyDescent="0.25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8"/>
      <c r="Q187" s="128"/>
      <c r="R187" s="128"/>
      <c r="S187" s="128"/>
      <c r="T187" s="128"/>
      <c r="U187" s="128"/>
      <c r="V187" s="128"/>
      <c r="W187" s="128"/>
      <c r="X187" s="128"/>
      <c r="Y187" s="129"/>
      <c r="Z187" s="129"/>
      <c r="AA187" s="129"/>
      <c r="AB187" s="129"/>
      <c r="AC187" s="132"/>
      <c r="AD187" s="132"/>
      <c r="AE187" s="132"/>
      <c r="AF187" s="132"/>
      <c r="AG187" s="132"/>
      <c r="AH187" s="132"/>
      <c r="AI187" s="128"/>
      <c r="AJ187" s="128"/>
      <c r="AK187" s="128"/>
      <c r="AL187" s="128"/>
      <c r="AM187" s="128"/>
      <c r="AN187" s="128"/>
      <c r="AO187" s="128"/>
      <c r="AP187" s="128"/>
      <c r="AQ187" s="128"/>
      <c r="AR187" s="128"/>
      <c r="AS187" s="128"/>
      <c r="AT187" s="133"/>
      <c r="AU187" s="133"/>
      <c r="AV187" s="133"/>
      <c r="AW187" s="133"/>
      <c r="AX187" s="133"/>
      <c r="AY187" s="133"/>
      <c r="AZ187" s="133"/>
      <c r="BA187" s="133"/>
      <c r="BB187" s="133"/>
      <c r="BC187" s="133"/>
      <c r="BD187" s="133"/>
    </row>
    <row r="188" spans="1:56" ht="12.75" customHeight="1" x14ac:dyDescent="0.25">
      <c r="A188" s="127"/>
      <c r="B188" s="127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8"/>
      <c r="Q188" s="128"/>
      <c r="R188" s="128"/>
      <c r="S188" s="128"/>
      <c r="T188" s="128"/>
      <c r="U188" s="128"/>
      <c r="V188" s="128"/>
      <c r="W188" s="128"/>
      <c r="X188" s="128"/>
      <c r="Y188" s="129"/>
      <c r="Z188" s="129"/>
      <c r="AA188" s="129"/>
      <c r="AB188" s="129"/>
      <c r="AC188" s="132"/>
      <c r="AD188" s="132"/>
      <c r="AE188" s="132"/>
      <c r="AF188" s="132"/>
      <c r="AG188" s="132"/>
      <c r="AH188" s="132"/>
      <c r="AI188" s="128"/>
      <c r="AJ188" s="128"/>
      <c r="AK188" s="128"/>
      <c r="AL188" s="128"/>
      <c r="AM188" s="128"/>
      <c r="AN188" s="128"/>
      <c r="AO188" s="128"/>
      <c r="AP188" s="128"/>
      <c r="AQ188" s="128"/>
      <c r="AR188" s="128"/>
      <c r="AS188" s="128"/>
      <c r="AT188" s="133"/>
      <c r="AU188" s="133"/>
      <c r="AV188" s="133"/>
      <c r="AW188" s="133"/>
      <c r="AX188" s="133"/>
      <c r="AY188" s="133"/>
      <c r="AZ188" s="133"/>
      <c r="BA188" s="133"/>
      <c r="BB188" s="133"/>
      <c r="BC188" s="133"/>
      <c r="BD188" s="133"/>
    </row>
    <row r="189" spans="1:56" ht="12.75" customHeight="1" x14ac:dyDescent="0.25">
      <c r="A189" s="127"/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8"/>
      <c r="Q189" s="128"/>
      <c r="R189" s="128"/>
      <c r="S189" s="128"/>
      <c r="T189" s="128"/>
      <c r="U189" s="128"/>
      <c r="V189" s="128"/>
      <c r="W189" s="128"/>
      <c r="X189" s="128"/>
      <c r="Y189" s="129"/>
      <c r="Z189" s="129"/>
      <c r="AA189" s="129"/>
      <c r="AB189" s="129"/>
      <c r="AC189" s="132"/>
      <c r="AD189" s="132"/>
      <c r="AE189" s="132"/>
      <c r="AF189" s="132"/>
      <c r="AG189" s="132"/>
      <c r="AH189" s="132"/>
      <c r="AI189" s="128"/>
      <c r="AJ189" s="128"/>
      <c r="AK189" s="128"/>
      <c r="AL189" s="128"/>
      <c r="AM189" s="128"/>
      <c r="AN189" s="128"/>
      <c r="AO189" s="128"/>
      <c r="AP189" s="128"/>
      <c r="AQ189" s="128"/>
      <c r="AR189" s="128"/>
      <c r="AS189" s="128"/>
      <c r="AT189" s="133"/>
      <c r="AU189" s="133"/>
      <c r="AV189" s="133"/>
      <c r="AW189" s="133"/>
      <c r="AX189" s="133"/>
      <c r="AY189" s="133"/>
      <c r="AZ189" s="133"/>
      <c r="BA189" s="133"/>
      <c r="BB189" s="133"/>
      <c r="BC189" s="133"/>
      <c r="BD189" s="133"/>
    </row>
    <row r="190" spans="1:56" ht="12.75" customHeight="1" x14ac:dyDescent="0.25">
      <c r="A190" s="127"/>
      <c r="B190" s="127"/>
      <c r="C190" s="127"/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8"/>
      <c r="Q190" s="128"/>
      <c r="R190" s="128"/>
      <c r="S190" s="128"/>
      <c r="T190" s="128"/>
      <c r="U190" s="128"/>
      <c r="V190" s="128"/>
      <c r="W190" s="128"/>
      <c r="X190" s="128"/>
      <c r="Y190" s="129"/>
      <c r="Z190" s="129"/>
      <c r="AA190" s="129"/>
      <c r="AB190" s="129"/>
      <c r="AC190" s="132"/>
      <c r="AD190" s="132"/>
      <c r="AE190" s="132"/>
      <c r="AF190" s="132"/>
      <c r="AG190" s="132"/>
      <c r="AH190" s="132"/>
      <c r="AI190" s="128"/>
      <c r="AJ190" s="128"/>
      <c r="AK190" s="128"/>
      <c r="AL190" s="128"/>
      <c r="AM190" s="128"/>
      <c r="AN190" s="128"/>
      <c r="AO190" s="128"/>
      <c r="AP190" s="128"/>
      <c r="AQ190" s="128"/>
      <c r="AR190" s="128"/>
      <c r="AS190" s="128"/>
      <c r="AT190" s="133"/>
      <c r="AU190" s="133"/>
      <c r="AV190" s="133"/>
      <c r="AW190" s="133"/>
      <c r="AX190" s="133"/>
      <c r="AY190" s="133"/>
      <c r="AZ190" s="133"/>
      <c r="BA190" s="133"/>
      <c r="BB190" s="133"/>
      <c r="BC190" s="133"/>
      <c r="BD190" s="133"/>
    </row>
    <row r="191" spans="1:56" ht="12.75" customHeight="1" x14ac:dyDescent="0.25">
      <c r="A191" s="127"/>
      <c r="B191" s="127"/>
      <c r="C191" s="127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8"/>
      <c r="Q191" s="128"/>
      <c r="R191" s="128"/>
      <c r="S191" s="128"/>
      <c r="T191" s="128"/>
      <c r="U191" s="128"/>
      <c r="V191" s="128"/>
      <c r="W191" s="128"/>
      <c r="X191" s="128"/>
      <c r="Y191" s="129"/>
      <c r="Z191" s="129"/>
      <c r="AA191" s="129"/>
      <c r="AB191" s="129"/>
      <c r="AC191" s="132"/>
      <c r="AD191" s="132"/>
      <c r="AE191" s="132"/>
      <c r="AF191" s="132"/>
      <c r="AG191" s="132"/>
      <c r="AH191" s="132"/>
      <c r="AI191" s="128"/>
      <c r="AJ191" s="128"/>
      <c r="AK191" s="128"/>
      <c r="AL191" s="128"/>
      <c r="AM191" s="128"/>
      <c r="AN191" s="128"/>
      <c r="AO191" s="128"/>
      <c r="AP191" s="128"/>
      <c r="AQ191" s="128"/>
      <c r="AR191" s="128"/>
      <c r="AS191" s="128"/>
      <c r="AT191" s="133"/>
      <c r="AU191" s="133"/>
      <c r="AV191" s="133"/>
      <c r="AW191" s="133"/>
      <c r="AX191" s="133"/>
      <c r="AY191" s="133"/>
      <c r="AZ191" s="133"/>
      <c r="BA191" s="133"/>
      <c r="BB191" s="133"/>
      <c r="BC191" s="133"/>
      <c r="BD191" s="133"/>
    </row>
    <row r="192" spans="1:56" ht="12.75" customHeight="1" x14ac:dyDescent="0.25">
      <c r="A192" s="127"/>
      <c r="B192" s="127"/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8"/>
      <c r="Q192" s="128"/>
      <c r="R192" s="128"/>
      <c r="S192" s="128"/>
      <c r="T192" s="128"/>
      <c r="U192" s="128"/>
      <c r="V192" s="128"/>
      <c r="W192" s="128"/>
      <c r="X192" s="128"/>
      <c r="Y192" s="129"/>
      <c r="Z192" s="129"/>
      <c r="AA192" s="129"/>
      <c r="AB192" s="129"/>
      <c r="AC192" s="132"/>
      <c r="AD192" s="132"/>
      <c r="AE192" s="132"/>
      <c r="AF192" s="132"/>
      <c r="AG192" s="132"/>
      <c r="AH192" s="132"/>
      <c r="AI192" s="128"/>
      <c r="AJ192" s="128"/>
      <c r="AK192" s="128"/>
      <c r="AL192" s="128"/>
      <c r="AM192" s="128"/>
      <c r="AN192" s="128"/>
      <c r="AO192" s="128"/>
      <c r="AP192" s="128"/>
      <c r="AQ192" s="128"/>
      <c r="AR192" s="128"/>
      <c r="AS192" s="128"/>
      <c r="AT192" s="133"/>
      <c r="AU192" s="133"/>
      <c r="AV192" s="133"/>
      <c r="AW192" s="133"/>
      <c r="AX192" s="133"/>
      <c r="AY192" s="133"/>
      <c r="AZ192" s="133"/>
      <c r="BA192" s="133"/>
      <c r="BB192" s="133"/>
      <c r="BC192" s="133"/>
      <c r="BD192" s="133"/>
    </row>
    <row r="193" spans="1:56" ht="12.75" customHeight="1" x14ac:dyDescent="0.25">
      <c r="A193" s="127"/>
      <c r="B193" s="127"/>
      <c r="C193" s="127"/>
      <c r="D193" s="127"/>
      <c r="E193" s="127"/>
      <c r="F193" s="127"/>
      <c r="G193" s="127"/>
      <c r="H193" s="127"/>
      <c r="I193" s="127"/>
      <c r="J193" s="127"/>
      <c r="K193" s="127"/>
      <c r="L193" s="127"/>
      <c r="M193" s="127"/>
      <c r="N193" s="127"/>
      <c r="O193" s="127"/>
      <c r="P193" s="128"/>
      <c r="Q193" s="128"/>
      <c r="R193" s="128"/>
      <c r="S193" s="128"/>
      <c r="T193" s="128"/>
      <c r="U193" s="128"/>
      <c r="V193" s="128"/>
      <c r="W193" s="128"/>
      <c r="X193" s="128"/>
      <c r="Y193" s="129"/>
      <c r="Z193" s="129"/>
      <c r="AA193" s="129"/>
      <c r="AB193" s="129"/>
      <c r="AC193" s="132"/>
      <c r="AD193" s="132"/>
      <c r="AE193" s="132"/>
      <c r="AF193" s="132"/>
      <c r="AG193" s="132"/>
      <c r="AH193" s="132"/>
      <c r="AI193" s="128"/>
      <c r="AJ193" s="128"/>
      <c r="AK193" s="128"/>
      <c r="AL193" s="128"/>
      <c r="AM193" s="128"/>
      <c r="AN193" s="128"/>
      <c r="AO193" s="128"/>
      <c r="AP193" s="128"/>
      <c r="AQ193" s="128"/>
      <c r="AR193" s="128"/>
      <c r="AS193" s="128"/>
      <c r="AT193" s="133"/>
      <c r="AU193" s="133"/>
      <c r="AV193" s="133"/>
      <c r="AW193" s="133"/>
      <c r="AX193" s="133"/>
      <c r="AY193" s="133"/>
      <c r="AZ193" s="133"/>
      <c r="BA193" s="133"/>
      <c r="BB193" s="133"/>
      <c r="BC193" s="133"/>
      <c r="BD193" s="133"/>
    </row>
    <row r="194" spans="1:56" ht="12.75" customHeight="1" x14ac:dyDescent="0.25">
      <c r="A194" s="127"/>
      <c r="B194" s="127"/>
      <c r="C194" s="127"/>
      <c r="D194" s="127"/>
      <c r="E194" s="127"/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8"/>
      <c r="Q194" s="128"/>
      <c r="R194" s="128"/>
      <c r="S194" s="128"/>
      <c r="T194" s="128"/>
      <c r="U194" s="128"/>
      <c r="V194" s="128"/>
      <c r="W194" s="128"/>
      <c r="X194" s="128"/>
      <c r="Y194" s="129"/>
      <c r="Z194" s="129"/>
      <c r="AA194" s="129"/>
      <c r="AB194" s="129"/>
      <c r="AC194" s="132"/>
      <c r="AD194" s="132"/>
      <c r="AE194" s="132"/>
      <c r="AF194" s="132"/>
      <c r="AG194" s="132"/>
      <c r="AH194" s="132"/>
      <c r="AI194" s="128"/>
      <c r="AJ194" s="128"/>
      <c r="AK194" s="128"/>
      <c r="AL194" s="128"/>
      <c r="AM194" s="128"/>
      <c r="AN194" s="128"/>
      <c r="AO194" s="128"/>
      <c r="AP194" s="128"/>
      <c r="AQ194" s="128"/>
      <c r="AR194" s="128"/>
      <c r="AS194" s="128"/>
      <c r="AT194" s="133"/>
      <c r="AU194" s="133"/>
      <c r="AV194" s="133"/>
      <c r="AW194" s="133"/>
      <c r="AX194" s="133"/>
      <c r="AY194" s="133"/>
      <c r="AZ194" s="133"/>
      <c r="BA194" s="133"/>
      <c r="BB194" s="133"/>
      <c r="BC194" s="133"/>
      <c r="BD194" s="133"/>
    </row>
    <row r="195" spans="1:56" ht="12.75" customHeight="1" x14ac:dyDescent="0.25">
      <c r="A195" s="127"/>
      <c r="B195" s="127"/>
      <c r="C195" s="127"/>
      <c r="D195" s="127"/>
      <c r="E195" s="127"/>
      <c r="F195" s="127"/>
      <c r="G195" s="127"/>
      <c r="H195" s="127"/>
      <c r="I195" s="127"/>
      <c r="J195" s="127"/>
      <c r="K195" s="127"/>
      <c r="L195" s="127"/>
      <c r="M195" s="127"/>
      <c r="N195" s="127"/>
      <c r="O195" s="127"/>
      <c r="P195" s="128"/>
      <c r="Q195" s="128"/>
      <c r="R195" s="128"/>
      <c r="S195" s="128"/>
      <c r="T195" s="128"/>
      <c r="U195" s="128"/>
      <c r="V195" s="128"/>
      <c r="W195" s="128"/>
      <c r="X195" s="128"/>
      <c r="Y195" s="129"/>
      <c r="Z195" s="129"/>
      <c r="AA195" s="129"/>
      <c r="AB195" s="129"/>
      <c r="AC195" s="132"/>
      <c r="AD195" s="132"/>
      <c r="AE195" s="132"/>
      <c r="AF195" s="132"/>
      <c r="AG195" s="132"/>
      <c r="AH195" s="132"/>
      <c r="AI195" s="128"/>
      <c r="AJ195" s="128"/>
      <c r="AK195" s="128"/>
      <c r="AL195" s="128"/>
      <c r="AM195" s="128"/>
      <c r="AN195" s="128"/>
      <c r="AO195" s="128"/>
      <c r="AP195" s="128"/>
      <c r="AQ195" s="128"/>
      <c r="AR195" s="128"/>
      <c r="AS195" s="128"/>
      <c r="AT195" s="133"/>
      <c r="AU195" s="133"/>
      <c r="AV195" s="133"/>
      <c r="AW195" s="133"/>
      <c r="AX195" s="133"/>
      <c r="AY195" s="133"/>
      <c r="AZ195" s="133"/>
      <c r="BA195" s="133"/>
      <c r="BB195" s="133"/>
      <c r="BC195" s="133"/>
      <c r="BD195" s="133"/>
    </row>
    <row r="196" spans="1:56" ht="12.75" customHeight="1" x14ac:dyDescent="0.25">
      <c r="A196" s="127"/>
      <c r="B196" s="127"/>
      <c r="C196" s="127"/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8"/>
      <c r="Q196" s="128"/>
      <c r="R196" s="128"/>
      <c r="S196" s="128"/>
      <c r="T196" s="128"/>
      <c r="U196" s="128"/>
      <c r="V196" s="128"/>
      <c r="W196" s="128"/>
      <c r="X196" s="128"/>
      <c r="Y196" s="129"/>
      <c r="Z196" s="129"/>
      <c r="AA196" s="129"/>
      <c r="AB196" s="129"/>
      <c r="AC196" s="132"/>
      <c r="AD196" s="132"/>
      <c r="AE196" s="132"/>
      <c r="AF196" s="132"/>
      <c r="AG196" s="132"/>
      <c r="AH196" s="132"/>
      <c r="AI196" s="128"/>
      <c r="AJ196" s="128"/>
      <c r="AK196" s="128"/>
      <c r="AL196" s="128"/>
      <c r="AM196" s="128"/>
      <c r="AN196" s="128"/>
      <c r="AO196" s="128"/>
      <c r="AP196" s="128"/>
      <c r="AQ196" s="128"/>
      <c r="AR196" s="128"/>
      <c r="AS196" s="128"/>
      <c r="AT196" s="133"/>
      <c r="AU196" s="133"/>
      <c r="AV196" s="133"/>
      <c r="AW196" s="133"/>
      <c r="AX196" s="133"/>
      <c r="AY196" s="133"/>
      <c r="AZ196" s="133"/>
      <c r="BA196" s="133"/>
      <c r="BB196" s="133"/>
      <c r="BC196" s="133"/>
      <c r="BD196" s="133"/>
    </row>
    <row r="197" spans="1:56" ht="12.75" customHeight="1" x14ac:dyDescent="0.25">
      <c r="A197" s="127"/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8"/>
      <c r="Q197" s="128"/>
      <c r="R197" s="128"/>
      <c r="S197" s="128"/>
      <c r="T197" s="128"/>
      <c r="U197" s="128"/>
      <c r="V197" s="128"/>
      <c r="W197" s="128"/>
      <c r="X197" s="128"/>
      <c r="Y197" s="129"/>
      <c r="Z197" s="129"/>
      <c r="AA197" s="129"/>
      <c r="AB197" s="129"/>
      <c r="AC197" s="132"/>
      <c r="AD197" s="132"/>
      <c r="AE197" s="132"/>
      <c r="AF197" s="132"/>
      <c r="AG197" s="132"/>
      <c r="AH197" s="132"/>
      <c r="AI197" s="128"/>
      <c r="AJ197" s="128"/>
      <c r="AK197" s="128"/>
      <c r="AL197" s="128"/>
      <c r="AM197" s="128"/>
      <c r="AN197" s="128"/>
      <c r="AO197" s="128"/>
      <c r="AP197" s="128"/>
      <c r="AQ197" s="128"/>
      <c r="AR197" s="128"/>
      <c r="AS197" s="128"/>
      <c r="AT197" s="133"/>
      <c r="AU197" s="133"/>
      <c r="AV197" s="133"/>
      <c r="AW197" s="133"/>
      <c r="AX197" s="133"/>
      <c r="AY197" s="133"/>
      <c r="AZ197" s="133"/>
      <c r="BA197" s="133"/>
      <c r="BB197" s="133"/>
      <c r="BC197" s="133"/>
      <c r="BD197" s="133"/>
    </row>
    <row r="198" spans="1:56" ht="12.75" customHeight="1" x14ac:dyDescent="0.25">
      <c r="A198" s="127"/>
      <c r="B198" s="127"/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8"/>
      <c r="Q198" s="128"/>
      <c r="R198" s="128"/>
      <c r="S198" s="128"/>
      <c r="T198" s="128"/>
      <c r="U198" s="128"/>
      <c r="V198" s="128"/>
      <c r="W198" s="128"/>
      <c r="X198" s="128"/>
      <c r="Y198" s="129"/>
      <c r="Z198" s="129"/>
      <c r="AA198" s="129"/>
      <c r="AB198" s="129"/>
      <c r="AC198" s="132"/>
      <c r="AD198" s="132"/>
      <c r="AE198" s="132"/>
      <c r="AF198" s="132"/>
      <c r="AG198" s="132"/>
      <c r="AH198" s="132"/>
      <c r="AI198" s="128"/>
      <c r="AJ198" s="128"/>
      <c r="AK198" s="128"/>
      <c r="AL198" s="128"/>
      <c r="AM198" s="128"/>
      <c r="AN198" s="128"/>
      <c r="AO198" s="128"/>
      <c r="AP198" s="128"/>
      <c r="AQ198" s="128"/>
      <c r="AR198" s="128"/>
      <c r="AS198" s="128"/>
      <c r="AT198" s="133"/>
      <c r="AU198" s="133"/>
      <c r="AV198" s="133"/>
      <c r="AW198" s="133"/>
      <c r="AX198" s="133"/>
      <c r="AY198" s="133"/>
      <c r="AZ198" s="133"/>
      <c r="BA198" s="133"/>
      <c r="BB198" s="133"/>
      <c r="BC198" s="133"/>
      <c r="BD198" s="133"/>
    </row>
    <row r="199" spans="1:56" ht="12.75" customHeight="1" x14ac:dyDescent="0.25">
      <c r="A199" s="127"/>
      <c r="B199" s="127"/>
      <c r="C199" s="127"/>
      <c r="D199" s="127"/>
      <c r="E199" s="127"/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8"/>
      <c r="Q199" s="128"/>
      <c r="R199" s="128"/>
      <c r="S199" s="128"/>
      <c r="T199" s="128"/>
      <c r="U199" s="128"/>
      <c r="V199" s="128"/>
      <c r="W199" s="128"/>
      <c r="X199" s="128"/>
      <c r="Y199" s="129"/>
      <c r="Z199" s="129"/>
      <c r="AA199" s="129"/>
      <c r="AB199" s="129"/>
      <c r="AC199" s="132"/>
      <c r="AD199" s="132"/>
      <c r="AE199" s="132"/>
      <c r="AF199" s="132"/>
      <c r="AG199" s="132"/>
      <c r="AH199" s="132"/>
      <c r="AI199" s="128"/>
      <c r="AJ199" s="128"/>
      <c r="AK199" s="128"/>
      <c r="AL199" s="128"/>
      <c r="AM199" s="128"/>
      <c r="AN199" s="128"/>
      <c r="AO199" s="128"/>
      <c r="AP199" s="128"/>
      <c r="AQ199" s="128"/>
      <c r="AR199" s="128"/>
      <c r="AS199" s="128"/>
      <c r="AT199" s="133"/>
      <c r="AU199" s="133"/>
      <c r="AV199" s="133"/>
      <c r="AW199" s="133"/>
      <c r="AX199" s="133"/>
      <c r="AY199" s="133"/>
      <c r="AZ199" s="133"/>
      <c r="BA199" s="133"/>
      <c r="BB199" s="133"/>
      <c r="BC199" s="133"/>
      <c r="BD199" s="133"/>
    </row>
    <row r="200" spans="1:56" ht="12.75" customHeight="1" x14ac:dyDescent="0.25">
      <c r="A200" s="127"/>
      <c r="B200" s="127"/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8"/>
      <c r="Q200" s="128"/>
      <c r="R200" s="128"/>
      <c r="S200" s="128"/>
      <c r="T200" s="128"/>
      <c r="U200" s="128"/>
      <c r="V200" s="128"/>
      <c r="W200" s="128"/>
      <c r="X200" s="128"/>
      <c r="Y200" s="129"/>
      <c r="Z200" s="129"/>
      <c r="AA200" s="129"/>
      <c r="AB200" s="129"/>
      <c r="AC200" s="132"/>
      <c r="AD200" s="132"/>
      <c r="AE200" s="132"/>
      <c r="AF200" s="132"/>
      <c r="AG200" s="132"/>
      <c r="AH200" s="132"/>
      <c r="AI200" s="128"/>
      <c r="AJ200" s="128"/>
      <c r="AK200" s="128"/>
      <c r="AL200" s="128"/>
      <c r="AM200" s="128"/>
      <c r="AN200" s="128"/>
      <c r="AO200" s="128"/>
      <c r="AP200" s="128"/>
      <c r="AQ200" s="128"/>
      <c r="AR200" s="128"/>
      <c r="AS200" s="128"/>
      <c r="AT200" s="133"/>
      <c r="AU200" s="133"/>
      <c r="AV200" s="133"/>
      <c r="AW200" s="133"/>
      <c r="AX200" s="133"/>
      <c r="AY200" s="133"/>
      <c r="AZ200" s="133"/>
      <c r="BA200" s="133"/>
      <c r="BB200" s="133"/>
      <c r="BC200" s="133"/>
      <c r="BD200" s="133"/>
    </row>
    <row r="201" spans="1:56" ht="12.75" customHeight="1" x14ac:dyDescent="0.25">
      <c r="A201" s="127"/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8"/>
      <c r="Q201" s="128"/>
      <c r="R201" s="128"/>
      <c r="S201" s="128"/>
      <c r="T201" s="128"/>
      <c r="U201" s="128"/>
      <c r="V201" s="128"/>
      <c r="W201" s="128"/>
      <c r="X201" s="128"/>
      <c r="Y201" s="129"/>
      <c r="Z201" s="129"/>
      <c r="AA201" s="129"/>
      <c r="AB201" s="129"/>
      <c r="AC201" s="132"/>
      <c r="AD201" s="132"/>
      <c r="AE201" s="132"/>
      <c r="AF201" s="132"/>
      <c r="AG201" s="132"/>
      <c r="AH201" s="132"/>
      <c r="AI201" s="128"/>
      <c r="AJ201" s="128"/>
      <c r="AK201" s="128"/>
      <c r="AL201" s="128"/>
      <c r="AM201" s="128"/>
      <c r="AN201" s="128"/>
      <c r="AO201" s="128"/>
      <c r="AP201" s="128"/>
      <c r="AQ201" s="128"/>
      <c r="AR201" s="128"/>
      <c r="AS201" s="128"/>
      <c r="AT201" s="133"/>
      <c r="AU201" s="133"/>
      <c r="AV201" s="133"/>
      <c r="AW201" s="133"/>
      <c r="AX201" s="133"/>
      <c r="AY201" s="133"/>
      <c r="AZ201" s="133"/>
      <c r="BA201" s="133"/>
      <c r="BB201" s="133"/>
      <c r="BC201" s="133"/>
      <c r="BD201" s="133"/>
    </row>
    <row r="202" spans="1:56" ht="12.75" customHeight="1" x14ac:dyDescent="0.25">
      <c r="A202" s="127"/>
      <c r="B202" s="127"/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8"/>
      <c r="Q202" s="128"/>
      <c r="R202" s="128"/>
      <c r="S202" s="128"/>
      <c r="T202" s="128"/>
      <c r="U202" s="128"/>
      <c r="V202" s="128"/>
      <c r="W202" s="128"/>
      <c r="X202" s="128"/>
      <c r="Y202" s="129"/>
      <c r="Z202" s="129"/>
      <c r="AA202" s="129"/>
      <c r="AB202" s="129"/>
      <c r="AC202" s="132"/>
      <c r="AD202" s="132"/>
      <c r="AE202" s="132"/>
      <c r="AF202" s="132"/>
      <c r="AG202" s="132"/>
      <c r="AH202" s="132"/>
      <c r="AI202" s="128"/>
      <c r="AJ202" s="128"/>
      <c r="AK202" s="128"/>
      <c r="AL202" s="128"/>
      <c r="AM202" s="128"/>
      <c r="AN202" s="128"/>
      <c r="AO202" s="128"/>
      <c r="AP202" s="128"/>
      <c r="AQ202" s="128"/>
      <c r="AR202" s="128"/>
      <c r="AS202" s="128"/>
      <c r="AT202" s="133"/>
      <c r="AU202" s="133"/>
      <c r="AV202" s="133"/>
      <c r="AW202" s="133"/>
      <c r="AX202" s="133"/>
      <c r="AY202" s="133"/>
      <c r="AZ202" s="133"/>
      <c r="BA202" s="133"/>
      <c r="BB202" s="133"/>
      <c r="BC202" s="133"/>
      <c r="BD202" s="133"/>
    </row>
    <row r="203" spans="1:56" ht="12.75" customHeight="1" x14ac:dyDescent="0.25">
      <c r="A203" s="127"/>
      <c r="B203" s="127"/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8"/>
      <c r="Q203" s="128"/>
      <c r="R203" s="128"/>
      <c r="S203" s="128"/>
      <c r="T203" s="128"/>
      <c r="U203" s="128"/>
      <c r="V203" s="128"/>
      <c r="W203" s="128"/>
      <c r="X203" s="128"/>
      <c r="Y203" s="129"/>
      <c r="Z203" s="129"/>
      <c r="AA203" s="129"/>
      <c r="AB203" s="129"/>
      <c r="AC203" s="132"/>
      <c r="AD203" s="132"/>
      <c r="AE203" s="132"/>
      <c r="AF203" s="132"/>
      <c r="AG203" s="132"/>
      <c r="AH203" s="132"/>
      <c r="AI203" s="128"/>
      <c r="AJ203" s="128"/>
      <c r="AK203" s="128"/>
      <c r="AL203" s="128"/>
      <c r="AM203" s="128"/>
      <c r="AN203" s="128"/>
      <c r="AO203" s="128"/>
      <c r="AP203" s="128"/>
      <c r="AQ203" s="128"/>
      <c r="AR203" s="128"/>
      <c r="AS203" s="128"/>
      <c r="AT203" s="133"/>
      <c r="AU203" s="133"/>
      <c r="AV203" s="133"/>
      <c r="AW203" s="133"/>
      <c r="AX203" s="133"/>
      <c r="AY203" s="133"/>
      <c r="AZ203" s="133"/>
      <c r="BA203" s="133"/>
      <c r="BB203" s="133"/>
      <c r="BC203" s="133"/>
      <c r="BD203" s="133"/>
    </row>
    <row r="204" spans="1:56" ht="12.75" customHeight="1" x14ac:dyDescent="0.25">
      <c r="A204" s="127"/>
      <c r="B204" s="127"/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8"/>
      <c r="Q204" s="128"/>
      <c r="R204" s="128"/>
      <c r="S204" s="128"/>
      <c r="T204" s="128"/>
      <c r="U204" s="128"/>
      <c r="V204" s="128"/>
      <c r="W204" s="128"/>
      <c r="X204" s="128"/>
      <c r="Y204" s="129"/>
      <c r="Z204" s="129"/>
      <c r="AA204" s="129"/>
      <c r="AB204" s="129"/>
      <c r="AC204" s="132"/>
      <c r="AD204" s="132"/>
      <c r="AE204" s="132"/>
      <c r="AF204" s="132"/>
      <c r="AG204" s="132"/>
      <c r="AH204" s="132"/>
      <c r="AI204" s="128"/>
      <c r="AJ204" s="128"/>
      <c r="AK204" s="128"/>
      <c r="AL204" s="128"/>
      <c r="AM204" s="128"/>
      <c r="AN204" s="128"/>
      <c r="AO204" s="128"/>
      <c r="AP204" s="128"/>
      <c r="AQ204" s="128"/>
      <c r="AR204" s="128"/>
      <c r="AS204" s="128"/>
      <c r="AT204" s="133"/>
      <c r="AU204" s="133"/>
      <c r="AV204" s="133"/>
      <c r="AW204" s="133"/>
      <c r="AX204" s="133"/>
      <c r="AY204" s="133"/>
      <c r="AZ204" s="133"/>
      <c r="BA204" s="133"/>
      <c r="BB204" s="133"/>
      <c r="BC204" s="133"/>
      <c r="BD204" s="133"/>
    </row>
    <row r="205" spans="1:56" ht="12.75" customHeight="1" x14ac:dyDescent="0.25">
      <c r="A205" s="127"/>
      <c r="B205" s="127"/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8"/>
      <c r="Q205" s="128"/>
      <c r="R205" s="128"/>
      <c r="S205" s="128"/>
      <c r="T205" s="128"/>
      <c r="U205" s="128"/>
      <c r="V205" s="128"/>
      <c r="W205" s="128"/>
      <c r="X205" s="128"/>
      <c r="Y205" s="129"/>
      <c r="Z205" s="129"/>
      <c r="AA205" s="129"/>
      <c r="AB205" s="129"/>
      <c r="AC205" s="132"/>
      <c r="AD205" s="132"/>
      <c r="AE205" s="132"/>
      <c r="AF205" s="132"/>
      <c r="AG205" s="132"/>
      <c r="AH205" s="132"/>
      <c r="AI205" s="128"/>
      <c r="AJ205" s="128"/>
      <c r="AK205" s="128"/>
      <c r="AL205" s="128"/>
      <c r="AM205" s="128"/>
      <c r="AN205" s="128"/>
      <c r="AO205" s="128"/>
      <c r="AP205" s="128"/>
      <c r="AQ205" s="128"/>
      <c r="AR205" s="128"/>
      <c r="AS205" s="128"/>
      <c r="AT205" s="133"/>
      <c r="AU205" s="133"/>
      <c r="AV205" s="133"/>
      <c r="AW205" s="133"/>
      <c r="AX205" s="133"/>
      <c r="AY205" s="133"/>
      <c r="AZ205" s="133"/>
      <c r="BA205" s="133"/>
      <c r="BB205" s="133"/>
      <c r="BC205" s="133"/>
      <c r="BD205" s="133"/>
    </row>
    <row r="206" spans="1:56" ht="12.75" customHeight="1" x14ac:dyDescent="0.25">
      <c r="A206" s="127"/>
      <c r="B206" s="127"/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8"/>
      <c r="Q206" s="128"/>
      <c r="R206" s="128"/>
      <c r="S206" s="128"/>
      <c r="T206" s="128"/>
      <c r="U206" s="128"/>
      <c r="V206" s="128"/>
      <c r="W206" s="128"/>
      <c r="X206" s="128"/>
      <c r="Y206" s="129"/>
      <c r="Z206" s="129"/>
      <c r="AA206" s="129"/>
      <c r="AB206" s="129"/>
      <c r="AC206" s="132"/>
      <c r="AD206" s="132"/>
      <c r="AE206" s="132"/>
      <c r="AF206" s="132"/>
      <c r="AG206" s="132"/>
      <c r="AH206" s="132"/>
      <c r="AI206" s="128"/>
      <c r="AJ206" s="128"/>
      <c r="AK206" s="128"/>
      <c r="AL206" s="128"/>
      <c r="AM206" s="128"/>
      <c r="AN206" s="128"/>
      <c r="AO206" s="128"/>
      <c r="AP206" s="128"/>
      <c r="AQ206" s="128"/>
      <c r="AR206" s="128"/>
      <c r="AS206" s="128"/>
      <c r="AT206" s="133"/>
      <c r="AU206" s="133"/>
      <c r="AV206" s="133"/>
      <c r="AW206" s="133"/>
      <c r="AX206" s="133"/>
      <c r="AY206" s="133"/>
      <c r="AZ206" s="133"/>
      <c r="BA206" s="133"/>
      <c r="BB206" s="133"/>
      <c r="BC206" s="133"/>
      <c r="BD206" s="133"/>
    </row>
    <row r="207" spans="1:56" ht="12.75" customHeight="1" x14ac:dyDescent="0.25">
      <c r="A207" s="127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8"/>
      <c r="Q207" s="128"/>
      <c r="R207" s="128"/>
      <c r="S207" s="128"/>
      <c r="T207" s="128"/>
      <c r="U207" s="128"/>
      <c r="V207" s="128"/>
      <c r="W207" s="128"/>
      <c r="X207" s="128"/>
      <c r="Y207" s="129"/>
      <c r="Z207" s="129"/>
      <c r="AA207" s="129"/>
      <c r="AB207" s="129"/>
      <c r="AC207" s="132"/>
      <c r="AD207" s="132"/>
      <c r="AE207" s="132"/>
      <c r="AF207" s="132"/>
      <c r="AG207" s="132"/>
      <c r="AH207" s="132"/>
      <c r="AI207" s="128"/>
      <c r="AJ207" s="128"/>
      <c r="AK207" s="128"/>
      <c r="AL207" s="128"/>
      <c r="AM207" s="128"/>
      <c r="AN207" s="128"/>
      <c r="AO207" s="128"/>
      <c r="AP207" s="128"/>
      <c r="AQ207" s="128"/>
      <c r="AR207" s="128"/>
      <c r="AS207" s="128"/>
      <c r="AT207" s="133"/>
      <c r="AU207" s="133"/>
      <c r="AV207" s="133"/>
      <c r="AW207" s="133"/>
      <c r="AX207" s="133"/>
      <c r="AY207" s="133"/>
      <c r="AZ207" s="133"/>
      <c r="BA207" s="133"/>
      <c r="BB207" s="133"/>
      <c r="BC207" s="133"/>
      <c r="BD207" s="133"/>
    </row>
    <row r="208" spans="1:56" ht="12.75" customHeight="1" x14ac:dyDescent="0.25">
      <c r="A208" s="127"/>
      <c r="B208" s="127"/>
      <c r="C208" s="127"/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8"/>
      <c r="Q208" s="128"/>
      <c r="R208" s="128"/>
      <c r="S208" s="128"/>
      <c r="T208" s="128"/>
      <c r="U208" s="128"/>
      <c r="V208" s="128"/>
      <c r="W208" s="128"/>
      <c r="X208" s="128"/>
      <c r="Y208" s="129"/>
      <c r="Z208" s="129"/>
      <c r="AA208" s="129"/>
      <c r="AB208" s="129"/>
      <c r="AC208" s="132"/>
      <c r="AD208" s="132"/>
      <c r="AE208" s="132"/>
      <c r="AF208" s="132"/>
      <c r="AG208" s="132"/>
      <c r="AH208" s="132"/>
      <c r="AI208" s="128"/>
      <c r="AJ208" s="128"/>
      <c r="AK208" s="128"/>
      <c r="AL208" s="128"/>
      <c r="AM208" s="128"/>
      <c r="AN208" s="128"/>
      <c r="AO208" s="128"/>
      <c r="AP208" s="128"/>
      <c r="AQ208" s="128"/>
      <c r="AR208" s="128"/>
      <c r="AS208" s="128"/>
      <c r="AT208" s="133"/>
      <c r="AU208" s="133"/>
      <c r="AV208" s="133"/>
      <c r="AW208" s="133"/>
      <c r="AX208" s="133"/>
      <c r="AY208" s="133"/>
      <c r="AZ208" s="133"/>
      <c r="BA208" s="133"/>
      <c r="BB208" s="133"/>
      <c r="BC208" s="133"/>
      <c r="BD208" s="133"/>
    </row>
    <row r="209" spans="1:56" ht="12.75" customHeight="1" x14ac:dyDescent="0.25">
      <c r="A209" s="127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8"/>
      <c r="Q209" s="128"/>
      <c r="R209" s="128"/>
      <c r="S209" s="128"/>
      <c r="T209" s="128"/>
      <c r="U209" s="128"/>
      <c r="V209" s="128"/>
      <c r="W209" s="128"/>
      <c r="X209" s="128"/>
      <c r="Y209" s="129"/>
      <c r="Z209" s="129"/>
      <c r="AA209" s="129"/>
      <c r="AB209" s="129"/>
      <c r="AC209" s="132"/>
      <c r="AD209" s="132"/>
      <c r="AE209" s="132"/>
      <c r="AF209" s="132"/>
      <c r="AG209" s="132"/>
      <c r="AH209" s="132"/>
      <c r="AI209" s="128"/>
      <c r="AJ209" s="128"/>
      <c r="AK209" s="128"/>
      <c r="AL209" s="128"/>
      <c r="AM209" s="128"/>
      <c r="AN209" s="128"/>
      <c r="AO209" s="128"/>
      <c r="AP209" s="128"/>
      <c r="AQ209" s="128"/>
      <c r="AR209" s="128"/>
      <c r="AS209" s="128"/>
      <c r="AT209" s="133"/>
      <c r="AU209" s="133"/>
      <c r="AV209" s="133"/>
      <c r="AW209" s="133"/>
      <c r="AX209" s="133"/>
      <c r="AY209" s="133"/>
      <c r="AZ209" s="133"/>
      <c r="BA209" s="133"/>
      <c r="BB209" s="133"/>
      <c r="BC209" s="133"/>
      <c r="BD209" s="133"/>
    </row>
    <row r="210" spans="1:56" ht="12.75" customHeight="1" x14ac:dyDescent="0.25">
      <c r="A210" s="127"/>
      <c r="B210" s="127"/>
      <c r="C210" s="127"/>
      <c r="D210" s="127"/>
      <c r="E210" s="127"/>
      <c r="F210" s="127"/>
      <c r="G210" s="127"/>
      <c r="H210" s="127"/>
      <c r="I210" s="127"/>
      <c r="J210" s="127"/>
      <c r="K210" s="127"/>
      <c r="L210" s="127"/>
      <c r="M210" s="127"/>
      <c r="N210" s="127"/>
      <c r="O210" s="127"/>
      <c r="P210" s="128"/>
      <c r="Q210" s="128"/>
      <c r="R210" s="128"/>
      <c r="S210" s="128"/>
      <c r="T210" s="128"/>
      <c r="U210" s="128"/>
      <c r="V210" s="128"/>
      <c r="W210" s="128"/>
      <c r="X210" s="128"/>
      <c r="Y210" s="129"/>
      <c r="Z210" s="129"/>
      <c r="AA210" s="129"/>
      <c r="AB210" s="129"/>
      <c r="AC210" s="132"/>
      <c r="AD210" s="132"/>
      <c r="AE210" s="132"/>
      <c r="AF210" s="132"/>
      <c r="AG210" s="132"/>
      <c r="AH210" s="132"/>
      <c r="AI210" s="128"/>
      <c r="AJ210" s="128"/>
      <c r="AK210" s="128"/>
      <c r="AL210" s="128"/>
      <c r="AM210" s="128"/>
      <c r="AN210" s="128"/>
      <c r="AO210" s="128"/>
      <c r="AP210" s="128"/>
      <c r="AQ210" s="128"/>
      <c r="AR210" s="128"/>
      <c r="AS210" s="128"/>
      <c r="AT210" s="133"/>
      <c r="AU210" s="133"/>
      <c r="AV210" s="133"/>
      <c r="AW210" s="133"/>
      <c r="AX210" s="133"/>
      <c r="AY210" s="133"/>
      <c r="AZ210" s="133"/>
      <c r="BA210" s="133"/>
      <c r="BB210" s="133"/>
      <c r="BC210" s="133"/>
      <c r="BD210" s="133"/>
    </row>
    <row r="211" spans="1:56" ht="12.75" customHeight="1" x14ac:dyDescent="0.25">
      <c r="A211" s="127"/>
      <c r="B211" s="127"/>
      <c r="C211" s="127"/>
      <c r="D211" s="127"/>
      <c r="E211" s="127"/>
      <c r="F211" s="127"/>
      <c r="G211" s="127"/>
      <c r="H211" s="127"/>
      <c r="I211" s="127"/>
      <c r="J211" s="127"/>
      <c r="K211" s="127"/>
      <c r="L211" s="127"/>
      <c r="M211" s="127"/>
      <c r="N211" s="127"/>
      <c r="O211" s="127"/>
      <c r="P211" s="128"/>
      <c r="Q211" s="128"/>
      <c r="R211" s="128"/>
      <c r="S211" s="128"/>
      <c r="T211" s="128"/>
      <c r="U211" s="128"/>
      <c r="V211" s="128"/>
      <c r="W211" s="128"/>
      <c r="X211" s="128"/>
      <c r="Y211" s="129"/>
      <c r="Z211" s="129"/>
      <c r="AA211" s="129"/>
      <c r="AB211" s="129"/>
      <c r="AC211" s="132"/>
      <c r="AD211" s="132"/>
      <c r="AE211" s="132"/>
      <c r="AF211" s="132"/>
      <c r="AG211" s="132"/>
      <c r="AH211" s="132"/>
      <c r="AI211" s="128"/>
      <c r="AJ211" s="128"/>
      <c r="AK211" s="128"/>
      <c r="AL211" s="128"/>
      <c r="AM211" s="128"/>
      <c r="AN211" s="128"/>
      <c r="AO211" s="128"/>
      <c r="AP211" s="128"/>
      <c r="AQ211" s="128"/>
      <c r="AR211" s="128"/>
      <c r="AS211" s="128"/>
      <c r="AT211" s="133"/>
      <c r="AU211" s="133"/>
      <c r="AV211" s="133"/>
      <c r="AW211" s="133"/>
      <c r="AX211" s="133"/>
      <c r="AY211" s="133"/>
      <c r="AZ211" s="133"/>
      <c r="BA211" s="133"/>
      <c r="BB211" s="133"/>
      <c r="BC211" s="133"/>
      <c r="BD211" s="133"/>
    </row>
    <row r="212" spans="1:56" ht="12.75" customHeight="1" x14ac:dyDescent="0.25">
      <c r="A212" s="127"/>
      <c r="B212" s="127"/>
      <c r="C212" s="127"/>
      <c r="D212" s="127"/>
      <c r="E212" s="127"/>
      <c r="F212" s="127"/>
      <c r="G212" s="127"/>
      <c r="H212" s="127"/>
      <c r="I212" s="127"/>
      <c r="J212" s="127"/>
      <c r="K212" s="127"/>
      <c r="L212" s="127"/>
      <c r="M212" s="127"/>
      <c r="N212" s="127"/>
      <c r="O212" s="127"/>
      <c r="P212" s="128"/>
      <c r="Q212" s="128"/>
      <c r="R212" s="128"/>
      <c r="S212" s="128"/>
      <c r="T212" s="128"/>
      <c r="U212" s="128"/>
      <c r="V212" s="128"/>
      <c r="W212" s="128"/>
      <c r="X212" s="128"/>
      <c r="Y212" s="129"/>
      <c r="Z212" s="129"/>
      <c r="AA212" s="129"/>
      <c r="AB212" s="129"/>
      <c r="AC212" s="132"/>
      <c r="AD212" s="132"/>
      <c r="AE212" s="132"/>
      <c r="AF212" s="132"/>
      <c r="AG212" s="132"/>
      <c r="AH212" s="132"/>
      <c r="AI212" s="128"/>
      <c r="AJ212" s="128"/>
      <c r="AK212" s="128"/>
      <c r="AL212" s="128"/>
      <c r="AM212" s="128"/>
      <c r="AN212" s="128"/>
      <c r="AO212" s="128"/>
      <c r="AP212" s="128"/>
      <c r="AQ212" s="128"/>
      <c r="AR212" s="128"/>
      <c r="AS212" s="128"/>
      <c r="AT212" s="133"/>
      <c r="AU212" s="133"/>
      <c r="AV212" s="133"/>
      <c r="AW212" s="133"/>
      <c r="AX212" s="133"/>
      <c r="AY212" s="133"/>
      <c r="AZ212" s="133"/>
      <c r="BA212" s="133"/>
      <c r="BB212" s="133"/>
      <c r="BC212" s="133"/>
      <c r="BD212" s="133"/>
    </row>
    <row r="213" spans="1:56" ht="12.75" customHeight="1" x14ac:dyDescent="0.25">
      <c r="A213" s="127"/>
      <c r="B213" s="127"/>
      <c r="C213" s="127"/>
      <c r="D213" s="127"/>
      <c r="E213" s="127"/>
      <c r="F213" s="127"/>
      <c r="G213" s="127"/>
      <c r="H213" s="127"/>
      <c r="I213" s="127"/>
      <c r="J213" s="127"/>
      <c r="K213" s="127"/>
      <c r="L213" s="127"/>
      <c r="M213" s="127"/>
      <c r="N213" s="127"/>
      <c r="O213" s="127"/>
      <c r="P213" s="128"/>
      <c r="Q213" s="128"/>
      <c r="R213" s="128"/>
      <c r="S213" s="128"/>
      <c r="T213" s="128"/>
      <c r="U213" s="128"/>
      <c r="V213" s="128"/>
      <c r="W213" s="128"/>
      <c r="X213" s="128"/>
      <c r="Y213" s="129"/>
      <c r="Z213" s="129"/>
      <c r="AA213" s="129"/>
      <c r="AB213" s="129"/>
      <c r="AC213" s="132"/>
      <c r="AD213" s="132"/>
      <c r="AE213" s="132"/>
      <c r="AF213" s="132"/>
      <c r="AG213" s="132"/>
      <c r="AH213" s="132"/>
      <c r="AI213" s="128"/>
      <c r="AJ213" s="128"/>
      <c r="AK213" s="128"/>
      <c r="AL213" s="128"/>
      <c r="AM213" s="128"/>
      <c r="AN213" s="128"/>
      <c r="AO213" s="128"/>
      <c r="AP213" s="128"/>
      <c r="AQ213" s="128"/>
      <c r="AR213" s="128"/>
      <c r="AS213" s="128"/>
      <c r="AT213" s="133"/>
      <c r="AU213" s="133"/>
      <c r="AV213" s="133"/>
      <c r="AW213" s="133"/>
      <c r="AX213" s="133"/>
      <c r="AY213" s="133"/>
      <c r="AZ213" s="133"/>
      <c r="BA213" s="133"/>
      <c r="BB213" s="133"/>
      <c r="BC213" s="133"/>
      <c r="BD213" s="133"/>
    </row>
    <row r="214" spans="1:56" ht="12.75" customHeight="1" x14ac:dyDescent="0.25">
      <c r="A214" s="127"/>
      <c r="B214" s="127"/>
      <c r="C214" s="127"/>
      <c r="D214" s="127"/>
      <c r="E214" s="127"/>
      <c r="F214" s="127"/>
      <c r="G214" s="127"/>
      <c r="H214" s="127"/>
      <c r="I214" s="127"/>
      <c r="J214" s="127"/>
      <c r="K214" s="127"/>
      <c r="L214" s="127"/>
      <c r="M214" s="127"/>
      <c r="N214" s="127"/>
      <c r="O214" s="127"/>
      <c r="P214" s="128"/>
      <c r="Q214" s="128"/>
      <c r="R214" s="128"/>
      <c r="S214" s="128"/>
      <c r="T214" s="128"/>
      <c r="U214" s="128"/>
      <c r="V214" s="128"/>
      <c r="W214" s="128"/>
      <c r="X214" s="128"/>
      <c r="Y214" s="129"/>
      <c r="Z214" s="129"/>
      <c r="AA214" s="129"/>
      <c r="AB214" s="129"/>
      <c r="AC214" s="132"/>
      <c r="AD214" s="132"/>
      <c r="AE214" s="132"/>
      <c r="AF214" s="132"/>
      <c r="AG214" s="132"/>
      <c r="AH214" s="132"/>
      <c r="AI214" s="128"/>
      <c r="AJ214" s="128"/>
      <c r="AK214" s="128"/>
      <c r="AL214" s="128"/>
      <c r="AM214" s="128"/>
      <c r="AN214" s="128"/>
      <c r="AO214" s="128"/>
      <c r="AP214" s="128"/>
      <c r="AQ214" s="128"/>
      <c r="AR214" s="128"/>
      <c r="AS214" s="128"/>
      <c r="AT214" s="133"/>
      <c r="AU214" s="133"/>
      <c r="AV214" s="133"/>
      <c r="AW214" s="133"/>
      <c r="AX214" s="133"/>
      <c r="AY214" s="133"/>
      <c r="AZ214" s="133"/>
      <c r="BA214" s="133"/>
      <c r="BB214" s="133"/>
      <c r="BC214" s="133"/>
      <c r="BD214" s="133"/>
    </row>
    <row r="215" spans="1:56" ht="12.75" customHeight="1" x14ac:dyDescent="0.25">
      <c r="A215" s="127"/>
      <c r="B215" s="127"/>
      <c r="C215" s="127"/>
      <c r="D215" s="127"/>
      <c r="E215" s="127"/>
      <c r="F215" s="127"/>
      <c r="G215" s="127"/>
      <c r="H215" s="127"/>
      <c r="I215" s="127"/>
      <c r="J215" s="127"/>
      <c r="K215" s="127"/>
      <c r="L215" s="127"/>
      <c r="M215" s="127"/>
      <c r="N215" s="127"/>
      <c r="O215" s="127"/>
      <c r="P215" s="128"/>
      <c r="Q215" s="128"/>
      <c r="R215" s="128"/>
      <c r="S215" s="128"/>
      <c r="T215" s="128"/>
      <c r="U215" s="128"/>
      <c r="V215" s="128"/>
      <c r="W215" s="128"/>
      <c r="X215" s="128"/>
      <c r="Y215" s="129"/>
      <c r="Z215" s="129"/>
      <c r="AA215" s="129"/>
      <c r="AB215" s="129"/>
      <c r="AC215" s="132"/>
      <c r="AD215" s="132"/>
      <c r="AE215" s="132"/>
      <c r="AF215" s="132"/>
      <c r="AG215" s="132"/>
      <c r="AH215" s="132"/>
      <c r="AI215" s="128"/>
      <c r="AJ215" s="128"/>
      <c r="AK215" s="128"/>
      <c r="AL215" s="128"/>
      <c r="AM215" s="128"/>
      <c r="AN215" s="128"/>
      <c r="AO215" s="128"/>
      <c r="AP215" s="128"/>
      <c r="AQ215" s="128"/>
      <c r="AR215" s="128"/>
      <c r="AS215" s="128"/>
      <c r="AT215" s="133"/>
      <c r="AU215" s="133"/>
      <c r="AV215" s="133"/>
      <c r="AW215" s="133"/>
      <c r="AX215" s="133"/>
      <c r="AY215" s="133"/>
      <c r="AZ215" s="133"/>
      <c r="BA215" s="133"/>
      <c r="BB215" s="133"/>
      <c r="BC215" s="133"/>
      <c r="BD215" s="133"/>
    </row>
    <row r="216" spans="1:56" ht="12.75" customHeight="1" x14ac:dyDescent="0.25">
      <c r="A216" s="127"/>
      <c r="B216" s="127"/>
      <c r="C216" s="127"/>
      <c r="D216" s="127"/>
      <c r="E216" s="127"/>
      <c r="F216" s="127"/>
      <c r="G216" s="127"/>
      <c r="H216" s="127"/>
      <c r="I216" s="127"/>
      <c r="J216" s="127"/>
      <c r="K216" s="127"/>
      <c r="L216" s="127"/>
      <c r="M216" s="127"/>
      <c r="N216" s="127"/>
      <c r="O216" s="127"/>
      <c r="P216" s="128"/>
      <c r="Q216" s="128"/>
      <c r="R216" s="128"/>
      <c r="S216" s="128"/>
      <c r="T216" s="128"/>
      <c r="U216" s="128"/>
      <c r="V216" s="128"/>
      <c r="W216" s="128"/>
      <c r="X216" s="128"/>
      <c r="Y216" s="129"/>
      <c r="Z216" s="129"/>
      <c r="AA216" s="129"/>
      <c r="AB216" s="129"/>
      <c r="AC216" s="132"/>
      <c r="AD216" s="132"/>
      <c r="AE216" s="132"/>
      <c r="AF216" s="132"/>
      <c r="AG216" s="132"/>
      <c r="AH216" s="132"/>
      <c r="AI216" s="128"/>
      <c r="AJ216" s="128"/>
      <c r="AK216" s="128"/>
      <c r="AL216" s="128"/>
      <c r="AM216" s="128"/>
      <c r="AN216" s="128"/>
      <c r="AO216" s="128"/>
      <c r="AP216" s="128"/>
      <c r="AQ216" s="128"/>
      <c r="AR216" s="128"/>
      <c r="AS216" s="128"/>
      <c r="AT216" s="133"/>
      <c r="AU216" s="133"/>
      <c r="AV216" s="133"/>
      <c r="AW216" s="133"/>
      <c r="AX216" s="133"/>
      <c r="AY216" s="133"/>
      <c r="AZ216" s="133"/>
      <c r="BA216" s="133"/>
      <c r="BB216" s="133"/>
      <c r="BC216" s="133"/>
      <c r="BD216" s="133"/>
    </row>
    <row r="217" spans="1:56" ht="12.75" customHeight="1" x14ac:dyDescent="0.25">
      <c r="A217" s="127"/>
      <c r="B217" s="127"/>
      <c r="C217" s="127"/>
      <c r="D217" s="127"/>
      <c r="E217" s="127"/>
      <c r="F217" s="127"/>
      <c r="G217" s="127"/>
      <c r="H217" s="127"/>
      <c r="I217" s="127"/>
      <c r="J217" s="127"/>
      <c r="K217" s="127"/>
      <c r="L217" s="127"/>
      <c r="M217" s="127"/>
      <c r="N217" s="127"/>
      <c r="O217" s="127"/>
      <c r="P217" s="128"/>
      <c r="Q217" s="128"/>
      <c r="R217" s="128"/>
      <c r="S217" s="128"/>
      <c r="T217" s="128"/>
      <c r="U217" s="128"/>
      <c r="V217" s="128"/>
      <c r="W217" s="128"/>
      <c r="X217" s="128"/>
      <c r="Y217" s="129"/>
      <c r="Z217" s="129"/>
      <c r="AA217" s="129"/>
      <c r="AB217" s="129"/>
      <c r="AC217" s="132"/>
      <c r="AD217" s="132"/>
      <c r="AE217" s="132"/>
      <c r="AF217" s="132"/>
      <c r="AG217" s="132"/>
      <c r="AH217" s="132"/>
      <c r="AI217" s="128"/>
      <c r="AJ217" s="128"/>
      <c r="AK217" s="128"/>
      <c r="AL217" s="128"/>
      <c r="AM217" s="128"/>
      <c r="AN217" s="128"/>
      <c r="AO217" s="128"/>
      <c r="AP217" s="128"/>
      <c r="AQ217" s="128"/>
      <c r="AR217" s="128"/>
      <c r="AS217" s="128"/>
      <c r="AT217" s="133"/>
      <c r="AU217" s="133"/>
      <c r="AV217" s="133"/>
      <c r="AW217" s="133"/>
      <c r="AX217" s="133"/>
      <c r="AY217" s="133"/>
      <c r="AZ217" s="133"/>
      <c r="BA217" s="133"/>
      <c r="BB217" s="133"/>
      <c r="BC217" s="133"/>
      <c r="BD217" s="133"/>
    </row>
    <row r="218" spans="1:56" ht="12.75" customHeight="1" x14ac:dyDescent="0.25">
      <c r="A218" s="127"/>
      <c r="B218" s="127"/>
      <c r="C218" s="127"/>
      <c r="D218" s="127"/>
      <c r="E218" s="127"/>
      <c r="F218" s="127"/>
      <c r="G218" s="127"/>
      <c r="H218" s="127"/>
      <c r="I218" s="127"/>
      <c r="J218" s="127"/>
      <c r="K218" s="127"/>
      <c r="L218" s="127"/>
      <c r="M218" s="127"/>
      <c r="N218" s="127"/>
      <c r="O218" s="127"/>
      <c r="P218" s="128"/>
      <c r="Q218" s="128"/>
      <c r="R218" s="128"/>
      <c r="S218" s="128"/>
      <c r="T218" s="128"/>
      <c r="U218" s="128"/>
      <c r="V218" s="128"/>
      <c r="W218" s="128"/>
      <c r="X218" s="128"/>
      <c r="Y218" s="129"/>
      <c r="Z218" s="129"/>
      <c r="AA218" s="129"/>
      <c r="AB218" s="129"/>
      <c r="AC218" s="132"/>
      <c r="AD218" s="132"/>
      <c r="AE218" s="132"/>
      <c r="AF218" s="132"/>
      <c r="AG218" s="132"/>
      <c r="AH218" s="132"/>
      <c r="AI218" s="128"/>
      <c r="AJ218" s="128"/>
      <c r="AK218" s="128"/>
      <c r="AL218" s="128"/>
      <c r="AM218" s="128"/>
      <c r="AN218" s="128"/>
      <c r="AO218" s="128"/>
      <c r="AP218" s="128"/>
      <c r="AQ218" s="128"/>
      <c r="AR218" s="128"/>
      <c r="AS218" s="128"/>
      <c r="AT218" s="133"/>
      <c r="AU218" s="133"/>
      <c r="AV218" s="133"/>
      <c r="AW218" s="133"/>
      <c r="AX218" s="133"/>
      <c r="AY218" s="133"/>
      <c r="AZ218" s="133"/>
      <c r="BA218" s="133"/>
      <c r="BB218" s="133"/>
      <c r="BC218" s="133"/>
      <c r="BD218" s="133"/>
    </row>
    <row r="219" spans="1:56" ht="12.75" customHeight="1" x14ac:dyDescent="0.25">
      <c r="A219" s="127"/>
      <c r="B219" s="127"/>
      <c r="C219" s="127"/>
      <c r="D219" s="127"/>
      <c r="E219" s="127"/>
      <c r="F219" s="127"/>
      <c r="G219" s="127"/>
      <c r="H219" s="127"/>
      <c r="I219" s="127"/>
      <c r="J219" s="127"/>
      <c r="K219" s="127"/>
      <c r="L219" s="127"/>
      <c r="M219" s="127"/>
      <c r="N219" s="127"/>
      <c r="O219" s="127"/>
      <c r="P219" s="128"/>
      <c r="Q219" s="128"/>
      <c r="R219" s="128"/>
      <c r="S219" s="128"/>
      <c r="T219" s="128"/>
      <c r="U219" s="128"/>
      <c r="V219" s="128"/>
      <c r="W219" s="128"/>
      <c r="X219" s="128"/>
      <c r="Y219" s="129"/>
      <c r="Z219" s="129"/>
      <c r="AA219" s="129"/>
      <c r="AB219" s="129"/>
      <c r="AC219" s="132"/>
      <c r="AD219" s="132"/>
      <c r="AE219" s="132"/>
      <c r="AF219" s="132"/>
      <c r="AG219" s="132"/>
      <c r="AH219" s="132"/>
      <c r="AI219" s="128"/>
      <c r="AJ219" s="128"/>
      <c r="AK219" s="128"/>
      <c r="AL219" s="128"/>
      <c r="AM219" s="128"/>
      <c r="AN219" s="128"/>
      <c r="AO219" s="128"/>
      <c r="AP219" s="128"/>
      <c r="AQ219" s="128"/>
      <c r="AR219" s="128"/>
      <c r="AS219" s="128"/>
      <c r="AT219" s="133"/>
      <c r="AU219" s="133"/>
      <c r="AV219" s="133"/>
      <c r="AW219" s="133"/>
      <c r="AX219" s="133"/>
      <c r="AY219" s="133"/>
      <c r="AZ219" s="133"/>
      <c r="BA219" s="133"/>
      <c r="BB219" s="133"/>
      <c r="BC219" s="133"/>
      <c r="BD219" s="133"/>
    </row>
    <row r="220" spans="1:56" ht="12.75" customHeight="1" x14ac:dyDescent="0.25">
      <c r="A220" s="127"/>
      <c r="B220" s="127"/>
      <c r="C220" s="127"/>
      <c r="D220" s="127"/>
      <c r="E220" s="127"/>
      <c r="F220" s="127"/>
      <c r="G220" s="127"/>
      <c r="H220" s="127"/>
      <c r="I220" s="127"/>
      <c r="J220" s="127"/>
      <c r="K220" s="127"/>
      <c r="L220" s="127"/>
      <c r="M220" s="127"/>
      <c r="N220" s="127"/>
      <c r="O220" s="127"/>
      <c r="P220" s="128"/>
      <c r="Q220" s="128"/>
      <c r="R220" s="128"/>
      <c r="S220" s="128"/>
      <c r="T220" s="128"/>
      <c r="U220" s="128"/>
      <c r="V220" s="128"/>
      <c r="W220" s="128"/>
      <c r="X220" s="128"/>
      <c r="Y220" s="129"/>
      <c r="Z220" s="129"/>
      <c r="AA220" s="129"/>
      <c r="AB220" s="129"/>
      <c r="AC220" s="132"/>
      <c r="AD220" s="132"/>
      <c r="AE220" s="132"/>
      <c r="AF220" s="132"/>
      <c r="AG220" s="132"/>
      <c r="AH220" s="132"/>
      <c r="AI220" s="128"/>
      <c r="AJ220" s="128"/>
      <c r="AK220" s="128"/>
      <c r="AL220" s="128"/>
      <c r="AM220" s="128"/>
      <c r="AN220" s="128"/>
      <c r="AO220" s="128"/>
      <c r="AP220" s="128"/>
      <c r="AQ220" s="128"/>
      <c r="AR220" s="128"/>
      <c r="AS220" s="128"/>
      <c r="AT220" s="133"/>
      <c r="AU220" s="133"/>
      <c r="AV220" s="133"/>
      <c r="AW220" s="133"/>
      <c r="AX220" s="133"/>
      <c r="AY220" s="133"/>
      <c r="AZ220" s="133"/>
      <c r="BA220" s="133"/>
      <c r="BB220" s="133"/>
      <c r="BC220" s="133"/>
      <c r="BD220" s="133"/>
    </row>
    <row r="221" spans="1:56" ht="12.75" customHeight="1" x14ac:dyDescent="0.25">
      <c r="A221" s="127"/>
      <c r="B221" s="127"/>
      <c r="C221" s="127"/>
      <c r="D221" s="127"/>
      <c r="E221" s="127"/>
      <c r="F221" s="127"/>
      <c r="G221" s="127"/>
      <c r="H221" s="127"/>
      <c r="I221" s="127"/>
      <c r="J221" s="127"/>
      <c r="K221" s="127"/>
      <c r="L221" s="127"/>
      <c r="M221" s="127"/>
      <c r="N221" s="127"/>
      <c r="O221" s="127"/>
      <c r="P221" s="128"/>
      <c r="Q221" s="128"/>
      <c r="R221" s="128"/>
      <c r="S221" s="128"/>
      <c r="T221" s="128"/>
      <c r="U221" s="128"/>
      <c r="V221" s="128"/>
      <c r="W221" s="128"/>
      <c r="X221" s="128"/>
      <c r="Y221" s="129"/>
      <c r="Z221" s="129"/>
      <c r="AA221" s="129"/>
      <c r="AB221" s="129"/>
      <c r="AC221" s="132"/>
      <c r="AD221" s="132"/>
      <c r="AE221" s="132"/>
      <c r="AF221" s="132"/>
      <c r="AG221" s="132"/>
      <c r="AH221" s="132"/>
      <c r="AI221" s="128"/>
      <c r="AJ221" s="128"/>
      <c r="AK221" s="128"/>
      <c r="AL221" s="128"/>
      <c r="AM221" s="128"/>
      <c r="AN221" s="128"/>
      <c r="AO221" s="128"/>
      <c r="AP221" s="128"/>
      <c r="AQ221" s="128"/>
      <c r="AR221" s="128"/>
      <c r="AS221" s="128"/>
      <c r="AT221" s="133"/>
      <c r="AU221" s="133"/>
      <c r="AV221" s="133"/>
      <c r="AW221" s="133"/>
      <c r="AX221" s="133"/>
      <c r="AY221" s="133"/>
      <c r="AZ221" s="133"/>
      <c r="BA221" s="133"/>
      <c r="BB221" s="133"/>
      <c r="BC221" s="133"/>
      <c r="BD221" s="133"/>
    </row>
    <row r="222" spans="1:56" ht="12.75" customHeight="1" x14ac:dyDescent="0.25">
      <c r="A222" s="127"/>
      <c r="B222" s="127"/>
      <c r="C222" s="127"/>
      <c r="D222" s="127"/>
      <c r="E222" s="127"/>
      <c r="F222" s="127"/>
      <c r="G222" s="127"/>
      <c r="H222" s="127"/>
      <c r="I222" s="127"/>
      <c r="J222" s="127"/>
      <c r="K222" s="127"/>
      <c r="L222" s="127"/>
      <c r="M222" s="127"/>
      <c r="N222" s="127"/>
      <c r="O222" s="127"/>
      <c r="P222" s="128"/>
      <c r="Q222" s="128"/>
      <c r="R222" s="128"/>
      <c r="S222" s="128"/>
      <c r="T222" s="128"/>
      <c r="U222" s="128"/>
      <c r="V222" s="128"/>
      <c r="W222" s="128"/>
      <c r="X222" s="128"/>
      <c r="Y222" s="129"/>
      <c r="Z222" s="129"/>
      <c r="AA222" s="129"/>
      <c r="AB222" s="129"/>
      <c r="AC222" s="132"/>
      <c r="AD222" s="132"/>
      <c r="AE222" s="132"/>
      <c r="AF222" s="132"/>
      <c r="AG222" s="132"/>
      <c r="AH222" s="132"/>
      <c r="AI222" s="128"/>
      <c r="AJ222" s="128"/>
      <c r="AK222" s="128"/>
      <c r="AL222" s="128"/>
      <c r="AM222" s="128"/>
      <c r="AN222" s="128"/>
      <c r="AO222" s="128"/>
      <c r="AP222" s="128"/>
      <c r="AQ222" s="128"/>
      <c r="AR222" s="128"/>
      <c r="AS222" s="128"/>
      <c r="AT222" s="133"/>
      <c r="AU222" s="133"/>
      <c r="AV222" s="133"/>
      <c r="AW222" s="133"/>
      <c r="AX222" s="133"/>
      <c r="AY222" s="133"/>
      <c r="AZ222" s="133"/>
      <c r="BA222" s="133"/>
      <c r="BB222" s="133"/>
      <c r="BC222" s="133"/>
      <c r="BD222" s="133"/>
    </row>
    <row r="223" spans="1:56" ht="12.75" customHeight="1" x14ac:dyDescent="0.25">
      <c r="A223" s="127"/>
      <c r="B223" s="127"/>
      <c r="C223" s="127"/>
      <c r="D223" s="127"/>
      <c r="E223" s="127"/>
      <c r="F223" s="127"/>
      <c r="G223" s="127"/>
      <c r="H223" s="127"/>
      <c r="I223" s="127"/>
      <c r="J223" s="127"/>
      <c r="K223" s="127"/>
      <c r="L223" s="127"/>
      <c r="M223" s="127"/>
      <c r="N223" s="127"/>
      <c r="O223" s="127"/>
      <c r="P223" s="128"/>
      <c r="Q223" s="128"/>
      <c r="R223" s="128"/>
      <c r="S223" s="128"/>
      <c r="T223" s="128"/>
      <c r="U223" s="128"/>
      <c r="V223" s="128"/>
      <c r="W223" s="128"/>
      <c r="X223" s="128"/>
      <c r="Y223" s="129"/>
      <c r="Z223" s="129"/>
      <c r="AA223" s="129"/>
      <c r="AB223" s="129"/>
      <c r="AC223" s="132"/>
      <c r="AD223" s="132"/>
      <c r="AE223" s="132"/>
      <c r="AF223" s="132"/>
      <c r="AG223" s="132"/>
      <c r="AH223" s="132"/>
      <c r="AI223" s="128"/>
      <c r="AJ223" s="128"/>
      <c r="AK223" s="128"/>
      <c r="AL223" s="128"/>
      <c r="AM223" s="128"/>
      <c r="AN223" s="128"/>
      <c r="AO223" s="128"/>
      <c r="AP223" s="128"/>
      <c r="AQ223" s="128"/>
      <c r="AR223" s="128"/>
      <c r="AS223" s="128"/>
      <c r="AT223" s="133"/>
      <c r="AU223" s="133"/>
      <c r="AV223" s="133"/>
      <c r="AW223" s="133"/>
      <c r="AX223" s="133"/>
      <c r="AY223" s="133"/>
      <c r="AZ223" s="133"/>
      <c r="BA223" s="133"/>
      <c r="BB223" s="133"/>
      <c r="BC223" s="133"/>
      <c r="BD223" s="133"/>
    </row>
    <row r="224" spans="1:56" ht="12.75" customHeight="1" x14ac:dyDescent="0.25">
      <c r="A224" s="127"/>
      <c r="B224" s="127"/>
      <c r="C224" s="127"/>
      <c r="D224" s="127"/>
      <c r="E224" s="127"/>
      <c r="F224" s="127"/>
      <c r="G224" s="127"/>
      <c r="H224" s="127"/>
      <c r="I224" s="127"/>
      <c r="J224" s="127"/>
      <c r="K224" s="127"/>
      <c r="L224" s="127"/>
      <c r="M224" s="127"/>
      <c r="N224" s="127"/>
      <c r="O224" s="127"/>
      <c r="P224" s="128"/>
      <c r="Q224" s="128"/>
      <c r="R224" s="128"/>
      <c r="S224" s="128"/>
      <c r="T224" s="128"/>
      <c r="U224" s="128"/>
      <c r="V224" s="128"/>
      <c r="W224" s="128"/>
      <c r="X224" s="128"/>
      <c r="Y224" s="129"/>
      <c r="Z224" s="129"/>
      <c r="AA224" s="129"/>
      <c r="AB224" s="129"/>
      <c r="AC224" s="132"/>
      <c r="AD224" s="132"/>
      <c r="AE224" s="132"/>
      <c r="AF224" s="132"/>
      <c r="AG224" s="132"/>
      <c r="AH224" s="132"/>
      <c r="AI224" s="128"/>
      <c r="AJ224" s="128"/>
      <c r="AK224" s="128"/>
      <c r="AL224" s="128"/>
      <c r="AM224" s="128"/>
      <c r="AN224" s="128"/>
      <c r="AO224" s="128"/>
      <c r="AP224" s="128"/>
      <c r="AQ224" s="128"/>
      <c r="AR224" s="128"/>
      <c r="AS224" s="128"/>
      <c r="AT224" s="133"/>
      <c r="AU224" s="133"/>
      <c r="AV224" s="133"/>
      <c r="AW224" s="133"/>
      <c r="AX224" s="133"/>
      <c r="AY224" s="133"/>
      <c r="AZ224" s="133"/>
      <c r="BA224" s="133"/>
      <c r="BB224" s="133"/>
      <c r="BC224" s="133"/>
      <c r="BD224" s="133"/>
    </row>
    <row r="225" spans="1:56" ht="12.75" customHeight="1" x14ac:dyDescent="0.25">
      <c r="A225" s="127"/>
      <c r="B225" s="127"/>
      <c r="C225" s="127"/>
      <c r="D225" s="127"/>
      <c r="E225" s="127"/>
      <c r="F225" s="127"/>
      <c r="G225" s="127"/>
      <c r="H225" s="127"/>
      <c r="I225" s="127"/>
      <c r="J225" s="127"/>
      <c r="K225" s="127"/>
      <c r="L225" s="127"/>
      <c r="M225" s="127"/>
      <c r="N225" s="127"/>
      <c r="O225" s="127"/>
      <c r="P225" s="128"/>
      <c r="Q225" s="128"/>
      <c r="R225" s="128"/>
      <c r="S225" s="128"/>
      <c r="T225" s="128"/>
      <c r="U225" s="128"/>
      <c r="V225" s="128"/>
      <c r="W225" s="128"/>
      <c r="X225" s="128"/>
      <c r="Y225" s="129"/>
      <c r="Z225" s="129"/>
      <c r="AA225" s="129"/>
      <c r="AB225" s="129"/>
      <c r="AC225" s="132"/>
      <c r="AD225" s="132"/>
      <c r="AE225" s="132"/>
      <c r="AF225" s="132"/>
      <c r="AG225" s="132"/>
      <c r="AH225" s="132"/>
      <c r="AI225" s="128"/>
      <c r="AJ225" s="128"/>
      <c r="AK225" s="128"/>
      <c r="AL225" s="128"/>
      <c r="AM225" s="128"/>
      <c r="AN225" s="128"/>
      <c r="AO225" s="128"/>
      <c r="AP225" s="128"/>
      <c r="AQ225" s="128"/>
      <c r="AR225" s="128"/>
      <c r="AS225" s="128"/>
      <c r="AT225" s="133"/>
      <c r="AU225" s="133"/>
      <c r="AV225" s="133"/>
      <c r="AW225" s="133"/>
      <c r="AX225" s="133"/>
      <c r="AY225" s="133"/>
      <c r="AZ225" s="133"/>
      <c r="BA225" s="133"/>
      <c r="BB225" s="133"/>
      <c r="BC225" s="133"/>
      <c r="BD225" s="133"/>
    </row>
    <row r="226" spans="1:56" ht="12.75" customHeight="1" x14ac:dyDescent="0.25">
      <c r="A226" s="127"/>
      <c r="B226" s="127"/>
      <c r="C226" s="127"/>
      <c r="D226" s="127"/>
      <c r="E226" s="127"/>
      <c r="F226" s="127"/>
      <c r="G226" s="127"/>
      <c r="H226" s="127"/>
      <c r="I226" s="127"/>
      <c r="J226" s="127"/>
      <c r="K226" s="127"/>
      <c r="L226" s="127"/>
      <c r="M226" s="127"/>
      <c r="N226" s="127"/>
      <c r="O226" s="127"/>
      <c r="P226" s="128"/>
      <c r="Q226" s="128"/>
      <c r="R226" s="128"/>
      <c r="S226" s="128"/>
      <c r="T226" s="128"/>
      <c r="U226" s="128"/>
      <c r="V226" s="128"/>
      <c r="W226" s="128"/>
      <c r="X226" s="128"/>
      <c r="Y226" s="129"/>
      <c r="Z226" s="129"/>
      <c r="AA226" s="129"/>
      <c r="AB226" s="129"/>
      <c r="AC226" s="132"/>
      <c r="AD226" s="132"/>
      <c r="AE226" s="132"/>
      <c r="AF226" s="132"/>
      <c r="AG226" s="132"/>
      <c r="AH226" s="132"/>
      <c r="AI226" s="128"/>
      <c r="AJ226" s="128"/>
      <c r="AK226" s="128"/>
      <c r="AL226" s="128"/>
      <c r="AM226" s="128"/>
      <c r="AN226" s="128"/>
      <c r="AO226" s="128"/>
      <c r="AP226" s="128"/>
      <c r="AQ226" s="128"/>
      <c r="AR226" s="128"/>
      <c r="AS226" s="128"/>
      <c r="AT226" s="133"/>
      <c r="AU226" s="133"/>
      <c r="AV226" s="133"/>
      <c r="AW226" s="133"/>
      <c r="AX226" s="133"/>
      <c r="AY226" s="133"/>
      <c r="AZ226" s="133"/>
      <c r="BA226" s="133"/>
      <c r="BB226" s="133"/>
      <c r="BC226" s="133"/>
      <c r="BD226" s="133"/>
    </row>
    <row r="227" spans="1:56" ht="12.75" customHeight="1" x14ac:dyDescent="0.25">
      <c r="A227" s="127"/>
      <c r="B227" s="127"/>
      <c r="C227" s="127"/>
      <c r="D227" s="127"/>
      <c r="E227" s="127"/>
      <c r="F227" s="127"/>
      <c r="G227" s="127"/>
      <c r="H227" s="127"/>
      <c r="I227" s="127"/>
      <c r="J227" s="127"/>
      <c r="K227" s="127"/>
      <c r="L227" s="127"/>
      <c r="M227" s="127"/>
      <c r="N227" s="127"/>
      <c r="O227" s="127"/>
      <c r="P227" s="128"/>
      <c r="Q227" s="128"/>
      <c r="R227" s="128"/>
      <c r="S227" s="128"/>
      <c r="T227" s="128"/>
      <c r="U227" s="128"/>
      <c r="V227" s="128"/>
      <c r="W227" s="128"/>
      <c r="X227" s="128"/>
      <c r="Y227" s="129"/>
      <c r="Z227" s="129"/>
      <c r="AA227" s="129"/>
      <c r="AB227" s="129"/>
      <c r="AC227" s="132"/>
      <c r="AD227" s="132"/>
      <c r="AE227" s="132"/>
      <c r="AF227" s="132"/>
      <c r="AG227" s="132"/>
      <c r="AH227" s="132"/>
      <c r="AI227" s="128"/>
      <c r="AJ227" s="128"/>
      <c r="AK227" s="128"/>
      <c r="AL227" s="128"/>
      <c r="AM227" s="128"/>
      <c r="AN227" s="128"/>
      <c r="AO227" s="128"/>
      <c r="AP227" s="128"/>
      <c r="AQ227" s="128"/>
      <c r="AR227" s="128"/>
      <c r="AS227" s="128"/>
      <c r="AT227" s="133"/>
      <c r="AU227" s="133"/>
      <c r="AV227" s="133"/>
      <c r="AW227" s="133"/>
      <c r="AX227" s="133"/>
      <c r="AY227" s="133"/>
      <c r="AZ227" s="133"/>
      <c r="BA227" s="133"/>
      <c r="BB227" s="133"/>
      <c r="BC227" s="133"/>
      <c r="BD227" s="133"/>
    </row>
    <row r="228" spans="1:56" ht="12.75" customHeight="1" x14ac:dyDescent="0.25">
      <c r="A228" s="127"/>
      <c r="B228" s="127"/>
      <c r="C228" s="127"/>
      <c r="D228" s="127"/>
      <c r="E228" s="127"/>
      <c r="F228" s="127"/>
      <c r="G228" s="127"/>
      <c r="H228" s="127"/>
      <c r="I228" s="127"/>
      <c r="J228" s="127"/>
      <c r="K228" s="127"/>
      <c r="L228" s="127"/>
      <c r="M228" s="127"/>
      <c r="N228" s="127"/>
      <c r="O228" s="127"/>
      <c r="P228" s="128"/>
      <c r="Q228" s="128"/>
      <c r="R228" s="128"/>
      <c r="S228" s="128"/>
      <c r="T228" s="128"/>
      <c r="U228" s="128"/>
      <c r="V228" s="128"/>
      <c r="W228" s="128"/>
      <c r="X228" s="128"/>
      <c r="Y228" s="129"/>
      <c r="Z228" s="129"/>
      <c r="AA228" s="129"/>
      <c r="AB228" s="129"/>
      <c r="AC228" s="132"/>
      <c r="AD228" s="132"/>
      <c r="AE228" s="132"/>
      <c r="AF228" s="132"/>
      <c r="AG228" s="132"/>
      <c r="AH228" s="132"/>
      <c r="AI228" s="128"/>
      <c r="AJ228" s="128"/>
      <c r="AK228" s="128"/>
      <c r="AL228" s="128"/>
      <c r="AM228" s="128"/>
      <c r="AN228" s="128"/>
      <c r="AO228" s="128"/>
      <c r="AP228" s="128"/>
      <c r="AQ228" s="128"/>
      <c r="AR228" s="128"/>
      <c r="AS228" s="128"/>
      <c r="AT228" s="133"/>
      <c r="AU228" s="133"/>
      <c r="AV228" s="133"/>
      <c r="AW228" s="133"/>
      <c r="AX228" s="133"/>
      <c r="AY228" s="133"/>
      <c r="AZ228" s="133"/>
      <c r="BA228" s="133"/>
      <c r="BB228" s="133"/>
      <c r="BC228" s="133"/>
      <c r="BD228" s="133"/>
    </row>
    <row r="229" spans="1:56" ht="12.75" customHeight="1" x14ac:dyDescent="0.25">
      <c r="A229" s="127"/>
      <c r="B229" s="127"/>
      <c r="C229" s="127"/>
      <c r="D229" s="127"/>
      <c r="E229" s="127"/>
      <c r="F229" s="127"/>
      <c r="G229" s="127"/>
      <c r="H229" s="127"/>
      <c r="I229" s="127"/>
      <c r="J229" s="127"/>
      <c r="K229" s="127"/>
      <c r="L229" s="127"/>
      <c r="M229" s="127"/>
      <c r="N229" s="127"/>
      <c r="O229" s="127"/>
      <c r="P229" s="128"/>
      <c r="Q229" s="128"/>
      <c r="R229" s="128"/>
      <c r="S229" s="128"/>
      <c r="T229" s="128"/>
      <c r="U229" s="128"/>
      <c r="V229" s="128"/>
      <c r="W229" s="128"/>
      <c r="X229" s="128"/>
      <c r="Y229" s="129"/>
      <c r="Z229" s="129"/>
      <c r="AA229" s="129"/>
      <c r="AB229" s="129"/>
      <c r="AC229" s="132"/>
      <c r="AD229" s="132"/>
      <c r="AE229" s="132"/>
      <c r="AF229" s="132"/>
      <c r="AG229" s="132"/>
      <c r="AH229" s="132"/>
      <c r="AI229" s="128"/>
      <c r="AJ229" s="128"/>
      <c r="AK229" s="128"/>
      <c r="AL229" s="128"/>
      <c r="AM229" s="128"/>
      <c r="AN229" s="128"/>
      <c r="AO229" s="128"/>
      <c r="AP229" s="128"/>
      <c r="AQ229" s="128"/>
      <c r="AR229" s="128"/>
      <c r="AS229" s="128"/>
      <c r="AT229" s="133"/>
      <c r="AU229" s="133"/>
      <c r="AV229" s="133"/>
      <c r="AW229" s="133"/>
      <c r="AX229" s="133"/>
      <c r="AY229" s="133"/>
      <c r="AZ229" s="133"/>
      <c r="BA229" s="133"/>
      <c r="BB229" s="133"/>
      <c r="BC229" s="133"/>
      <c r="BD229" s="133"/>
    </row>
    <row r="230" spans="1:56" ht="12.75" customHeight="1" x14ac:dyDescent="0.25">
      <c r="A230" s="127"/>
      <c r="B230" s="127"/>
      <c r="C230" s="127"/>
      <c r="D230" s="127"/>
      <c r="E230" s="127"/>
      <c r="F230" s="127"/>
      <c r="G230" s="127"/>
      <c r="H230" s="127"/>
      <c r="I230" s="127"/>
      <c r="J230" s="127"/>
      <c r="K230" s="127"/>
      <c r="L230" s="127"/>
      <c r="M230" s="127"/>
      <c r="N230" s="127"/>
      <c r="O230" s="127"/>
      <c r="P230" s="128"/>
      <c r="Q230" s="128"/>
      <c r="R230" s="128"/>
      <c r="S230" s="128"/>
      <c r="T230" s="128"/>
      <c r="U230" s="128"/>
      <c r="V230" s="128"/>
      <c r="W230" s="128"/>
      <c r="X230" s="128"/>
      <c r="Y230" s="129"/>
      <c r="Z230" s="129"/>
      <c r="AA230" s="129"/>
      <c r="AB230" s="129"/>
      <c r="AC230" s="132"/>
      <c r="AD230" s="132"/>
      <c r="AE230" s="132"/>
      <c r="AF230" s="132"/>
      <c r="AG230" s="132"/>
      <c r="AH230" s="132"/>
      <c r="AI230" s="128"/>
      <c r="AJ230" s="128"/>
      <c r="AK230" s="128"/>
      <c r="AL230" s="128"/>
      <c r="AM230" s="128"/>
      <c r="AN230" s="128"/>
      <c r="AO230" s="128"/>
      <c r="AP230" s="128"/>
      <c r="AQ230" s="128"/>
      <c r="AR230" s="128"/>
      <c r="AS230" s="128"/>
      <c r="AT230" s="133"/>
      <c r="AU230" s="133"/>
      <c r="AV230" s="133"/>
      <c r="AW230" s="133"/>
      <c r="AX230" s="133"/>
      <c r="AY230" s="133"/>
      <c r="AZ230" s="133"/>
      <c r="BA230" s="133"/>
      <c r="BB230" s="133"/>
      <c r="BC230" s="133"/>
      <c r="BD230" s="133"/>
    </row>
    <row r="231" spans="1:56" ht="12.75" customHeight="1" x14ac:dyDescent="0.25">
      <c r="A231" s="127"/>
      <c r="B231" s="127"/>
      <c r="C231" s="127"/>
      <c r="D231" s="127"/>
      <c r="E231" s="127"/>
      <c r="F231" s="127"/>
      <c r="G231" s="127"/>
      <c r="H231" s="127"/>
      <c r="I231" s="127"/>
      <c r="J231" s="127"/>
      <c r="K231" s="127"/>
      <c r="L231" s="127"/>
      <c r="M231" s="127"/>
      <c r="N231" s="127"/>
      <c r="O231" s="127"/>
      <c r="P231" s="128"/>
      <c r="Q231" s="128"/>
      <c r="R231" s="128"/>
      <c r="S231" s="128"/>
      <c r="T231" s="128"/>
      <c r="U231" s="128"/>
      <c r="V231" s="128"/>
      <c r="W231" s="128"/>
      <c r="X231" s="128"/>
      <c r="Y231" s="129"/>
      <c r="Z231" s="129"/>
      <c r="AA231" s="129"/>
      <c r="AB231" s="129"/>
      <c r="AC231" s="132"/>
      <c r="AD231" s="132"/>
      <c r="AE231" s="132"/>
      <c r="AF231" s="132"/>
      <c r="AG231" s="132"/>
      <c r="AH231" s="132"/>
      <c r="AI231" s="128"/>
      <c r="AJ231" s="128"/>
      <c r="AK231" s="128"/>
      <c r="AL231" s="128"/>
      <c r="AM231" s="128"/>
      <c r="AN231" s="128"/>
      <c r="AO231" s="128"/>
      <c r="AP231" s="128"/>
      <c r="AQ231" s="128"/>
      <c r="AR231" s="128"/>
      <c r="AS231" s="128"/>
      <c r="AT231" s="133"/>
      <c r="AU231" s="133"/>
      <c r="AV231" s="133"/>
      <c r="AW231" s="133"/>
      <c r="AX231" s="133"/>
      <c r="AY231" s="133"/>
      <c r="AZ231" s="133"/>
      <c r="BA231" s="133"/>
      <c r="BB231" s="133"/>
      <c r="BC231" s="133"/>
      <c r="BD231" s="133"/>
    </row>
    <row r="232" spans="1:56" ht="12.75" customHeight="1" x14ac:dyDescent="0.25">
      <c r="A232" s="127"/>
      <c r="B232" s="127"/>
      <c r="C232" s="127"/>
      <c r="D232" s="127"/>
      <c r="E232" s="127"/>
      <c r="F232" s="127"/>
      <c r="G232" s="127"/>
      <c r="H232" s="127"/>
      <c r="I232" s="127"/>
      <c r="J232" s="127"/>
      <c r="K232" s="127"/>
      <c r="L232" s="127"/>
      <c r="M232" s="127"/>
      <c r="N232" s="127"/>
      <c r="O232" s="127"/>
      <c r="P232" s="128"/>
      <c r="Q232" s="128"/>
      <c r="R232" s="128"/>
      <c r="S232" s="128"/>
      <c r="T232" s="128"/>
      <c r="U232" s="128"/>
      <c r="V232" s="128"/>
      <c r="W232" s="128"/>
      <c r="X232" s="128"/>
      <c r="Y232" s="129"/>
      <c r="Z232" s="129"/>
      <c r="AA232" s="129"/>
      <c r="AB232" s="129"/>
      <c r="AC232" s="132"/>
      <c r="AD232" s="132"/>
      <c r="AE232" s="132"/>
      <c r="AF232" s="132"/>
      <c r="AG232" s="132"/>
      <c r="AH232" s="132"/>
      <c r="AI232" s="128"/>
      <c r="AJ232" s="128"/>
      <c r="AK232" s="128"/>
      <c r="AL232" s="128"/>
      <c r="AM232" s="128"/>
      <c r="AN232" s="128"/>
      <c r="AO232" s="128"/>
      <c r="AP232" s="128"/>
      <c r="AQ232" s="128"/>
      <c r="AR232" s="128"/>
      <c r="AS232" s="128"/>
      <c r="AT232" s="133"/>
      <c r="AU232" s="133"/>
      <c r="AV232" s="133"/>
      <c r="AW232" s="133"/>
      <c r="AX232" s="133"/>
      <c r="AY232" s="133"/>
      <c r="AZ232" s="133"/>
      <c r="BA232" s="133"/>
      <c r="BB232" s="133"/>
      <c r="BC232" s="133"/>
      <c r="BD232" s="133"/>
    </row>
    <row r="233" spans="1:56" ht="12.75" customHeight="1" x14ac:dyDescent="0.25">
      <c r="A233" s="127"/>
      <c r="B233" s="127"/>
      <c r="C233" s="127"/>
      <c r="D233" s="127"/>
      <c r="E233" s="127"/>
      <c r="F233" s="127"/>
      <c r="G233" s="127"/>
      <c r="H233" s="127"/>
      <c r="I233" s="127"/>
      <c r="J233" s="127"/>
      <c r="K233" s="127"/>
      <c r="L233" s="127"/>
      <c r="M233" s="127"/>
      <c r="N233" s="127"/>
      <c r="O233" s="127"/>
      <c r="P233" s="128"/>
      <c r="Q233" s="128"/>
      <c r="R233" s="128"/>
      <c r="S233" s="128"/>
      <c r="T233" s="128"/>
      <c r="U233" s="128"/>
      <c r="V233" s="128"/>
      <c r="W233" s="128"/>
      <c r="X233" s="128"/>
      <c r="Y233" s="129"/>
      <c r="Z233" s="129"/>
      <c r="AA233" s="129"/>
      <c r="AB233" s="129"/>
      <c r="AC233" s="132"/>
      <c r="AD233" s="132"/>
      <c r="AE233" s="132"/>
      <c r="AF233" s="132"/>
      <c r="AG233" s="132"/>
      <c r="AH233" s="132"/>
      <c r="AI233" s="128"/>
      <c r="AJ233" s="128"/>
      <c r="AK233" s="128"/>
      <c r="AL233" s="128"/>
      <c r="AM233" s="128"/>
      <c r="AN233" s="128"/>
      <c r="AO233" s="128"/>
      <c r="AP233" s="128"/>
      <c r="AQ233" s="128"/>
      <c r="AR233" s="128"/>
      <c r="AS233" s="128"/>
      <c r="AT233" s="133"/>
      <c r="AU233" s="133"/>
      <c r="AV233" s="133"/>
      <c r="AW233" s="133"/>
      <c r="AX233" s="133"/>
      <c r="AY233" s="133"/>
      <c r="AZ233" s="133"/>
      <c r="BA233" s="133"/>
      <c r="BB233" s="133"/>
      <c r="BC233" s="133"/>
      <c r="BD233" s="133"/>
    </row>
    <row r="234" spans="1:56" ht="12.75" customHeight="1" x14ac:dyDescent="0.25">
      <c r="A234" s="127"/>
      <c r="B234" s="127"/>
      <c r="C234" s="127"/>
      <c r="D234" s="127"/>
      <c r="E234" s="127"/>
      <c r="F234" s="127"/>
      <c r="G234" s="127"/>
      <c r="H234" s="127"/>
      <c r="I234" s="127"/>
      <c r="J234" s="127"/>
      <c r="K234" s="127"/>
      <c r="L234" s="127"/>
      <c r="M234" s="127"/>
      <c r="N234" s="127"/>
      <c r="O234" s="127"/>
      <c r="P234" s="128"/>
      <c r="Q234" s="128"/>
      <c r="R234" s="128"/>
      <c r="S234" s="128"/>
      <c r="T234" s="128"/>
      <c r="U234" s="128"/>
      <c r="V234" s="128"/>
      <c r="W234" s="128"/>
      <c r="X234" s="128"/>
      <c r="Y234" s="129"/>
      <c r="Z234" s="129"/>
      <c r="AA234" s="129"/>
      <c r="AB234" s="129"/>
      <c r="AC234" s="132"/>
      <c r="AD234" s="132"/>
      <c r="AE234" s="132"/>
      <c r="AF234" s="132"/>
      <c r="AG234" s="132"/>
      <c r="AH234" s="132"/>
      <c r="AI234" s="128"/>
      <c r="AJ234" s="128"/>
      <c r="AK234" s="128"/>
      <c r="AL234" s="128"/>
      <c r="AM234" s="128"/>
      <c r="AN234" s="128"/>
      <c r="AO234" s="128"/>
      <c r="AP234" s="128"/>
      <c r="AQ234" s="128"/>
      <c r="AR234" s="128"/>
      <c r="AS234" s="128"/>
      <c r="AT234" s="133"/>
      <c r="AU234" s="133"/>
      <c r="AV234" s="133"/>
      <c r="AW234" s="133"/>
      <c r="AX234" s="133"/>
      <c r="AY234" s="133"/>
      <c r="AZ234" s="133"/>
      <c r="BA234" s="133"/>
      <c r="BB234" s="133"/>
      <c r="BC234" s="133"/>
      <c r="BD234" s="133"/>
    </row>
    <row r="235" spans="1:56" ht="12.75" customHeight="1" x14ac:dyDescent="0.25">
      <c r="A235" s="127"/>
      <c r="B235" s="127"/>
      <c r="C235" s="127"/>
      <c r="D235" s="127"/>
      <c r="E235" s="127"/>
      <c r="F235" s="127"/>
      <c r="G235" s="127"/>
      <c r="H235" s="127"/>
      <c r="I235" s="127"/>
      <c r="J235" s="127"/>
      <c r="K235" s="127"/>
      <c r="L235" s="127"/>
      <c r="M235" s="127"/>
      <c r="N235" s="127"/>
      <c r="O235" s="127"/>
      <c r="P235" s="128"/>
      <c r="Q235" s="128"/>
      <c r="R235" s="128"/>
      <c r="S235" s="128"/>
      <c r="T235" s="128"/>
      <c r="U235" s="128"/>
      <c r="V235" s="128"/>
      <c r="W235" s="128"/>
      <c r="X235" s="128"/>
      <c r="Y235" s="129"/>
      <c r="Z235" s="129"/>
      <c r="AA235" s="129"/>
      <c r="AB235" s="129"/>
      <c r="AC235" s="132"/>
      <c r="AD235" s="132"/>
      <c r="AE235" s="132"/>
      <c r="AF235" s="132"/>
      <c r="AG235" s="132"/>
      <c r="AH235" s="132"/>
      <c r="AI235" s="128"/>
      <c r="AJ235" s="128"/>
      <c r="AK235" s="128"/>
      <c r="AL235" s="128"/>
      <c r="AM235" s="128"/>
      <c r="AN235" s="128"/>
      <c r="AO235" s="128"/>
      <c r="AP235" s="128"/>
      <c r="AQ235" s="128"/>
      <c r="AR235" s="128"/>
      <c r="AS235" s="128"/>
      <c r="AT235" s="133"/>
      <c r="AU235" s="133"/>
      <c r="AV235" s="133"/>
      <c r="AW235" s="133"/>
      <c r="AX235" s="133"/>
      <c r="AY235" s="133"/>
      <c r="AZ235" s="133"/>
      <c r="BA235" s="133"/>
      <c r="BB235" s="133"/>
      <c r="BC235" s="133"/>
      <c r="BD235" s="133"/>
    </row>
    <row r="236" spans="1:56" ht="12.75" customHeight="1" x14ac:dyDescent="0.25">
      <c r="A236" s="127"/>
      <c r="B236" s="127"/>
      <c r="C236" s="127"/>
      <c r="D236" s="127"/>
      <c r="E236" s="127"/>
      <c r="F236" s="127"/>
      <c r="G236" s="127"/>
      <c r="H236" s="127"/>
      <c r="I236" s="127"/>
      <c r="J236" s="127"/>
      <c r="K236" s="127"/>
      <c r="L236" s="127"/>
      <c r="M236" s="127"/>
      <c r="N236" s="127"/>
      <c r="O236" s="127"/>
      <c r="P236" s="128"/>
      <c r="Q236" s="128"/>
      <c r="R236" s="128"/>
      <c r="S236" s="128"/>
      <c r="T236" s="128"/>
      <c r="U236" s="128"/>
      <c r="V236" s="128"/>
      <c r="W236" s="128"/>
      <c r="X236" s="128"/>
      <c r="Y236" s="129"/>
      <c r="Z236" s="129"/>
      <c r="AA236" s="129"/>
      <c r="AB236" s="129"/>
      <c r="AC236" s="132"/>
      <c r="AD236" s="132"/>
      <c r="AE236" s="132"/>
      <c r="AF236" s="132"/>
      <c r="AG236" s="132"/>
      <c r="AH236" s="132"/>
      <c r="AI236" s="128"/>
      <c r="AJ236" s="128"/>
      <c r="AK236" s="128"/>
      <c r="AL236" s="128"/>
      <c r="AM236" s="128"/>
      <c r="AN236" s="128"/>
      <c r="AO236" s="128"/>
      <c r="AP236" s="128"/>
      <c r="AQ236" s="128"/>
      <c r="AR236" s="128"/>
      <c r="AS236" s="128"/>
      <c r="AT236" s="133"/>
      <c r="AU236" s="133"/>
      <c r="AV236" s="133"/>
      <c r="AW236" s="133"/>
      <c r="AX236" s="133"/>
      <c r="AY236" s="133"/>
      <c r="AZ236" s="133"/>
      <c r="BA236" s="133"/>
      <c r="BB236" s="133"/>
      <c r="BC236" s="133"/>
      <c r="BD236" s="133"/>
    </row>
    <row r="237" spans="1:56" ht="12.75" customHeight="1" x14ac:dyDescent="0.25">
      <c r="A237" s="127"/>
      <c r="B237" s="127"/>
      <c r="C237" s="127"/>
      <c r="D237" s="127"/>
      <c r="E237" s="127"/>
      <c r="F237" s="127"/>
      <c r="G237" s="127"/>
      <c r="H237" s="127"/>
      <c r="I237" s="127"/>
      <c r="J237" s="127"/>
      <c r="K237" s="127"/>
      <c r="L237" s="127"/>
      <c r="M237" s="127"/>
      <c r="N237" s="127"/>
      <c r="O237" s="127"/>
      <c r="P237" s="128"/>
      <c r="Q237" s="128"/>
      <c r="R237" s="128"/>
      <c r="S237" s="128"/>
      <c r="T237" s="128"/>
      <c r="U237" s="128"/>
      <c r="V237" s="128"/>
      <c r="W237" s="128"/>
      <c r="X237" s="128"/>
      <c r="Y237" s="129"/>
      <c r="Z237" s="129"/>
      <c r="AA237" s="129"/>
      <c r="AB237" s="129"/>
      <c r="AC237" s="132"/>
      <c r="AD237" s="132"/>
      <c r="AE237" s="132"/>
      <c r="AF237" s="132"/>
      <c r="AG237" s="132"/>
      <c r="AH237" s="132"/>
      <c r="AI237" s="128"/>
      <c r="AJ237" s="128"/>
      <c r="AK237" s="128"/>
      <c r="AL237" s="128"/>
      <c r="AM237" s="128"/>
      <c r="AN237" s="128"/>
      <c r="AO237" s="128"/>
      <c r="AP237" s="128"/>
      <c r="AQ237" s="128"/>
      <c r="AR237" s="128"/>
      <c r="AS237" s="128"/>
      <c r="AT237" s="133"/>
      <c r="AU237" s="133"/>
      <c r="AV237" s="133"/>
      <c r="AW237" s="133"/>
      <c r="AX237" s="133"/>
      <c r="AY237" s="133"/>
      <c r="AZ237" s="133"/>
      <c r="BA237" s="133"/>
      <c r="BB237" s="133"/>
      <c r="BC237" s="133"/>
      <c r="BD237" s="133"/>
    </row>
    <row r="238" spans="1:56" ht="12.75" customHeight="1" x14ac:dyDescent="0.25">
      <c r="A238" s="127"/>
      <c r="B238" s="127"/>
      <c r="C238" s="127"/>
      <c r="D238" s="127"/>
      <c r="E238" s="127"/>
      <c r="F238" s="127"/>
      <c r="G238" s="127"/>
      <c r="H238" s="127"/>
      <c r="I238" s="127"/>
      <c r="J238" s="127"/>
      <c r="K238" s="127"/>
      <c r="L238" s="127"/>
      <c r="M238" s="127"/>
      <c r="N238" s="127"/>
      <c r="O238" s="127"/>
      <c r="P238" s="128"/>
      <c r="Q238" s="128"/>
      <c r="R238" s="128"/>
      <c r="S238" s="128"/>
      <c r="T238" s="128"/>
      <c r="U238" s="128"/>
      <c r="V238" s="128"/>
      <c r="W238" s="128"/>
      <c r="X238" s="128"/>
      <c r="Y238" s="129"/>
      <c r="Z238" s="129"/>
      <c r="AA238" s="129"/>
      <c r="AB238" s="129"/>
      <c r="AC238" s="132"/>
      <c r="AD238" s="132"/>
      <c r="AE238" s="132"/>
      <c r="AF238" s="132"/>
      <c r="AG238" s="132"/>
      <c r="AH238" s="132"/>
      <c r="AI238" s="128"/>
      <c r="AJ238" s="128"/>
      <c r="AK238" s="128"/>
      <c r="AL238" s="128"/>
      <c r="AM238" s="128"/>
      <c r="AN238" s="128"/>
      <c r="AO238" s="128"/>
      <c r="AP238" s="128"/>
      <c r="AQ238" s="128"/>
      <c r="AR238" s="128"/>
      <c r="AS238" s="128"/>
      <c r="AT238" s="133"/>
      <c r="AU238" s="133"/>
      <c r="AV238" s="133"/>
      <c r="AW238" s="133"/>
      <c r="AX238" s="133"/>
      <c r="AY238" s="133"/>
      <c r="AZ238" s="133"/>
      <c r="BA238" s="133"/>
      <c r="BB238" s="133"/>
      <c r="BC238" s="133"/>
      <c r="BD238" s="133"/>
    </row>
    <row r="239" spans="1:56" ht="12.75" customHeight="1" x14ac:dyDescent="0.25">
      <c r="A239" s="127"/>
      <c r="B239" s="127"/>
      <c r="C239" s="127"/>
      <c r="D239" s="127"/>
      <c r="E239" s="127"/>
      <c r="F239" s="127"/>
      <c r="G239" s="127"/>
      <c r="H239" s="127"/>
      <c r="I239" s="127"/>
      <c r="J239" s="127"/>
      <c r="K239" s="127"/>
      <c r="L239" s="127"/>
      <c r="M239" s="127"/>
      <c r="N239" s="127"/>
      <c r="O239" s="127"/>
      <c r="P239" s="128"/>
      <c r="Q239" s="128"/>
      <c r="R239" s="128"/>
      <c r="S239" s="128"/>
      <c r="T239" s="128"/>
      <c r="U239" s="128"/>
      <c r="V239" s="128"/>
      <c r="W239" s="128"/>
      <c r="X239" s="128"/>
      <c r="Y239" s="129"/>
      <c r="Z239" s="129"/>
      <c r="AA239" s="129"/>
      <c r="AB239" s="129"/>
      <c r="AC239" s="132"/>
      <c r="AD239" s="132"/>
      <c r="AE239" s="132"/>
      <c r="AF239" s="132"/>
      <c r="AG239" s="132"/>
      <c r="AH239" s="132"/>
      <c r="AI239" s="128"/>
      <c r="AJ239" s="128"/>
      <c r="AK239" s="128"/>
      <c r="AL239" s="128"/>
      <c r="AM239" s="128"/>
      <c r="AN239" s="128"/>
      <c r="AO239" s="128"/>
      <c r="AP239" s="128"/>
      <c r="AQ239" s="128"/>
      <c r="AR239" s="128"/>
      <c r="AS239" s="128"/>
      <c r="AT239" s="133"/>
      <c r="AU239" s="133"/>
      <c r="AV239" s="133"/>
      <c r="AW239" s="133"/>
      <c r="AX239" s="133"/>
      <c r="AY239" s="133"/>
      <c r="AZ239" s="133"/>
      <c r="BA239" s="133"/>
      <c r="BB239" s="133"/>
      <c r="BC239" s="133"/>
      <c r="BD239" s="133"/>
    </row>
    <row r="240" spans="1:56" ht="12.75" customHeight="1" x14ac:dyDescent="0.25">
      <c r="A240" s="127"/>
      <c r="B240" s="127"/>
      <c r="C240" s="127"/>
      <c r="D240" s="127"/>
      <c r="E240" s="127"/>
      <c r="F240" s="127"/>
      <c r="G240" s="127"/>
      <c r="H240" s="127"/>
      <c r="I240" s="127"/>
      <c r="J240" s="127"/>
      <c r="K240" s="127"/>
      <c r="L240" s="127"/>
      <c r="M240" s="127"/>
      <c r="N240" s="127"/>
      <c r="O240" s="127"/>
      <c r="P240" s="128"/>
      <c r="Q240" s="128"/>
      <c r="R240" s="128"/>
      <c r="S240" s="128"/>
      <c r="T240" s="128"/>
      <c r="U240" s="128"/>
      <c r="V240" s="128"/>
      <c r="W240" s="128"/>
      <c r="X240" s="128"/>
      <c r="Y240" s="129"/>
      <c r="Z240" s="129"/>
      <c r="AA240" s="129"/>
      <c r="AB240" s="129"/>
      <c r="AC240" s="132"/>
      <c r="AD240" s="132"/>
      <c r="AE240" s="132"/>
      <c r="AF240" s="132"/>
      <c r="AG240" s="132"/>
      <c r="AH240" s="132"/>
      <c r="AI240" s="128"/>
      <c r="AJ240" s="128"/>
      <c r="AK240" s="128"/>
      <c r="AL240" s="128"/>
      <c r="AM240" s="128"/>
      <c r="AN240" s="128"/>
      <c r="AO240" s="128"/>
      <c r="AP240" s="128"/>
      <c r="AQ240" s="128"/>
      <c r="AR240" s="128"/>
      <c r="AS240" s="128"/>
      <c r="AT240" s="133"/>
      <c r="AU240" s="133"/>
      <c r="AV240" s="133"/>
      <c r="AW240" s="133"/>
      <c r="AX240" s="133"/>
      <c r="AY240" s="133"/>
      <c r="AZ240" s="133"/>
      <c r="BA240" s="133"/>
      <c r="BB240" s="133"/>
      <c r="BC240" s="133"/>
      <c r="BD240" s="133"/>
    </row>
    <row r="241" spans="1:56" ht="12.75" customHeight="1" x14ac:dyDescent="0.25">
      <c r="A241" s="127"/>
      <c r="B241" s="127"/>
      <c r="C241" s="127"/>
      <c r="D241" s="127"/>
      <c r="E241" s="127"/>
      <c r="F241" s="127"/>
      <c r="G241" s="127"/>
      <c r="H241" s="127"/>
      <c r="I241" s="127"/>
      <c r="J241" s="127"/>
      <c r="K241" s="127"/>
      <c r="L241" s="127"/>
      <c r="M241" s="127"/>
      <c r="N241" s="127"/>
      <c r="O241" s="127"/>
      <c r="P241" s="128"/>
      <c r="Q241" s="128"/>
      <c r="R241" s="128"/>
      <c r="S241" s="128"/>
      <c r="T241" s="128"/>
      <c r="U241" s="128"/>
      <c r="V241" s="128"/>
      <c r="W241" s="128"/>
      <c r="X241" s="128"/>
      <c r="Y241" s="129"/>
      <c r="Z241" s="129"/>
      <c r="AA241" s="129"/>
      <c r="AB241" s="129"/>
      <c r="AC241" s="132"/>
      <c r="AD241" s="132"/>
      <c r="AE241" s="132"/>
      <c r="AF241" s="132"/>
      <c r="AG241" s="132"/>
      <c r="AH241" s="132"/>
      <c r="AI241" s="128"/>
      <c r="AJ241" s="128"/>
      <c r="AK241" s="128"/>
      <c r="AL241" s="128"/>
      <c r="AM241" s="128"/>
      <c r="AN241" s="128"/>
      <c r="AO241" s="128"/>
      <c r="AP241" s="128"/>
      <c r="AQ241" s="128"/>
      <c r="AR241" s="128"/>
      <c r="AS241" s="128"/>
      <c r="AT241" s="133"/>
      <c r="AU241" s="133"/>
      <c r="AV241" s="133"/>
      <c r="AW241" s="133"/>
      <c r="AX241" s="133"/>
      <c r="AY241" s="133"/>
      <c r="AZ241" s="133"/>
      <c r="BA241" s="133"/>
      <c r="BB241" s="133"/>
      <c r="BC241" s="133"/>
      <c r="BD241" s="133"/>
    </row>
    <row r="242" spans="1:56" ht="12.75" customHeight="1" x14ac:dyDescent="0.25">
      <c r="A242" s="127"/>
      <c r="B242" s="127"/>
      <c r="C242" s="127"/>
      <c r="D242" s="127"/>
      <c r="E242" s="127"/>
      <c r="F242" s="127"/>
      <c r="G242" s="127"/>
      <c r="H242" s="127"/>
      <c r="I242" s="127"/>
      <c r="J242" s="127"/>
      <c r="K242" s="127"/>
      <c r="L242" s="127"/>
      <c r="M242" s="127"/>
      <c r="N242" s="127"/>
      <c r="O242" s="127"/>
      <c r="P242" s="128"/>
      <c r="Q242" s="128"/>
      <c r="R242" s="128"/>
      <c r="S242" s="128"/>
      <c r="T242" s="128"/>
      <c r="U242" s="128"/>
      <c r="V242" s="128"/>
      <c r="W242" s="128"/>
      <c r="X242" s="128"/>
      <c r="Y242" s="129"/>
      <c r="Z242" s="129"/>
      <c r="AA242" s="129"/>
      <c r="AB242" s="129"/>
      <c r="AC242" s="132"/>
      <c r="AD242" s="132"/>
      <c r="AE242" s="132"/>
      <c r="AF242" s="132"/>
      <c r="AG242" s="132"/>
      <c r="AH242" s="132"/>
      <c r="AI242" s="128"/>
      <c r="AJ242" s="128"/>
      <c r="AK242" s="128"/>
      <c r="AL242" s="128"/>
      <c r="AM242" s="128"/>
      <c r="AN242" s="128"/>
      <c r="AO242" s="128"/>
      <c r="AP242" s="128"/>
      <c r="AQ242" s="128"/>
      <c r="AR242" s="128"/>
      <c r="AS242" s="128"/>
      <c r="AT242" s="133"/>
      <c r="AU242" s="133"/>
      <c r="AV242" s="133"/>
      <c r="AW242" s="133"/>
      <c r="AX242" s="133"/>
      <c r="AY242" s="133"/>
      <c r="AZ242" s="133"/>
      <c r="BA242" s="133"/>
      <c r="BB242" s="133"/>
      <c r="BC242" s="133"/>
      <c r="BD242" s="133"/>
    </row>
    <row r="243" spans="1:56" ht="12.75" customHeight="1" x14ac:dyDescent="0.25">
      <c r="A243" s="127"/>
      <c r="B243" s="127"/>
      <c r="C243" s="127"/>
      <c r="D243" s="127"/>
      <c r="E243" s="127"/>
      <c r="F243" s="127"/>
      <c r="G243" s="127"/>
      <c r="H243" s="127"/>
      <c r="I243" s="127"/>
      <c r="J243" s="127"/>
      <c r="K243" s="127"/>
      <c r="L243" s="127"/>
      <c r="M243" s="127"/>
      <c r="N243" s="127"/>
      <c r="O243" s="127"/>
      <c r="P243" s="128"/>
      <c r="Q243" s="128"/>
      <c r="R243" s="128"/>
      <c r="S243" s="128"/>
      <c r="T243" s="128"/>
      <c r="U243" s="128"/>
      <c r="V243" s="128"/>
      <c r="W243" s="128"/>
      <c r="X243" s="128"/>
      <c r="Y243" s="129"/>
      <c r="Z243" s="129"/>
      <c r="AA243" s="129"/>
      <c r="AB243" s="129"/>
      <c r="AC243" s="132"/>
      <c r="AD243" s="132"/>
      <c r="AE243" s="132"/>
      <c r="AF243" s="132"/>
      <c r="AG243" s="132"/>
      <c r="AH243" s="132"/>
      <c r="AI243" s="128"/>
      <c r="AJ243" s="128"/>
      <c r="AK243" s="128"/>
      <c r="AL243" s="128"/>
      <c r="AM243" s="128"/>
      <c r="AN243" s="128"/>
      <c r="AO243" s="128"/>
      <c r="AP243" s="128"/>
      <c r="AQ243" s="128"/>
      <c r="AR243" s="128"/>
      <c r="AS243" s="128"/>
      <c r="AT243" s="133"/>
      <c r="AU243" s="133"/>
      <c r="AV243" s="133"/>
      <c r="AW243" s="133"/>
      <c r="AX243" s="133"/>
      <c r="AY243" s="133"/>
      <c r="AZ243" s="133"/>
      <c r="BA243" s="133"/>
      <c r="BB243" s="133"/>
      <c r="BC243" s="133"/>
      <c r="BD243" s="133"/>
    </row>
    <row r="244" spans="1:56" ht="12.75" customHeight="1" x14ac:dyDescent="0.25">
      <c r="A244" s="127"/>
      <c r="B244" s="127"/>
      <c r="C244" s="127"/>
      <c r="D244" s="127"/>
      <c r="E244" s="127"/>
      <c r="F244" s="127"/>
      <c r="G244" s="127"/>
      <c r="H244" s="127"/>
      <c r="I244" s="127"/>
      <c r="J244" s="127"/>
      <c r="K244" s="127"/>
      <c r="L244" s="127"/>
      <c r="M244" s="127"/>
      <c r="N244" s="127"/>
      <c r="O244" s="127"/>
      <c r="P244" s="128"/>
      <c r="Q244" s="128"/>
      <c r="R244" s="128"/>
      <c r="S244" s="128"/>
      <c r="T244" s="128"/>
      <c r="U244" s="128"/>
      <c r="V244" s="128"/>
      <c r="W244" s="128"/>
      <c r="X244" s="128"/>
      <c r="Y244" s="129"/>
      <c r="Z244" s="129"/>
      <c r="AA244" s="129"/>
      <c r="AB244" s="129"/>
      <c r="AC244" s="132"/>
      <c r="AD244" s="132"/>
      <c r="AE244" s="132"/>
      <c r="AF244" s="132"/>
      <c r="AG244" s="132"/>
      <c r="AH244" s="132"/>
      <c r="AI244" s="128"/>
      <c r="AJ244" s="128"/>
      <c r="AK244" s="128"/>
      <c r="AL244" s="128"/>
      <c r="AM244" s="128"/>
      <c r="AN244" s="128"/>
      <c r="AO244" s="128"/>
      <c r="AP244" s="128"/>
      <c r="AQ244" s="128"/>
      <c r="AR244" s="128"/>
      <c r="AS244" s="128"/>
      <c r="AT244" s="133"/>
      <c r="AU244" s="133"/>
      <c r="AV244" s="133"/>
      <c r="AW244" s="133"/>
      <c r="AX244" s="133"/>
      <c r="AY244" s="133"/>
      <c r="AZ244" s="133"/>
      <c r="BA244" s="133"/>
      <c r="BB244" s="133"/>
      <c r="BC244" s="133"/>
      <c r="BD244" s="133"/>
    </row>
    <row r="245" spans="1:56" ht="12.75" customHeight="1" x14ac:dyDescent="0.25">
      <c r="A245" s="127"/>
      <c r="B245" s="127"/>
      <c r="C245" s="127"/>
      <c r="D245" s="127"/>
      <c r="E245" s="127"/>
      <c r="F245" s="127"/>
      <c r="G245" s="127"/>
      <c r="H245" s="127"/>
      <c r="I245" s="127"/>
      <c r="J245" s="127"/>
      <c r="K245" s="127"/>
      <c r="L245" s="127"/>
      <c r="M245" s="127"/>
      <c r="N245" s="127"/>
      <c r="O245" s="127"/>
      <c r="P245" s="128"/>
      <c r="Q245" s="128"/>
      <c r="R245" s="128"/>
      <c r="S245" s="128"/>
      <c r="T245" s="128"/>
      <c r="U245" s="128"/>
      <c r="V245" s="128"/>
      <c r="W245" s="128"/>
      <c r="X245" s="128"/>
      <c r="Y245" s="129"/>
      <c r="Z245" s="129"/>
      <c r="AA245" s="129"/>
      <c r="AB245" s="129"/>
      <c r="AC245" s="132"/>
      <c r="AD245" s="132"/>
      <c r="AE245" s="132"/>
      <c r="AF245" s="132"/>
      <c r="AG245" s="132"/>
      <c r="AH245" s="132"/>
      <c r="AI245" s="128"/>
      <c r="AJ245" s="128"/>
      <c r="AK245" s="128"/>
      <c r="AL245" s="128"/>
      <c r="AM245" s="128"/>
      <c r="AN245" s="128"/>
      <c r="AO245" s="128"/>
      <c r="AP245" s="128"/>
      <c r="AQ245" s="128"/>
      <c r="AR245" s="128"/>
      <c r="AS245" s="128"/>
      <c r="AT245" s="133"/>
      <c r="AU245" s="133"/>
      <c r="AV245" s="133"/>
      <c r="AW245" s="133"/>
      <c r="AX245" s="133"/>
      <c r="AY245" s="133"/>
      <c r="AZ245" s="133"/>
      <c r="BA245" s="133"/>
      <c r="BB245" s="133"/>
      <c r="BC245" s="133"/>
      <c r="BD245" s="133"/>
    </row>
    <row r="246" spans="1:56" ht="12.75" customHeight="1" x14ac:dyDescent="0.25">
      <c r="A246" s="127"/>
      <c r="B246" s="127"/>
      <c r="C246" s="127"/>
      <c r="D246" s="127"/>
      <c r="E246" s="127"/>
      <c r="F246" s="127"/>
      <c r="G246" s="127"/>
      <c r="H246" s="127"/>
      <c r="I246" s="127"/>
      <c r="J246" s="127"/>
      <c r="K246" s="127"/>
      <c r="L246" s="127"/>
      <c r="M246" s="127"/>
      <c r="N246" s="127"/>
      <c r="O246" s="127"/>
      <c r="P246" s="128"/>
      <c r="Q246" s="128"/>
      <c r="R246" s="128"/>
      <c r="S246" s="128"/>
      <c r="T246" s="128"/>
      <c r="U246" s="128"/>
      <c r="V246" s="128"/>
      <c r="W246" s="128"/>
      <c r="X246" s="128"/>
      <c r="Y246" s="129"/>
      <c r="Z246" s="129"/>
      <c r="AA246" s="129"/>
      <c r="AB246" s="129"/>
      <c r="AC246" s="132"/>
      <c r="AD246" s="132"/>
      <c r="AE246" s="132"/>
      <c r="AF246" s="132"/>
      <c r="AG246" s="132"/>
      <c r="AH246" s="132"/>
      <c r="AI246" s="128"/>
      <c r="AJ246" s="128"/>
      <c r="AK246" s="128"/>
      <c r="AL246" s="128"/>
      <c r="AM246" s="128"/>
      <c r="AN246" s="128"/>
      <c r="AO246" s="128"/>
      <c r="AP246" s="128"/>
      <c r="AQ246" s="128"/>
      <c r="AR246" s="128"/>
      <c r="AS246" s="128"/>
      <c r="AT246" s="133"/>
      <c r="AU246" s="133"/>
      <c r="AV246" s="133"/>
      <c r="AW246" s="133"/>
      <c r="AX246" s="133"/>
      <c r="AY246" s="133"/>
      <c r="AZ246" s="133"/>
      <c r="BA246" s="133"/>
      <c r="BB246" s="133"/>
      <c r="BC246" s="133"/>
      <c r="BD246" s="133"/>
    </row>
    <row r="247" spans="1:56" ht="12.75" customHeight="1" x14ac:dyDescent="0.25">
      <c r="A247" s="127"/>
      <c r="B247" s="127"/>
      <c r="C247" s="127"/>
      <c r="D247" s="127"/>
      <c r="E247" s="127"/>
      <c r="F247" s="127"/>
      <c r="G247" s="127"/>
      <c r="H247" s="127"/>
      <c r="I247" s="127"/>
      <c r="J247" s="127"/>
      <c r="K247" s="127"/>
      <c r="L247" s="127"/>
      <c r="M247" s="127"/>
      <c r="N247" s="127"/>
      <c r="O247" s="127"/>
      <c r="P247" s="128"/>
      <c r="Q247" s="128"/>
      <c r="R247" s="128"/>
      <c r="S247" s="128"/>
      <c r="T247" s="128"/>
      <c r="U247" s="128"/>
      <c r="V247" s="128"/>
      <c r="W247" s="128"/>
      <c r="X247" s="128"/>
      <c r="Y247" s="129"/>
      <c r="Z247" s="129"/>
      <c r="AA247" s="129"/>
      <c r="AB247" s="129"/>
      <c r="AC247" s="132"/>
      <c r="AD247" s="132"/>
      <c r="AE247" s="132"/>
      <c r="AF247" s="132"/>
      <c r="AG247" s="132"/>
      <c r="AH247" s="132"/>
      <c r="AI247" s="128"/>
      <c r="AJ247" s="128"/>
      <c r="AK247" s="128"/>
      <c r="AL247" s="128"/>
      <c r="AM247" s="128"/>
      <c r="AN247" s="128"/>
      <c r="AO247" s="128"/>
      <c r="AP247" s="128"/>
      <c r="AQ247" s="128"/>
      <c r="AR247" s="128"/>
      <c r="AS247" s="128"/>
      <c r="AT247" s="133"/>
      <c r="AU247" s="133"/>
      <c r="AV247" s="133"/>
      <c r="AW247" s="133"/>
      <c r="AX247" s="133"/>
      <c r="AY247" s="133"/>
      <c r="AZ247" s="133"/>
      <c r="BA247" s="133"/>
      <c r="BB247" s="133"/>
      <c r="BC247" s="133"/>
      <c r="BD247" s="133"/>
    </row>
    <row r="248" spans="1:56" ht="12.75" customHeight="1" x14ac:dyDescent="0.25">
      <c r="A248" s="127"/>
      <c r="B248" s="127"/>
      <c r="C248" s="127"/>
      <c r="D248" s="127"/>
      <c r="E248" s="127"/>
      <c r="F248" s="127"/>
      <c r="G248" s="127"/>
      <c r="H248" s="127"/>
      <c r="I248" s="127"/>
      <c r="J248" s="127"/>
      <c r="K248" s="127"/>
      <c r="L248" s="127"/>
      <c r="M248" s="127"/>
      <c r="N248" s="127"/>
      <c r="O248" s="127"/>
      <c r="P248" s="128"/>
      <c r="Q248" s="128"/>
      <c r="R248" s="128"/>
      <c r="S248" s="128"/>
      <c r="T248" s="128"/>
      <c r="U248" s="128"/>
      <c r="V248" s="128"/>
      <c r="W248" s="128"/>
      <c r="X248" s="128"/>
      <c r="Y248" s="129"/>
      <c r="Z248" s="129"/>
      <c r="AA248" s="129"/>
      <c r="AB248" s="129"/>
      <c r="AC248" s="132"/>
      <c r="AD248" s="132"/>
      <c r="AE248" s="132"/>
      <c r="AF248" s="132"/>
      <c r="AG248" s="132"/>
      <c r="AH248" s="132"/>
      <c r="AI248" s="128"/>
      <c r="AJ248" s="128"/>
      <c r="AK248" s="128"/>
      <c r="AL248" s="128"/>
      <c r="AM248" s="128"/>
      <c r="AN248" s="128"/>
      <c r="AO248" s="128"/>
      <c r="AP248" s="128"/>
      <c r="AQ248" s="128"/>
      <c r="AR248" s="128"/>
      <c r="AS248" s="128"/>
      <c r="AT248" s="133"/>
      <c r="AU248" s="133"/>
      <c r="AV248" s="133"/>
      <c r="AW248" s="133"/>
      <c r="AX248" s="133"/>
      <c r="AY248" s="133"/>
      <c r="AZ248" s="133"/>
      <c r="BA248" s="133"/>
      <c r="BB248" s="133"/>
      <c r="BC248" s="133"/>
      <c r="BD248" s="133"/>
    </row>
    <row r="249" spans="1:56" ht="12.75" customHeight="1" x14ac:dyDescent="0.25">
      <c r="A249" s="127"/>
      <c r="B249" s="127"/>
      <c r="C249" s="127"/>
      <c r="D249" s="127"/>
      <c r="E249" s="127"/>
      <c r="F249" s="127"/>
      <c r="G249" s="127"/>
      <c r="H249" s="127"/>
      <c r="I249" s="127"/>
      <c r="J249" s="127"/>
      <c r="K249" s="127"/>
      <c r="L249" s="127"/>
      <c r="M249" s="127"/>
      <c r="N249" s="127"/>
      <c r="O249" s="127"/>
      <c r="P249" s="128"/>
      <c r="Q249" s="128"/>
      <c r="R249" s="128"/>
      <c r="S249" s="128"/>
      <c r="T249" s="128"/>
      <c r="U249" s="128"/>
      <c r="V249" s="128"/>
      <c r="W249" s="128"/>
      <c r="X249" s="128"/>
      <c r="Y249" s="129"/>
      <c r="Z249" s="129"/>
      <c r="AA249" s="129"/>
      <c r="AB249" s="129"/>
      <c r="AC249" s="132"/>
      <c r="AD249" s="132"/>
      <c r="AE249" s="132"/>
      <c r="AF249" s="132"/>
      <c r="AG249" s="132"/>
      <c r="AH249" s="132"/>
      <c r="AI249" s="128"/>
      <c r="AJ249" s="128"/>
      <c r="AK249" s="128"/>
      <c r="AL249" s="128"/>
      <c r="AM249" s="128"/>
      <c r="AN249" s="128"/>
      <c r="AO249" s="128"/>
      <c r="AP249" s="128"/>
      <c r="AQ249" s="128"/>
      <c r="AR249" s="128"/>
      <c r="AS249" s="128"/>
      <c r="AT249" s="133"/>
      <c r="AU249" s="133"/>
      <c r="AV249" s="133"/>
      <c r="AW249" s="133"/>
      <c r="AX249" s="133"/>
      <c r="AY249" s="133"/>
      <c r="AZ249" s="133"/>
      <c r="BA249" s="133"/>
      <c r="BB249" s="133"/>
      <c r="BC249" s="133"/>
      <c r="BD249" s="133"/>
    </row>
    <row r="250" spans="1:56" ht="12.75" customHeight="1" x14ac:dyDescent="0.25">
      <c r="A250" s="127"/>
      <c r="B250" s="127"/>
      <c r="C250" s="127"/>
      <c r="D250" s="127"/>
      <c r="E250" s="127"/>
      <c r="F250" s="127"/>
      <c r="G250" s="127"/>
      <c r="H250" s="127"/>
      <c r="I250" s="127"/>
      <c r="J250" s="127"/>
      <c r="K250" s="127"/>
      <c r="L250" s="127"/>
      <c r="M250" s="127"/>
      <c r="N250" s="127"/>
      <c r="O250" s="127"/>
      <c r="P250" s="128"/>
      <c r="Q250" s="128"/>
      <c r="R250" s="128"/>
      <c r="S250" s="128"/>
      <c r="T250" s="128"/>
      <c r="U250" s="128"/>
      <c r="V250" s="128"/>
      <c r="W250" s="128"/>
      <c r="X250" s="128"/>
      <c r="Y250" s="129"/>
      <c r="Z250" s="129"/>
      <c r="AA250" s="129"/>
      <c r="AB250" s="129"/>
      <c r="AC250" s="132"/>
      <c r="AD250" s="132"/>
      <c r="AE250" s="132"/>
      <c r="AF250" s="132"/>
      <c r="AG250" s="132"/>
      <c r="AH250" s="132"/>
      <c r="AI250" s="128"/>
      <c r="AJ250" s="128"/>
      <c r="AK250" s="128"/>
      <c r="AL250" s="128"/>
      <c r="AM250" s="128"/>
      <c r="AN250" s="128"/>
      <c r="AO250" s="128"/>
      <c r="AP250" s="128"/>
      <c r="AQ250" s="128"/>
      <c r="AR250" s="128"/>
      <c r="AS250" s="128"/>
      <c r="AT250" s="133"/>
      <c r="AU250" s="133"/>
      <c r="AV250" s="133"/>
      <c r="AW250" s="133"/>
      <c r="AX250" s="133"/>
      <c r="AY250" s="133"/>
      <c r="AZ250" s="133"/>
      <c r="BA250" s="133"/>
      <c r="BB250" s="133"/>
      <c r="BC250" s="133"/>
      <c r="BD250" s="133"/>
    </row>
    <row r="251" spans="1:56" ht="12.75" customHeight="1" x14ac:dyDescent="0.25">
      <c r="A251" s="127"/>
      <c r="B251" s="127"/>
      <c r="C251" s="127"/>
      <c r="D251" s="127"/>
      <c r="E251" s="127"/>
      <c r="F251" s="127"/>
      <c r="G251" s="127"/>
      <c r="H251" s="127"/>
      <c r="I251" s="127"/>
      <c r="J251" s="127"/>
      <c r="K251" s="127"/>
      <c r="L251" s="127"/>
      <c r="M251" s="127"/>
      <c r="N251" s="127"/>
      <c r="O251" s="127"/>
      <c r="P251" s="128"/>
      <c r="Q251" s="128"/>
      <c r="R251" s="128"/>
      <c r="S251" s="128"/>
      <c r="T251" s="128"/>
      <c r="U251" s="128"/>
      <c r="V251" s="128"/>
      <c r="W251" s="128"/>
      <c r="X251" s="128"/>
      <c r="Y251" s="129"/>
      <c r="Z251" s="129"/>
      <c r="AA251" s="129"/>
      <c r="AB251" s="129"/>
      <c r="AC251" s="132"/>
      <c r="AD251" s="132"/>
      <c r="AE251" s="132"/>
      <c r="AF251" s="132"/>
      <c r="AG251" s="132"/>
      <c r="AH251" s="132"/>
      <c r="AI251" s="128"/>
      <c r="AJ251" s="128"/>
      <c r="AK251" s="128"/>
      <c r="AL251" s="128"/>
      <c r="AM251" s="128"/>
      <c r="AN251" s="128"/>
      <c r="AO251" s="128"/>
      <c r="AP251" s="128"/>
      <c r="AQ251" s="128"/>
      <c r="AR251" s="128"/>
      <c r="AS251" s="128"/>
      <c r="AT251" s="133"/>
      <c r="AU251" s="133"/>
      <c r="AV251" s="133"/>
      <c r="AW251" s="133"/>
      <c r="AX251" s="133"/>
      <c r="AY251" s="133"/>
      <c r="AZ251" s="133"/>
      <c r="BA251" s="133"/>
      <c r="BB251" s="133"/>
      <c r="BC251" s="133"/>
      <c r="BD251" s="133"/>
    </row>
    <row r="252" spans="1:56" ht="12.75" customHeight="1" x14ac:dyDescent="0.25">
      <c r="A252" s="127"/>
      <c r="B252" s="127"/>
      <c r="C252" s="127"/>
      <c r="D252" s="127"/>
      <c r="E252" s="127"/>
      <c r="F252" s="127"/>
      <c r="G252" s="127"/>
      <c r="H252" s="127"/>
      <c r="I252" s="127"/>
      <c r="J252" s="127"/>
      <c r="K252" s="127"/>
      <c r="L252" s="127"/>
      <c r="M252" s="127"/>
      <c r="N252" s="127"/>
      <c r="O252" s="127"/>
      <c r="P252" s="128"/>
      <c r="Q252" s="128"/>
      <c r="R252" s="128"/>
      <c r="S252" s="128"/>
      <c r="T252" s="128"/>
      <c r="U252" s="128"/>
      <c r="V252" s="128"/>
      <c r="W252" s="128"/>
      <c r="X252" s="128"/>
      <c r="Y252" s="129"/>
      <c r="Z252" s="129"/>
      <c r="AA252" s="129"/>
      <c r="AB252" s="129"/>
      <c r="AC252" s="132"/>
      <c r="AD252" s="132"/>
      <c r="AE252" s="132"/>
      <c r="AF252" s="132"/>
      <c r="AG252" s="132"/>
      <c r="AH252" s="132"/>
      <c r="AI252" s="128"/>
      <c r="AJ252" s="128"/>
      <c r="AK252" s="128"/>
      <c r="AL252" s="128"/>
      <c r="AM252" s="128"/>
      <c r="AN252" s="128"/>
      <c r="AO252" s="128"/>
      <c r="AP252" s="128"/>
      <c r="AQ252" s="128"/>
      <c r="AR252" s="128"/>
      <c r="AS252" s="128"/>
      <c r="AT252" s="133"/>
      <c r="AU252" s="133"/>
      <c r="AV252" s="133"/>
      <c r="AW252" s="133"/>
      <c r="AX252" s="133"/>
      <c r="AY252" s="133"/>
      <c r="AZ252" s="133"/>
      <c r="BA252" s="133"/>
      <c r="BB252" s="133"/>
      <c r="BC252" s="133"/>
      <c r="BD252" s="133"/>
    </row>
    <row r="253" spans="1:56" ht="12.75" customHeight="1" x14ac:dyDescent="0.25">
      <c r="A253" s="127"/>
      <c r="B253" s="127"/>
      <c r="C253" s="127"/>
      <c r="D253" s="127"/>
      <c r="E253" s="127"/>
      <c r="F253" s="127"/>
      <c r="G253" s="127"/>
      <c r="H253" s="127"/>
      <c r="I253" s="127"/>
      <c r="J253" s="127"/>
      <c r="K253" s="127"/>
      <c r="L253" s="127"/>
      <c r="M253" s="127"/>
      <c r="N253" s="127"/>
      <c r="O253" s="127"/>
      <c r="P253" s="128"/>
      <c r="Q253" s="128"/>
      <c r="R253" s="128"/>
      <c r="S253" s="128"/>
      <c r="T253" s="128"/>
      <c r="U253" s="128"/>
      <c r="V253" s="128"/>
      <c r="W253" s="128"/>
      <c r="X253" s="128"/>
      <c r="Y253" s="129"/>
      <c r="Z253" s="129"/>
      <c r="AA253" s="129"/>
      <c r="AB253" s="129"/>
      <c r="AC253" s="132"/>
      <c r="AD253" s="132"/>
      <c r="AE253" s="132"/>
      <c r="AF253" s="132"/>
      <c r="AG253" s="132"/>
      <c r="AH253" s="132"/>
      <c r="AI253" s="128"/>
      <c r="AJ253" s="128"/>
      <c r="AK253" s="128"/>
      <c r="AL253" s="128"/>
      <c r="AM253" s="128"/>
      <c r="AN253" s="128"/>
      <c r="AO253" s="128"/>
      <c r="AP253" s="128"/>
      <c r="AQ253" s="128"/>
      <c r="AR253" s="128"/>
      <c r="AS253" s="128"/>
      <c r="AT253" s="133"/>
      <c r="AU253" s="133"/>
      <c r="AV253" s="133"/>
      <c r="AW253" s="133"/>
      <c r="AX253" s="133"/>
      <c r="AY253" s="133"/>
      <c r="AZ253" s="133"/>
      <c r="BA253" s="133"/>
      <c r="BB253" s="133"/>
      <c r="BC253" s="133"/>
      <c r="BD253" s="133"/>
    </row>
    <row r="254" spans="1:56" ht="12.75" customHeight="1" x14ac:dyDescent="0.25">
      <c r="A254" s="127"/>
      <c r="B254" s="127"/>
      <c r="C254" s="127"/>
      <c r="D254" s="127"/>
      <c r="E254" s="127"/>
      <c r="F254" s="127"/>
      <c r="G254" s="127"/>
      <c r="H254" s="127"/>
      <c r="I254" s="127"/>
      <c r="J254" s="127"/>
      <c r="K254" s="127"/>
      <c r="L254" s="127"/>
      <c r="M254" s="127"/>
      <c r="N254" s="127"/>
      <c r="O254" s="127"/>
      <c r="P254" s="128"/>
      <c r="Q254" s="128"/>
      <c r="R254" s="128"/>
      <c r="S254" s="128"/>
      <c r="T254" s="128"/>
      <c r="U254" s="128"/>
      <c r="V254" s="128"/>
      <c r="W254" s="128"/>
      <c r="X254" s="128"/>
      <c r="Y254" s="129"/>
      <c r="Z254" s="129"/>
      <c r="AA254" s="129"/>
      <c r="AB254" s="129"/>
      <c r="AC254" s="132"/>
      <c r="AD254" s="132"/>
      <c r="AE254" s="132"/>
      <c r="AF254" s="132"/>
      <c r="AG254" s="132"/>
      <c r="AH254" s="132"/>
      <c r="AI254" s="128"/>
      <c r="AJ254" s="128"/>
      <c r="AK254" s="128"/>
      <c r="AL254" s="128"/>
      <c r="AM254" s="128"/>
      <c r="AN254" s="128"/>
      <c r="AO254" s="128"/>
      <c r="AP254" s="128"/>
      <c r="AQ254" s="128"/>
      <c r="AR254" s="128"/>
      <c r="AS254" s="128"/>
      <c r="AT254" s="133"/>
      <c r="AU254" s="133"/>
      <c r="AV254" s="133"/>
      <c r="AW254" s="133"/>
      <c r="AX254" s="133"/>
      <c r="AY254" s="133"/>
      <c r="AZ254" s="133"/>
      <c r="BA254" s="133"/>
      <c r="BB254" s="133"/>
      <c r="BC254" s="133"/>
      <c r="BD254" s="133"/>
    </row>
    <row r="255" spans="1:56" ht="12.75" customHeight="1" x14ac:dyDescent="0.25">
      <c r="A255" s="127"/>
      <c r="B255" s="127"/>
      <c r="C255" s="127"/>
      <c r="D255" s="127"/>
      <c r="E255" s="127"/>
      <c r="F255" s="127"/>
      <c r="G255" s="127"/>
      <c r="H255" s="127"/>
      <c r="I255" s="127"/>
      <c r="J255" s="127"/>
      <c r="K255" s="127"/>
      <c r="L255" s="127"/>
      <c r="M255" s="127"/>
      <c r="N255" s="127"/>
      <c r="O255" s="127"/>
      <c r="P255" s="128"/>
      <c r="Q255" s="128"/>
      <c r="R255" s="128"/>
      <c r="S255" s="128"/>
      <c r="T255" s="128"/>
      <c r="U255" s="128"/>
      <c r="V255" s="128"/>
      <c r="W255" s="128"/>
      <c r="X255" s="128"/>
      <c r="Y255" s="129"/>
      <c r="Z255" s="129"/>
      <c r="AA255" s="129"/>
      <c r="AB255" s="129"/>
      <c r="AC255" s="132"/>
      <c r="AD255" s="132"/>
      <c r="AE255" s="132"/>
      <c r="AF255" s="132"/>
      <c r="AG255" s="132"/>
      <c r="AH255" s="132"/>
      <c r="AI255" s="128"/>
      <c r="AJ255" s="128"/>
      <c r="AK255" s="128"/>
      <c r="AL255" s="128"/>
      <c r="AM255" s="128"/>
      <c r="AN255" s="128"/>
      <c r="AO255" s="128"/>
      <c r="AP255" s="128"/>
      <c r="AQ255" s="128"/>
      <c r="AR255" s="128"/>
      <c r="AS255" s="128"/>
      <c r="AT255" s="133"/>
      <c r="AU255" s="133"/>
      <c r="AV255" s="133"/>
      <c r="AW255" s="133"/>
      <c r="AX255" s="133"/>
      <c r="AY255" s="133"/>
      <c r="AZ255" s="133"/>
      <c r="BA255" s="133"/>
      <c r="BB255" s="133"/>
      <c r="BC255" s="133"/>
      <c r="BD255" s="133"/>
    </row>
    <row r="256" spans="1:56" ht="12.75" customHeight="1" x14ac:dyDescent="0.25">
      <c r="A256" s="127"/>
      <c r="B256" s="127"/>
      <c r="C256" s="127"/>
      <c r="D256" s="127"/>
      <c r="E256" s="127"/>
      <c r="F256" s="127"/>
      <c r="G256" s="127"/>
      <c r="H256" s="127"/>
      <c r="I256" s="127"/>
      <c r="J256" s="127"/>
      <c r="K256" s="127"/>
      <c r="L256" s="127"/>
      <c r="M256" s="127"/>
      <c r="N256" s="127"/>
      <c r="O256" s="127"/>
      <c r="P256" s="128"/>
      <c r="Q256" s="128"/>
      <c r="R256" s="128"/>
      <c r="S256" s="128"/>
      <c r="T256" s="128"/>
      <c r="U256" s="128"/>
      <c r="V256" s="128"/>
      <c r="W256" s="128"/>
      <c r="X256" s="128"/>
      <c r="Y256" s="129"/>
      <c r="Z256" s="129"/>
      <c r="AA256" s="129"/>
      <c r="AB256" s="129"/>
      <c r="AC256" s="132"/>
      <c r="AD256" s="132"/>
      <c r="AE256" s="132"/>
      <c r="AF256" s="132"/>
      <c r="AG256" s="132"/>
      <c r="AH256" s="132"/>
      <c r="AI256" s="128"/>
      <c r="AJ256" s="128"/>
      <c r="AK256" s="128"/>
      <c r="AL256" s="128"/>
      <c r="AM256" s="128"/>
      <c r="AN256" s="128"/>
      <c r="AO256" s="128"/>
      <c r="AP256" s="128"/>
      <c r="AQ256" s="128"/>
      <c r="AR256" s="128"/>
      <c r="AS256" s="128"/>
      <c r="AT256" s="133"/>
      <c r="AU256" s="133"/>
      <c r="AV256" s="133"/>
      <c r="AW256" s="133"/>
      <c r="AX256" s="133"/>
      <c r="AY256" s="133"/>
      <c r="AZ256" s="133"/>
      <c r="BA256" s="133"/>
      <c r="BB256" s="133"/>
      <c r="BC256" s="133"/>
      <c r="BD256" s="133"/>
    </row>
    <row r="257" spans="1:56" ht="12.75" customHeight="1" x14ac:dyDescent="0.25">
      <c r="A257" s="127"/>
      <c r="B257" s="127"/>
      <c r="C257" s="127"/>
      <c r="D257" s="127"/>
      <c r="E257" s="127"/>
      <c r="F257" s="127"/>
      <c r="G257" s="127"/>
      <c r="H257" s="127"/>
      <c r="I257" s="127"/>
      <c r="J257" s="127"/>
      <c r="K257" s="127"/>
      <c r="L257" s="127"/>
      <c r="M257" s="127"/>
      <c r="N257" s="127"/>
      <c r="O257" s="127"/>
      <c r="P257" s="128"/>
      <c r="Q257" s="128"/>
      <c r="R257" s="128"/>
      <c r="S257" s="128"/>
      <c r="T257" s="128"/>
      <c r="U257" s="128"/>
      <c r="V257" s="128"/>
      <c r="W257" s="128"/>
      <c r="X257" s="128"/>
      <c r="Y257" s="129"/>
      <c r="Z257" s="129"/>
      <c r="AA257" s="129"/>
      <c r="AB257" s="129"/>
      <c r="AC257" s="132"/>
      <c r="AD257" s="132"/>
      <c r="AE257" s="132"/>
      <c r="AF257" s="132"/>
      <c r="AG257" s="132"/>
      <c r="AH257" s="132"/>
      <c r="AI257" s="128"/>
      <c r="AJ257" s="128"/>
      <c r="AK257" s="128"/>
      <c r="AL257" s="128"/>
      <c r="AM257" s="128"/>
      <c r="AN257" s="128"/>
      <c r="AO257" s="128"/>
      <c r="AP257" s="128"/>
      <c r="AQ257" s="128"/>
      <c r="AR257" s="128"/>
      <c r="AS257" s="128"/>
      <c r="AT257" s="133"/>
      <c r="AU257" s="133"/>
      <c r="AV257" s="133"/>
      <c r="AW257" s="133"/>
      <c r="AX257" s="133"/>
      <c r="AY257" s="133"/>
      <c r="AZ257" s="133"/>
      <c r="BA257" s="133"/>
      <c r="BB257" s="133"/>
      <c r="BC257" s="133"/>
      <c r="BD257" s="133"/>
    </row>
    <row r="258" spans="1:56" ht="12.75" customHeight="1" x14ac:dyDescent="0.25">
      <c r="A258" s="127"/>
      <c r="B258" s="127"/>
      <c r="C258" s="127"/>
      <c r="D258" s="127"/>
      <c r="E258" s="127"/>
      <c r="F258" s="127"/>
      <c r="G258" s="127"/>
      <c r="H258" s="127"/>
      <c r="I258" s="127"/>
      <c r="J258" s="127"/>
      <c r="K258" s="127"/>
      <c r="L258" s="127"/>
      <c r="M258" s="127"/>
      <c r="N258" s="127"/>
      <c r="O258" s="127"/>
      <c r="P258" s="128"/>
      <c r="Q258" s="128"/>
      <c r="R258" s="128"/>
      <c r="S258" s="128"/>
      <c r="T258" s="128"/>
      <c r="U258" s="128"/>
      <c r="V258" s="128"/>
      <c r="W258" s="128"/>
      <c r="X258" s="128"/>
      <c r="Y258" s="129"/>
      <c r="Z258" s="129"/>
      <c r="AA258" s="129"/>
      <c r="AB258" s="129"/>
      <c r="AC258" s="132"/>
      <c r="AD258" s="132"/>
      <c r="AE258" s="132"/>
      <c r="AF258" s="132"/>
      <c r="AG258" s="132"/>
      <c r="AH258" s="132"/>
      <c r="AI258" s="128"/>
      <c r="AJ258" s="128"/>
      <c r="AK258" s="128"/>
      <c r="AL258" s="128"/>
      <c r="AM258" s="128"/>
      <c r="AN258" s="128"/>
      <c r="AO258" s="128"/>
      <c r="AP258" s="128"/>
      <c r="AQ258" s="128"/>
      <c r="AR258" s="128"/>
      <c r="AS258" s="128"/>
      <c r="AT258" s="133"/>
      <c r="AU258" s="133"/>
      <c r="AV258" s="133"/>
      <c r="AW258" s="133"/>
      <c r="AX258" s="133"/>
      <c r="AY258" s="133"/>
      <c r="AZ258" s="133"/>
      <c r="BA258" s="133"/>
      <c r="BB258" s="133"/>
      <c r="BC258" s="133"/>
      <c r="BD258" s="133"/>
    </row>
    <row r="259" spans="1:56" ht="12.75" customHeight="1" x14ac:dyDescent="0.25">
      <c r="A259" s="127"/>
      <c r="B259" s="127"/>
      <c r="C259" s="127"/>
      <c r="D259" s="127"/>
      <c r="E259" s="127"/>
      <c r="F259" s="127"/>
      <c r="G259" s="127"/>
      <c r="H259" s="127"/>
      <c r="I259" s="127"/>
      <c r="J259" s="127"/>
      <c r="K259" s="127"/>
      <c r="L259" s="127"/>
      <c r="M259" s="127"/>
      <c r="N259" s="127"/>
      <c r="O259" s="127"/>
      <c r="P259" s="128"/>
      <c r="Q259" s="128"/>
      <c r="R259" s="128"/>
      <c r="S259" s="128"/>
      <c r="T259" s="128"/>
      <c r="U259" s="128"/>
      <c r="V259" s="128"/>
      <c r="W259" s="128"/>
      <c r="X259" s="128"/>
      <c r="Y259" s="129"/>
      <c r="Z259" s="129"/>
      <c r="AA259" s="129"/>
      <c r="AB259" s="129"/>
      <c r="AC259" s="132"/>
      <c r="AD259" s="132"/>
      <c r="AE259" s="132"/>
      <c r="AF259" s="132"/>
      <c r="AG259" s="132"/>
      <c r="AH259" s="132"/>
      <c r="AI259" s="128"/>
      <c r="AJ259" s="128"/>
      <c r="AK259" s="128"/>
      <c r="AL259" s="128"/>
      <c r="AM259" s="128"/>
      <c r="AN259" s="128"/>
      <c r="AO259" s="128"/>
      <c r="AP259" s="128"/>
      <c r="AQ259" s="128"/>
      <c r="AR259" s="128"/>
      <c r="AS259" s="128"/>
      <c r="AT259" s="133"/>
      <c r="AU259" s="133"/>
      <c r="AV259" s="133"/>
      <c r="AW259" s="133"/>
      <c r="AX259" s="133"/>
      <c r="AY259" s="133"/>
      <c r="AZ259" s="133"/>
      <c r="BA259" s="133"/>
      <c r="BB259" s="133"/>
      <c r="BC259" s="133"/>
      <c r="BD259" s="133"/>
    </row>
    <row r="260" spans="1:56" ht="12.75" customHeight="1" x14ac:dyDescent="0.25">
      <c r="A260" s="127"/>
      <c r="B260" s="127"/>
      <c r="C260" s="127"/>
      <c r="D260" s="127"/>
      <c r="E260" s="127"/>
      <c r="F260" s="127"/>
      <c r="G260" s="127"/>
      <c r="H260" s="127"/>
      <c r="I260" s="127"/>
      <c r="J260" s="127"/>
      <c r="K260" s="127"/>
      <c r="L260" s="127"/>
      <c r="M260" s="127"/>
      <c r="N260" s="127"/>
      <c r="O260" s="127"/>
      <c r="P260" s="128"/>
      <c r="Q260" s="128"/>
      <c r="R260" s="128"/>
      <c r="S260" s="128"/>
      <c r="T260" s="128"/>
      <c r="U260" s="128"/>
      <c r="V260" s="128"/>
      <c r="W260" s="128"/>
      <c r="X260" s="128"/>
      <c r="Y260" s="129"/>
      <c r="Z260" s="129"/>
      <c r="AA260" s="129"/>
      <c r="AB260" s="129"/>
      <c r="AC260" s="132"/>
      <c r="AD260" s="132"/>
      <c r="AE260" s="132"/>
      <c r="AF260" s="132"/>
      <c r="AG260" s="132"/>
      <c r="AH260" s="132"/>
      <c r="AI260" s="128"/>
      <c r="AJ260" s="128"/>
      <c r="AK260" s="128"/>
      <c r="AL260" s="128"/>
      <c r="AM260" s="128"/>
      <c r="AN260" s="128"/>
      <c r="AO260" s="128"/>
      <c r="AP260" s="128"/>
      <c r="AQ260" s="128"/>
      <c r="AR260" s="128"/>
      <c r="AS260" s="128"/>
      <c r="AT260" s="133"/>
      <c r="AU260" s="133"/>
      <c r="AV260" s="133"/>
      <c r="AW260" s="133"/>
      <c r="AX260" s="133"/>
      <c r="AY260" s="133"/>
      <c r="AZ260" s="133"/>
      <c r="BA260" s="133"/>
      <c r="BB260" s="133"/>
      <c r="BC260" s="133"/>
      <c r="BD260" s="133"/>
    </row>
    <row r="261" spans="1:56" ht="12.75" customHeight="1" x14ac:dyDescent="0.25">
      <c r="A261" s="127"/>
      <c r="B261" s="127"/>
      <c r="C261" s="127"/>
      <c r="D261" s="127"/>
      <c r="E261" s="127"/>
      <c r="F261" s="127"/>
      <c r="G261" s="127"/>
      <c r="H261" s="127"/>
      <c r="I261" s="127"/>
      <c r="J261" s="127"/>
      <c r="K261" s="127"/>
      <c r="L261" s="127"/>
      <c r="M261" s="127"/>
      <c r="N261" s="127"/>
      <c r="O261" s="127"/>
      <c r="P261" s="128"/>
      <c r="Q261" s="128"/>
      <c r="R261" s="128"/>
      <c r="S261" s="128"/>
      <c r="T261" s="128"/>
      <c r="U261" s="128"/>
      <c r="V261" s="128"/>
      <c r="W261" s="128"/>
      <c r="X261" s="128"/>
      <c r="Y261" s="129"/>
      <c r="Z261" s="129"/>
      <c r="AA261" s="129"/>
      <c r="AB261" s="129"/>
      <c r="AC261" s="132"/>
      <c r="AD261" s="132"/>
      <c r="AE261" s="132"/>
      <c r="AF261" s="132"/>
      <c r="AG261" s="132"/>
      <c r="AH261" s="132"/>
      <c r="AI261" s="128"/>
      <c r="AJ261" s="128"/>
      <c r="AK261" s="128"/>
      <c r="AL261" s="128"/>
      <c r="AM261" s="128"/>
      <c r="AN261" s="128"/>
      <c r="AO261" s="128"/>
      <c r="AP261" s="128"/>
      <c r="AQ261" s="128"/>
      <c r="AR261" s="128"/>
      <c r="AS261" s="128"/>
      <c r="AT261" s="133"/>
      <c r="AU261" s="133"/>
      <c r="AV261" s="133"/>
      <c r="AW261" s="133"/>
      <c r="AX261" s="133"/>
      <c r="AY261" s="133"/>
      <c r="AZ261" s="133"/>
      <c r="BA261" s="133"/>
      <c r="BB261" s="133"/>
      <c r="BC261" s="133"/>
      <c r="BD261" s="133"/>
    </row>
    <row r="262" spans="1:56" ht="12.75" customHeight="1" x14ac:dyDescent="0.25">
      <c r="A262" s="127"/>
      <c r="B262" s="127"/>
      <c r="C262" s="127"/>
      <c r="D262" s="127"/>
      <c r="E262" s="127"/>
      <c r="F262" s="127"/>
      <c r="G262" s="127"/>
      <c r="H262" s="127"/>
      <c r="I262" s="127"/>
      <c r="J262" s="127"/>
      <c r="K262" s="127"/>
      <c r="L262" s="127"/>
      <c r="M262" s="127"/>
      <c r="N262" s="127"/>
      <c r="O262" s="127"/>
      <c r="P262" s="128"/>
      <c r="Q262" s="128"/>
      <c r="R262" s="128"/>
      <c r="S262" s="128"/>
      <c r="T262" s="128"/>
      <c r="U262" s="128"/>
      <c r="V262" s="128"/>
      <c r="W262" s="128"/>
      <c r="X262" s="128"/>
      <c r="Y262" s="129"/>
      <c r="Z262" s="129"/>
      <c r="AA262" s="129"/>
      <c r="AB262" s="129"/>
      <c r="AC262" s="132"/>
      <c r="AD262" s="132"/>
      <c r="AE262" s="132"/>
      <c r="AF262" s="132"/>
      <c r="AG262" s="132"/>
      <c r="AH262" s="132"/>
      <c r="AI262" s="128"/>
      <c r="AJ262" s="128"/>
      <c r="AK262" s="128"/>
      <c r="AL262" s="128"/>
      <c r="AM262" s="128"/>
      <c r="AN262" s="128"/>
      <c r="AO262" s="128"/>
      <c r="AP262" s="128"/>
      <c r="AQ262" s="128"/>
      <c r="AR262" s="128"/>
      <c r="AS262" s="128"/>
      <c r="AT262" s="133"/>
      <c r="AU262" s="133"/>
      <c r="AV262" s="133"/>
      <c r="AW262" s="133"/>
      <c r="AX262" s="133"/>
      <c r="AY262" s="133"/>
      <c r="AZ262" s="133"/>
      <c r="BA262" s="133"/>
      <c r="BB262" s="133"/>
      <c r="BC262" s="133"/>
      <c r="BD262" s="133"/>
    </row>
    <row r="263" spans="1:56" ht="12.75" customHeight="1" x14ac:dyDescent="0.25">
      <c r="A263" s="127"/>
      <c r="B263" s="127"/>
      <c r="C263" s="127"/>
      <c r="D263" s="127"/>
      <c r="E263" s="127"/>
      <c r="F263" s="127"/>
      <c r="G263" s="127"/>
      <c r="H263" s="127"/>
      <c r="I263" s="127"/>
      <c r="J263" s="127"/>
      <c r="K263" s="127"/>
      <c r="L263" s="127"/>
      <c r="M263" s="127"/>
      <c r="N263" s="127"/>
      <c r="O263" s="127"/>
      <c r="P263" s="128"/>
      <c r="Q263" s="128"/>
      <c r="R263" s="128"/>
      <c r="S263" s="128"/>
      <c r="T263" s="128"/>
      <c r="U263" s="128"/>
      <c r="V263" s="128"/>
      <c r="W263" s="128"/>
      <c r="X263" s="128"/>
      <c r="Y263" s="129"/>
      <c r="Z263" s="129"/>
      <c r="AA263" s="129"/>
      <c r="AB263" s="129"/>
      <c r="AC263" s="132"/>
      <c r="AD263" s="132"/>
      <c r="AE263" s="132"/>
      <c r="AF263" s="132"/>
      <c r="AG263" s="132"/>
      <c r="AH263" s="132"/>
      <c r="AI263" s="128"/>
      <c r="AJ263" s="128"/>
      <c r="AK263" s="128"/>
      <c r="AL263" s="128"/>
      <c r="AM263" s="128"/>
      <c r="AN263" s="128"/>
      <c r="AO263" s="128"/>
      <c r="AP263" s="128"/>
      <c r="AQ263" s="128"/>
      <c r="AR263" s="128"/>
      <c r="AS263" s="128"/>
      <c r="AT263" s="133"/>
      <c r="AU263" s="133"/>
      <c r="AV263" s="133"/>
      <c r="AW263" s="133"/>
      <c r="AX263" s="133"/>
      <c r="AY263" s="133"/>
      <c r="AZ263" s="133"/>
      <c r="BA263" s="133"/>
      <c r="BB263" s="133"/>
      <c r="BC263" s="133"/>
      <c r="BD263" s="133"/>
    </row>
    <row r="264" spans="1:56" ht="12.75" customHeight="1" x14ac:dyDescent="0.25">
      <c r="A264" s="127"/>
      <c r="B264" s="127"/>
      <c r="C264" s="127"/>
      <c r="D264" s="127"/>
      <c r="E264" s="127"/>
      <c r="F264" s="127"/>
      <c r="G264" s="127"/>
      <c r="H264" s="127"/>
      <c r="I264" s="127"/>
      <c r="J264" s="127"/>
      <c r="K264" s="127"/>
      <c r="L264" s="127"/>
      <c r="M264" s="127"/>
      <c r="N264" s="127"/>
      <c r="O264" s="127"/>
      <c r="P264" s="128"/>
      <c r="Q264" s="128"/>
      <c r="R264" s="128"/>
      <c r="S264" s="128"/>
      <c r="T264" s="128"/>
      <c r="U264" s="128"/>
      <c r="V264" s="128"/>
      <c r="W264" s="128"/>
      <c r="X264" s="128"/>
      <c r="Y264" s="129"/>
      <c r="Z264" s="129"/>
      <c r="AA264" s="129"/>
      <c r="AB264" s="129"/>
      <c r="AC264" s="132"/>
      <c r="AD264" s="132"/>
      <c r="AE264" s="132"/>
      <c r="AF264" s="132"/>
      <c r="AG264" s="132"/>
      <c r="AH264" s="132"/>
      <c r="AI264" s="128"/>
      <c r="AJ264" s="128"/>
      <c r="AK264" s="128"/>
      <c r="AL264" s="128"/>
      <c r="AM264" s="128"/>
      <c r="AN264" s="128"/>
      <c r="AO264" s="128"/>
      <c r="AP264" s="128"/>
      <c r="AQ264" s="128"/>
      <c r="AR264" s="128"/>
      <c r="AS264" s="128"/>
      <c r="AT264" s="133"/>
      <c r="AU264" s="133"/>
      <c r="AV264" s="133"/>
      <c r="AW264" s="133"/>
      <c r="AX264" s="133"/>
      <c r="AY264" s="133"/>
      <c r="AZ264" s="133"/>
      <c r="BA264" s="133"/>
      <c r="BB264" s="133"/>
      <c r="BC264" s="133"/>
      <c r="BD264" s="133"/>
    </row>
    <row r="265" spans="1:56" ht="12.75" customHeight="1" x14ac:dyDescent="0.25">
      <c r="A265" s="127"/>
      <c r="B265" s="127"/>
      <c r="C265" s="127"/>
      <c r="D265" s="127"/>
      <c r="E265" s="127"/>
      <c r="F265" s="127"/>
      <c r="G265" s="127"/>
      <c r="H265" s="127"/>
      <c r="I265" s="127"/>
      <c r="J265" s="127"/>
      <c r="K265" s="127"/>
      <c r="L265" s="127"/>
      <c r="M265" s="127"/>
      <c r="N265" s="127"/>
      <c r="O265" s="127"/>
      <c r="P265" s="128"/>
      <c r="Q265" s="128"/>
      <c r="R265" s="128"/>
      <c r="S265" s="128"/>
      <c r="T265" s="128"/>
      <c r="U265" s="128"/>
      <c r="V265" s="128"/>
      <c r="W265" s="128"/>
      <c r="X265" s="128"/>
      <c r="Y265" s="129"/>
      <c r="Z265" s="129"/>
      <c r="AA265" s="129"/>
      <c r="AB265" s="129"/>
      <c r="AC265" s="132"/>
      <c r="AD265" s="132"/>
      <c r="AE265" s="132"/>
      <c r="AF265" s="132"/>
      <c r="AG265" s="132"/>
      <c r="AH265" s="132"/>
      <c r="AI265" s="128"/>
      <c r="AJ265" s="128"/>
      <c r="AK265" s="128"/>
      <c r="AL265" s="128"/>
      <c r="AM265" s="128"/>
      <c r="AN265" s="128"/>
      <c r="AO265" s="128"/>
      <c r="AP265" s="128"/>
      <c r="AQ265" s="128"/>
      <c r="AR265" s="128"/>
      <c r="AS265" s="128"/>
      <c r="AT265" s="133"/>
      <c r="AU265" s="133"/>
      <c r="AV265" s="133"/>
      <c r="AW265" s="133"/>
      <c r="AX265" s="133"/>
      <c r="AY265" s="133"/>
      <c r="AZ265" s="133"/>
      <c r="BA265" s="133"/>
      <c r="BB265" s="133"/>
      <c r="BC265" s="133"/>
      <c r="BD265" s="133"/>
    </row>
    <row r="266" spans="1:56" ht="12.75" customHeight="1" x14ac:dyDescent="0.25">
      <c r="A266" s="127"/>
      <c r="B266" s="127"/>
      <c r="C266" s="127"/>
      <c r="D266" s="127"/>
      <c r="E266" s="127"/>
      <c r="F266" s="127"/>
      <c r="G266" s="127"/>
      <c r="H266" s="127"/>
      <c r="I266" s="127"/>
      <c r="J266" s="127"/>
      <c r="K266" s="127"/>
      <c r="L266" s="127"/>
      <c r="M266" s="127"/>
      <c r="N266" s="127"/>
      <c r="O266" s="127"/>
      <c r="P266" s="128"/>
      <c r="Q266" s="128"/>
      <c r="R266" s="128"/>
      <c r="S266" s="128"/>
      <c r="T266" s="128"/>
      <c r="U266" s="128"/>
      <c r="V266" s="128"/>
      <c r="W266" s="128"/>
      <c r="X266" s="128"/>
      <c r="Y266" s="129"/>
      <c r="Z266" s="129"/>
      <c r="AA266" s="129"/>
      <c r="AB266" s="129"/>
      <c r="AC266" s="132"/>
      <c r="AD266" s="132"/>
      <c r="AE266" s="132"/>
      <c r="AF266" s="132"/>
      <c r="AG266" s="132"/>
      <c r="AH266" s="132"/>
      <c r="AI266" s="128"/>
      <c r="AJ266" s="128"/>
      <c r="AK266" s="128"/>
      <c r="AL266" s="128"/>
      <c r="AM266" s="128"/>
      <c r="AN266" s="128"/>
      <c r="AO266" s="128"/>
      <c r="AP266" s="128"/>
      <c r="AQ266" s="128"/>
      <c r="AR266" s="128"/>
      <c r="AS266" s="128"/>
      <c r="AT266" s="133"/>
      <c r="AU266" s="133"/>
      <c r="AV266" s="133"/>
      <c r="AW266" s="133"/>
      <c r="AX266" s="133"/>
      <c r="AY266" s="133"/>
      <c r="AZ266" s="133"/>
      <c r="BA266" s="133"/>
      <c r="BB266" s="133"/>
      <c r="BC266" s="133"/>
      <c r="BD266" s="133"/>
    </row>
    <row r="267" spans="1:56" ht="12.75" customHeight="1" x14ac:dyDescent="0.25">
      <c r="A267" s="127"/>
      <c r="B267" s="127"/>
      <c r="C267" s="127"/>
      <c r="D267" s="127"/>
      <c r="E267" s="127"/>
      <c r="F267" s="127"/>
      <c r="G267" s="127"/>
      <c r="H267" s="127"/>
      <c r="I267" s="127"/>
      <c r="J267" s="127"/>
      <c r="K267" s="127"/>
      <c r="L267" s="127"/>
      <c r="M267" s="127"/>
      <c r="N267" s="127"/>
      <c r="O267" s="127"/>
      <c r="P267" s="128"/>
      <c r="Q267" s="128"/>
      <c r="R267" s="128"/>
      <c r="S267" s="128"/>
      <c r="T267" s="128"/>
      <c r="U267" s="128"/>
      <c r="V267" s="128"/>
      <c r="W267" s="128"/>
      <c r="X267" s="128"/>
      <c r="Y267" s="129"/>
      <c r="Z267" s="129"/>
      <c r="AA267" s="129"/>
      <c r="AB267" s="129"/>
      <c r="AC267" s="132"/>
      <c r="AD267" s="132"/>
      <c r="AE267" s="132"/>
      <c r="AF267" s="132"/>
      <c r="AG267" s="132"/>
      <c r="AH267" s="132"/>
      <c r="AI267" s="128"/>
      <c r="AJ267" s="128"/>
      <c r="AK267" s="128"/>
      <c r="AL267" s="128"/>
      <c r="AM267" s="128"/>
      <c r="AN267" s="128"/>
      <c r="AO267" s="128"/>
      <c r="AP267" s="128"/>
      <c r="AQ267" s="128"/>
      <c r="AR267" s="128"/>
      <c r="AS267" s="128"/>
      <c r="AT267" s="133"/>
      <c r="AU267" s="133"/>
      <c r="AV267" s="133"/>
      <c r="AW267" s="133"/>
      <c r="AX267" s="133"/>
      <c r="AY267" s="133"/>
      <c r="AZ267" s="133"/>
      <c r="BA267" s="133"/>
      <c r="BB267" s="133"/>
      <c r="BC267" s="133"/>
      <c r="BD267" s="133"/>
    </row>
    <row r="268" spans="1:56" ht="12.75" customHeight="1" x14ac:dyDescent="0.25">
      <c r="A268" s="127"/>
      <c r="B268" s="127"/>
      <c r="C268" s="127"/>
      <c r="D268" s="127"/>
      <c r="E268" s="127"/>
      <c r="F268" s="127"/>
      <c r="G268" s="127"/>
      <c r="H268" s="127"/>
      <c r="I268" s="127"/>
      <c r="J268" s="127"/>
      <c r="K268" s="127"/>
      <c r="L268" s="127"/>
      <c r="M268" s="127"/>
      <c r="N268" s="127"/>
      <c r="O268" s="127"/>
      <c r="P268" s="128"/>
      <c r="Q268" s="128"/>
      <c r="R268" s="128"/>
      <c r="S268" s="128"/>
      <c r="T268" s="128"/>
      <c r="U268" s="128"/>
      <c r="V268" s="128"/>
      <c r="W268" s="128"/>
      <c r="X268" s="128"/>
      <c r="Y268" s="129"/>
      <c r="Z268" s="129"/>
      <c r="AA268" s="129"/>
      <c r="AB268" s="129"/>
      <c r="AC268" s="132"/>
      <c r="AD268" s="132"/>
      <c r="AE268" s="132"/>
      <c r="AF268" s="132"/>
      <c r="AG268" s="132"/>
      <c r="AH268" s="132"/>
      <c r="AI268" s="128"/>
      <c r="AJ268" s="128"/>
      <c r="AK268" s="128"/>
      <c r="AL268" s="128"/>
      <c r="AM268" s="128"/>
      <c r="AN268" s="128"/>
      <c r="AO268" s="128"/>
      <c r="AP268" s="128"/>
      <c r="AQ268" s="128"/>
      <c r="AR268" s="128"/>
      <c r="AS268" s="128"/>
      <c r="AT268" s="133"/>
      <c r="AU268" s="133"/>
      <c r="AV268" s="133"/>
      <c r="AW268" s="133"/>
      <c r="AX268" s="133"/>
      <c r="AY268" s="133"/>
      <c r="AZ268" s="133"/>
      <c r="BA268" s="133"/>
      <c r="BB268" s="133"/>
      <c r="BC268" s="133"/>
      <c r="BD268" s="133"/>
    </row>
    <row r="269" spans="1:56" ht="12.75" customHeight="1" x14ac:dyDescent="0.25">
      <c r="A269" s="127"/>
      <c r="B269" s="127"/>
      <c r="C269" s="127"/>
      <c r="D269" s="127"/>
      <c r="E269" s="127"/>
      <c r="F269" s="127"/>
      <c r="G269" s="127"/>
      <c r="H269" s="127"/>
      <c r="I269" s="127"/>
      <c r="J269" s="127"/>
      <c r="K269" s="127"/>
      <c r="L269" s="127"/>
      <c r="M269" s="127"/>
      <c r="N269" s="127"/>
      <c r="O269" s="127"/>
      <c r="P269" s="128"/>
      <c r="Q269" s="128"/>
      <c r="R269" s="128"/>
      <c r="S269" s="128"/>
      <c r="T269" s="128"/>
      <c r="U269" s="128"/>
      <c r="V269" s="128"/>
      <c r="W269" s="128"/>
      <c r="X269" s="128"/>
      <c r="Y269" s="129"/>
      <c r="Z269" s="129"/>
      <c r="AA269" s="129"/>
      <c r="AB269" s="129"/>
      <c r="AC269" s="132"/>
      <c r="AD269" s="132"/>
      <c r="AE269" s="132"/>
      <c r="AF269" s="132"/>
      <c r="AG269" s="132"/>
      <c r="AH269" s="132"/>
      <c r="AI269" s="128"/>
      <c r="AJ269" s="128"/>
      <c r="AK269" s="128"/>
      <c r="AL269" s="128"/>
      <c r="AM269" s="128"/>
      <c r="AN269" s="128"/>
      <c r="AO269" s="128"/>
      <c r="AP269" s="128"/>
      <c r="AQ269" s="128"/>
      <c r="AR269" s="128"/>
      <c r="AS269" s="128"/>
      <c r="AT269" s="133"/>
      <c r="AU269" s="133"/>
      <c r="AV269" s="133"/>
      <c r="AW269" s="133"/>
      <c r="AX269" s="133"/>
      <c r="AY269" s="133"/>
      <c r="AZ269" s="133"/>
      <c r="BA269" s="133"/>
      <c r="BB269" s="133"/>
      <c r="BC269" s="133"/>
      <c r="BD269" s="133"/>
    </row>
    <row r="270" spans="1:56" ht="12.75" customHeight="1" x14ac:dyDescent="0.25">
      <c r="A270" s="127"/>
      <c r="B270" s="127"/>
      <c r="C270" s="127"/>
      <c r="D270" s="127"/>
      <c r="E270" s="127"/>
      <c r="F270" s="127"/>
      <c r="G270" s="127"/>
      <c r="H270" s="127"/>
      <c r="I270" s="127"/>
      <c r="J270" s="127"/>
      <c r="K270" s="127"/>
      <c r="L270" s="127"/>
      <c r="M270" s="127"/>
      <c r="N270" s="127"/>
      <c r="O270" s="127"/>
      <c r="P270" s="128"/>
      <c r="Q270" s="128"/>
      <c r="R270" s="128"/>
      <c r="S270" s="128"/>
      <c r="T270" s="128"/>
      <c r="U270" s="128"/>
      <c r="V270" s="128"/>
      <c r="W270" s="128"/>
      <c r="X270" s="128"/>
      <c r="Y270" s="129"/>
      <c r="Z270" s="129"/>
      <c r="AA270" s="129"/>
      <c r="AB270" s="129"/>
      <c r="AC270" s="132"/>
      <c r="AD270" s="132"/>
      <c r="AE270" s="132"/>
      <c r="AF270" s="132"/>
      <c r="AG270" s="132"/>
      <c r="AH270" s="132"/>
      <c r="AI270" s="128"/>
      <c r="AJ270" s="128"/>
      <c r="AK270" s="128"/>
      <c r="AL270" s="128"/>
      <c r="AM270" s="128"/>
      <c r="AN270" s="128"/>
      <c r="AO270" s="128"/>
      <c r="AP270" s="128"/>
      <c r="AQ270" s="128"/>
      <c r="AR270" s="128"/>
      <c r="AS270" s="128"/>
      <c r="AT270" s="133"/>
      <c r="AU270" s="133"/>
      <c r="AV270" s="133"/>
      <c r="AW270" s="133"/>
      <c r="AX270" s="133"/>
      <c r="AY270" s="133"/>
      <c r="AZ270" s="133"/>
      <c r="BA270" s="133"/>
      <c r="BB270" s="133"/>
      <c r="BC270" s="133"/>
      <c r="BD270" s="133"/>
    </row>
    <row r="271" spans="1:56" ht="12.75" customHeight="1" x14ac:dyDescent="0.25">
      <c r="A271" s="127"/>
      <c r="B271" s="127"/>
      <c r="C271" s="127"/>
      <c r="D271" s="127"/>
      <c r="E271" s="127"/>
      <c r="F271" s="127"/>
      <c r="G271" s="127"/>
      <c r="H271" s="127"/>
      <c r="I271" s="127"/>
      <c r="J271" s="127"/>
      <c r="K271" s="127"/>
      <c r="L271" s="127"/>
      <c r="M271" s="127"/>
      <c r="N271" s="127"/>
      <c r="O271" s="127"/>
      <c r="P271" s="128"/>
      <c r="Q271" s="128"/>
      <c r="R271" s="128"/>
      <c r="S271" s="128"/>
      <c r="T271" s="128"/>
      <c r="U271" s="128"/>
      <c r="V271" s="128"/>
      <c r="W271" s="128"/>
      <c r="X271" s="128"/>
      <c r="Y271" s="129"/>
      <c r="Z271" s="129"/>
      <c r="AA271" s="129"/>
      <c r="AB271" s="129"/>
      <c r="AC271" s="132"/>
      <c r="AD271" s="132"/>
      <c r="AE271" s="132"/>
      <c r="AF271" s="132"/>
      <c r="AG271" s="132"/>
      <c r="AH271" s="132"/>
      <c r="AI271" s="128"/>
      <c r="AJ271" s="128"/>
      <c r="AK271" s="128"/>
      <c r="AL271" s="128"/>
      <c r="AM271" s="128"/>
      <c r="AN271" s="128"/>
      <c r="AO271" s="128"/>
      <c r="AP271" s="128"/>
      <c r="AQ271" s="128"/>
      <c r="AR271" s="128"/>
      <c r="AS271" s="128"/>
      <c r="AT271" s="133"/>
      <c r="AU271" s="133"/>
      <c r="AV271" s="133"/>
      <c r="AW271" s="133"/>
      <c r="AX271" s="133"/>
      <c r="AY271" s="133"/>
      <c r="AZ271" s="133"/>
      <c r="BA271" s="133"/>
      <c r="BB271" s="133"/>
      <c r="BC271" s="133"/>
      <c r="BD271" s="133"/>
    </row>
    <row r="272" spans="1:5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</row>
    <row r="273" spans="1:5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</row>
    <row r="274" spans="1:5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</row>
    <row r="275" spans="1:5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</row>
    <row r="276" spans="1:5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</row>
    <row r="277" spans="1:5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</row>
    <row r="278" spans="1:5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</row>
    <row r="279" spans="1:5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</row>
    <row r="280" spans="1:5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</row>
    <row r="281" spans="1:5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</row>
    <row r="282" spans="1:5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</row>
    <row r="283" spans="1:5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</row>
    <row r="284" spans="1:5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</row>
    <row r="285" spans="1:5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</row>
    <row r="286" spans="1:5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</row>
    <row r="287" spans="1:5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</row>
    <row r="288" spans="1:5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</row>
    <row r="289" spans="1:5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</row>
    <row r="290" spans="1:5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</row>
    <row r="291" spans="1:5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</row>
    <row r="292" spans="1:5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</row>
    <row r="293" spans="1:5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</row>
    <row r="294" spans="1:5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</row>
    <row r="295" spans="1:5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</row>
    <row r="296" spans="1:5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</row>
    <row r="297" spans="1:5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</row>
    <row r="298" spans="1:5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</row>
    <row r="299" spans="1:5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</row>
    <row r="300" spans="1:5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</row>
    <row r="301" spans="1:5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</row>
    <row r="302" spans="1:5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</row>
    <row r="303" spans="1:5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</row>
    <row r="304" spans="1:5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</row>
    <row r="305" spans="1:5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</row>
    <row r="306" spans="1:5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</row>
    <row r="307" spans="1:5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</row>
    <row r="308" spans="1:5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</row>
    <row r="309" spans="1:5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</row>
    <row r="310" spans="1:5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</row>
    <row r="311" spans="1:5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</row>
    <row r="312" spans="1:5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</row>
    <row r="313" spans="1:5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</row>
    <row r="314" spans="1:5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</row>
    <row r="315" spans="1:5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</row>
    <row r="316" spans="1:5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</row>
    <row r="317" spans="1:5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</row>
    <row r="318" spans="1:5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</row>
    <row r="319" spans="1:5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</row>
    <row r="320" spans="1:5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</row>
    <row r="321" spans="1:5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</row>
    <row r="322" spans="1:5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</row>
    <row r="323" spans="1:5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</row>
    <row r="324" spans="1:5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</row>
    <row r="325" spans="1:5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</row>
    <row r="326" spans="1:5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</row>
    <row r="327" spans="1:5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</row>
    <row r="328" spans="1:5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</row>
    <row r="329" spans="1:5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</row>
    <row r="330" spans="1:5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</row>
    <row r="331" spans="1:5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</row>
    <row r="332" spans="1:5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</row>
    <row r="333" spans="1:5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</row>
    <row r="334" spans="1:5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</row>
    <row r="335" spans="1:5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</row>
    <row r="336" spans="1:5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</row>
    <row r="337" spans="1:5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</row>
    <row r="338" spans="1:5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</row>
    <row r="339" spans="1:5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</row>
    <row r="340" spans="1:5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</row>
    <row r="341" spans="1:5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</row>
    <row r="342" spans="1:5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</row>
    <row r="343" spans="1:5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</row>
    <row r="344" spans="1:5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</row>
    <row r="345" spans="1:5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</row>
    <row r="346" spans="1:5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</row>
    <row r="347" spans="1:5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</row>
    <row r="348" spans="1:5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</row>
    <row r="349" spans="1:5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</row>
    <row r="350" spans="1:5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</row>
    <row r="351" spans="1:5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</row>
    <row r="352" spans="1:5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</row>
    <row r="353" spans="1:5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</row>
    <row r="354" spans="1:5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</row>
    <row r="355" spans="1:5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</row>
    <row r="356" spans="1:5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</row>
    <row r="357" spans="1:5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</row>
    <row r="358" spans="1:5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</row>
    <row r="359" spans="1:5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</row>
    <row r="360" spans="1:5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</row>
    <row r="361" spans="1:5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</row>
    <row r="362" spans="1:5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</row>
    <row r="363" spans="1:5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</row>
    <row r="364" spans="1:5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</row>
    <row r="365" spans="1:5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</row>
    <row r="366" spans="1:5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</row>
    <row r="367" spans="1:5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</row>
    <row r="368" spans="1:5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</row>
    <row r="369" spans="1:5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</row>
    <row r="370" spans="1:5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</row>
    <row r="371" spans="1:5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</row>
    <row r="372" spans="1:5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</row>
    <row r="373" spans="1:5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</row>
    <row r="374" spans="1:5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</row>
    <row r="375" spans="1:5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</row>
    <row r="376" spans="1:5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</row>
    <row r="377" spans="1:5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</row>
    <row r="378" spans="1:5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</row>
    <row r="379" spans="1:5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</row>
    <row r="380" spans="1:5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</row>
    <row r="381" spans="1:5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</row>
    <row r="382" spans="1:5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</row>
    <row r="383" spans="1:5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</row>
    <row r="384" spans="1:5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</row>
    <row r="385" spans="1:5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</row>
    <row r="386" spans="1:5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</row>
    <row r="387" spans="1:5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</row>
    <row r="388" spans="1:5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</row>
    <row r="389" spans="1:5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</row>
    <row r="390" spans="1:5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</row>
    <row r="391" spans="1:5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</row>
    <row r="392" spans="1:5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</row>
    <row r="393" spans="1:5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</row>
    <row r="394" spans="1:5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</row>
    <row r="395" spans="1:5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</row>
    <row r="396" spans="1:5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</row>
    <row r="397" spans="1:5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</row>
    <row r="398" spans="1:5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</row>
    <row r="399" spans="1:5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</row>
    <row r="400" spans="1:5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</row>
    <row r="401" spans="1:5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</row>
    <row r="402" spans="1:5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</row>
    <row r="403" spans="1:5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</row>
    <row r="404" spans="1:5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</row>
    <row r="405" spans="1:5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</row>
    <row r="406" spans="1:5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</row>
    <row r="407" spans="1:5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</row>
    <row r="408" spans="1:5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</row>
    <row r="409" spans="1:5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</row>
    <row r="410" spans="1:5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</row>
    <row r="411" spans="1:5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</row>
    <row r="412" spans="1:5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</row>
    <row r="413" spans="1:5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</row>
    <row r="414" spans="1:5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</row>
    <row r="415" spans="1:5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</row>
    <row r="416" spans="1:5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</row>
    <row r="417" spans="1:5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</row>
    <row r="418" spans="1:5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</row>
    <row r="419" spans="1:5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</row>
    <row r="420" spans="1:5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</row>
    <row r="421" spans="1:5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</row>
    <row r="422" spans="1:5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</row>
    <row r="423" spans="1:5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</row>
    <row r="424" spans="1:5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</row>
    <row r="425" spans="1:5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</row>
    <row r="426" spans="1:5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</row>
    <row r="427" spans="1:5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</row>
    <row r="428" spans="1:5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</row>
    <row r="429" spans="1:5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</row>
    <row r="430" spans="1:5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</row>
    <row r="431" spans="1:5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</row>
    <row r="432" spans="1:5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</row>
    <row r="433" spans="1:5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</row>
    <row r="434" spans="1:5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</row>
    <row r="435" spans="1:5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</row>
    <row r="436" spans="1:5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</row>
    <row r="437" spans="1:5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</row>
    <row r="438" spans="1:5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</row>
    <row r="439" spans="1:5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</row>
    <row r="440" spans="1:5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</row>
    <row r="441" spans="1:5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</row>
    <row r="442" spans="1:5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</row>
    <row r="443" spans="1:5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</row>
    <row r="444" spans="1:5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</row>
    <row r="445" spans="1:5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</row>
    <row r="446" spans="1:5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</row>
    <row r="447" spans="1:5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</row>
    <row r="448" spans="1:5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</row>
    <row r="449" spans="1:5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</row>
    <row r="450" spans="1:5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</row>
    <row r="451" spans="1:5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</row>
    <row r="452" spans="1:5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</row>
    <row r="453" spans="1:5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</row>
    <row r="454" spans="1:5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</row>
    <row r="455" spans="1:5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</row>
    <row r="456" spans="1:5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</row>
    <row r="457" spans="1:5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</row>
    <row r="458" spans="1:5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</row>
    <row r="459" spans="1:5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</row>
    <row r="460" spans="1:5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</row>
    <row r="461" spans="1:5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</row>
    <row r="462" spans="1:5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</row>
    <row r="463" spans="1:5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</row>
    <row r="464" spans="1:5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</row>
    <row r="465" spans="1:5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</row>
    <row r="466" spans="1:5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</row>
    <row r="467" spans="1:5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</row>
    <row r="468" spans="1:5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</row>
    <row r="469" spans="1:5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</row>
    <row r="470" spans="1:5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</row>
    <row r="471" spans="1:5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</row>
    <row r="472" spans="1:5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</row>
    <row r="473" spans="1:5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</row>
    <row r="474" spans="1:5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</row>
    <row r="475" spans="1:5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</row>
    <row r="476" spans="1:5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</row>
    <row r="477" spans="1:5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</row>
    <row r="478" spans="1:5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</row>
    <row r="479" spans="1:5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</row>
    <row r="480" spans="1:5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</row>
    <row r="481" spans="1:5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</row>
    <row r="482" spans="1:5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</row>
    <row r="483" spans="1:5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</row>
    <row r="484" spans="1:5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</row>
    <row r="485" spans="1:5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</row>
    <row r="486" spans="1:5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</row>
    <row r="487" spans="1:5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</row>
    <row r="488" spans="1:5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</row>
    <row r="489" spans="1:5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</row>
    <row r="490" spans="1:5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</row>
    <row r="491" spans="1:5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</row>
    <row r="492" spans="1:5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</row>
    <row r="493" spans="1:5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</row>
    <row r="494" spans="1:5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</row>
    <row r="495" spans="1:5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</row>
    <row r="496" spans="1:5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</row>
    <row r="497" spans="1:5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</row>
    <row r="498" spans="1:5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</row>
    <row r="499" spans="1:5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</row>
    <row r="500" spans="1:5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</row>
    <row r="501" spans="1:5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</row>
    <row r="502" spans="1:5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</row>
    <row r="503" spans="1:5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</row>
    <row r="504" spans="1:5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</row>
    <row r="505" spans="1:5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</row>
    <row r="506" spans="1:5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</row>
    <row r="507" spans="1:5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</row>
    <row r="508" spans="1:5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</row>
    <row r="509" spans="1:5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</row>
    <row r="510" spans="1:5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</row>
    <row r="511" spans="1:5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</row>
    <row r="512" spans="1:5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</row>
    <row r="513" spans="1:5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</row>
    <row r="514" spans="1:5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</row>
    <row r="515" spans="1:5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</row>
    <row r="516" spans="1:5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</row>
    <row r="517" spans="1:5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</row>
    <row r="518" spans="1:5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</row>
    <row r="519" spans="1:5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</row>
    <row r="520" spans="1:5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</row>
    <row r="521" spans="1:5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</row>
    <row r="522" spans="1:5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</row>
    <row r="523" spans="1:5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</row>
    <row r="524" spans="1:5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</row>
    <row r="525" spans="1:5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</row>
    <row r="526" spans="1:5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</row>
    <row r="527" spans="1:5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</row>
    <row r="528" spans="1:5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</row>
    <row r="529" spans="1:5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</row>
    <row r="530" spans="1:5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</row>
    <row r="531" spans="1:5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</row>
    <row r="532" spans="1:5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</row>
    <row r="533" spans="1:5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</row>
    <row r="534" spans="1:5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</row>
    <row r="535" spans="1:5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</row>
    <row r="536" spans="1:5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</row>
    <row r="537" spans="1:5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</row>
    <row r="538" spans="1:5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</row>
    <row r="539" spans="1:5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</row>
    <row r="540" spans="1:5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</row>
    <row r="541" spans="1:5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</row>
    <row r="542" spans="1:5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</row>
    <row r="543" spans="1:5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</row>
    <row r="544" spans="1:5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</row>
    <row r="545" spans="1:5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</row>
    <row r="546" spans="1:5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</row>
    <row r="547" spans="1:5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</row>
    <row r="548" spans="1:5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</row>
    <row r="549" spans="1:5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</row>
    <row r="550" spans="1:5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</row>
    <row r="551" spans="1:5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</row>
    <row r="552" spans="1:5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</row>
    <row r="553" spans="1:5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</row>
    <row r="554" spans="1:5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</row>
    <row r="555" spans="1:5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</row>
    <row r="556" spans="1:5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</row>
    <row r="557" spans="1:5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</row>
    <row r="558" spans="1:5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</row>
    <row r="559" spans="1:5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</row>
    <row r="560" spans="1:5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</row>
    <row r="561" spans="1:5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</row>
    <row r="562" spans="1:5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</row>
    <row r="563" spans="1:5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</row>
    <row r="564" spans="1:5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</row>
    <row r="565" spans="1:5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</row>
    <row r="566" spans="1:5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</row>
    <row r="567" spans="1:5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</row>
    <row r="568" spans="1:5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</row>
    <row r="569" spans="1:5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</row>
    <row r="570" spans="1:5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</row>
    <row r="571" spans="1:5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</row>
    <row r="572" spans="1:5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</row>
    <row r="573" spans="1:5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</row>
    <row r="574" spans="1:5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</row>
    <row r="575" spans="1:5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</row>
    <row r="576" spans="1:5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</row>
    <row r="577" spans="1:5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</row>
    <row r="578" spans="1:5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</row>
    <row r="579" spans="1:5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</row>
    <row r="580" spans="1:5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</row>
    <row r="581" spans="1:5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</row>
    <row r="582" spans="1:5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</row>
    <row r="583" spans="1:5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</row>
    <row r="584" spans="1:5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</row>
    <row r="585" spans="1:5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</row>
    <row r="586" spans="1:5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</row>
    <row r="587" spans="1:5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</row>
    <row r="588" spans="1:5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</row>
    <row r="589" spans="1:5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</row>
    <row r="590" spans="1:5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</row>
    <row r="591" spans="1:5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</row>
    <row r="592" spans="1:5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</row>
    <row r="593" spans="1:5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</row>
    <row r="594" spans="1:5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</row>
    <row r="595" spans="1:5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</row>
    <row r="596" spans="1:5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</row>
    <row r="597" spans="1:5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</row>
    <row r="598" spans="1:5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</row>
    <row r="599" spans="1:5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</row>
    <row r="600" spans="1:5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</row>
    <row r="601" spans="1:5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</row>
    <row r="602" spans="1:5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</row>
    <row r="603" spans="1:5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</row>
    <row r="604" spans="1:5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</row>
    <row r="605" spans="1:5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</row>
    <row r="606" spans="1:5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</row>
    <row r="607" spans="1:5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</row>
    <row r="608" spans="1:5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</row>
    <row r="609" spans="1:5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</row>
    <row r="610" spans="1:5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</row>
    <row r="611" spans="1:5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</row>
    <row r="612" spans="1:5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</row>
    <row r="613" spans="1:5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</row>
    <row r="614" spans="1:5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</row>
    <row r="615" spans="1:5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</row>
    <row r="616" spans="1:5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</row>
    <row r="617" spans="1:5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</row>
    <row r="618" spans="1:5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</row>
    <row r="619" spans="1:5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</row>
    <row r="620" spans="1:5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</row>
    <row r="621" spans="1:5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</row>
    <row r="622" spans="1:5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</row>
    <row r="623" spans="1:5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</row>
    <row r="624" spans="1:5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</row>
    <row r="625" spans="1:5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</row>
    <row r="626" spans="1:5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</row>
    <row r="627" spans="1:5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</row>
    <row r="628" spans="1:5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</row>
    <row r="629" spans="1:5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</row>
    <row r="630" spans="1:5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</row>
    <row r="631" spans="1:5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</row>
    <row r="632" spans="1:5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</row>
    <row r="633" spans="1:5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</row>
    <row r="634" spans="1:5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</row>
    <row r="635" spans="1:5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</row>
    <row r="636" spans="1:5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</row>
    <row r="637" spans="1:5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</row>
    <row r="638" spans="1:5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</row>
    <row r="639" spans="1:5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</row>
    <row r="640" spans="1:5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</row>
    <row r="641" spans="1:5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</row>
    <row r="642" spans="1:5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</row>
    <row r="643" spans="1:5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</row>
    <row r="644" spans="1:5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</row>
    <row r="645" spans="1:5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</row>
    <row r="646" spans="1:5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</row>
    <row r="647" spans="1:5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</row>
    <row r="648" spans="1:5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</row>
    <row r="649" spans="1:5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</row>
    <row r="650" spans="1:5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</row>
    <row r="651" spans="1:5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</row>
    <row r="652" spans="1:5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</row>
    <row r="653" spans="1:5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</row>
    <row r="654" spans="1:5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</row>
    <row r="655" spans="1:5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</row>
    <row r="656" spans="1:5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</row>
    <row r="657" spans="1:5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</row>
    <row r="658" spans="1:5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</row>
    <row r="659" spans="1:5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</row>
    <row r="660" spans="1:5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</row>
    <row r="661" spans="1:5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</row>
    <row r="662" spans="1:5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</row>
    <row r="663" spans="1:5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</row>
    <row r="664" spans="1:5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</row>
    <row r="665" spans="1:5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</row>
    <row r="666" spans="1:5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</row>
    <row r="667" spans="1:5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</row>
    <row r="668" spans="1:5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</row>
    <row r="669" spans="1:5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</row>
    <row r="670" spans="1:5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</row>
    <row r="671" spans="1:5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</row>
    <row r="672" spans="1:5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</row>
    <row r="673" spans="1:5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</row>
    <row r="674" spans="1:5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</row>
    <row r="675" spans="1:5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</row>
    <row r="676" spans="1:5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</row>
    <row r="677" spans="1:5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</row>
    <row r="678" spans="1:5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</row>
    <row r="679" spans="1:5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</row>
    <row r="680" spans="1:5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</row>
    <row r="681" spans="1:5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</row>
    <row r="682" spans="1:5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</row>
    <row r="683" spans="1:5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</row>
    <row r="684" spans="1:5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</row>
    <row r="685" spans="1:5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</row>
    <row r="686" spans="1:5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</row>
    <row r="687" spans="1:5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</row>
    <row r="688" spans="1:5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</row>
    <row r="689" spans="1:5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</row>
    <row r="690" spans="1:5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</row>
    <row r="691" spans="1:5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</row>
    <row r="692" spans="1:5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</row>
    <row r="693" spans="1:5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</row>
    <row r="694" spans="1:5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</row>
    <row r="695" spans="1:5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</row>
    <row r="696" spans="1:5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</row>
    <row r="697" spans="1:5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</row>
    <row r="698" spans="1:5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</row>
    <row r="699" spans="1:5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</row>
    <row r="700" spans="1:5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</row>
    <row r="701" spans="1:5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</row>
    <row r="702" spans="1:5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</row>
    <row r="703" spans="1:5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</row>
    <row r="704" spans="1:5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</row>
    <row r="705" spans="1:5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</row>
    <row r="706" spans="1:5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</row>
    <row r="707" spans="1:5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</row>
    <row r="708" spans="1:5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</row>
    <row r="709" spans="1:5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</row>
    <row r="710" spans="1:5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</row>
    <row r="711" spans="1:5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</row>
    <row r="712" spans="1:5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</row>
    <row r="713" spans="1:5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</row>
    <row r="714" spans="1:5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</row>
    <row r="715" spans="1:5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</row>
    <row r="716" spans="1:5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</row>
    <row r="717" spans="1:5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</row>
    <row r="718" spans="1:5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</row>
    <row r="719" spans="1:5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</row>
    <row r="720" spans="1:5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</row>
    <row r="721" spans="1:5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</row>
    <row r="722" spans="1:5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</row>
    <row r="723" spans="1:5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</row>
    <row r="724" spans="1:5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</row>
    <row r="725" spans="1:5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</row>
    <row r="726" spans="1:5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</row>
    <row r="727" spans="1:5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</row>
    <row r="728" spans="1:5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</row>
    <row r="729" spans="1:5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</row>
    <row r="730" spans="1:5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</row>
    <row r="731" spans="1:5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</row>
    <row r="732" spans="1:5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</row>
    <row r="733" spans="1:5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</row>
    <row r="734" spans="1:5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</row>
    <row r="735" spans="1:5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</row>
    <row r="736" spans="1:5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</row>
    <row r="737" spans="1:5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</row>
    <row r="738" spans="1:5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</row>
    <row r="739" spans="1:5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</row>
    <row r="740" spans="1:5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</row>
    <row r="741" spans="1:5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</row>
    <row r="742" spans="1:5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</row>
    <row r="743" spans="1:5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</row>
    <row r="744" spans="1:5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</row>
    <row r="745" spans="1:5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</row>
    <row r="746" spans="1:5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</row>
    <row r="747" spans="1:5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</row>
    <row r="748" spans="1:5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</row>
    <row r="749" spans="1:5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</row>
    <row r="750" spans="1:5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</row>
    <row r="751" spans="1:5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</row>
    <row r="752" spans="1:5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</row>
    <row r="753" spans="1:5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</row>
    <row r="754" spans="1:5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</row>
    <row r="755" spans="1:5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</row>
    <row r="756" spans="1:5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</row>
    <row r="757" spans="1:5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</row>
    <row r="758" spans="1:5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</row>
    <row r="759" spans="1:5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</row>
    <row r="760" spans="1:5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</row>
    <row r="761" spans="1:5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</row>
    <row r="762" spans="1:5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</row>
    <row r="763" spans="1:5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</row>
    <row r="764" spans="1:5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</row>
    <row r="765" spans="1:5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</row>
    <row r="766" spans="1:5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</row>
    <row r="767" spans="1:5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</row>
    <row r="768" spans="1:5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</row>
    <row r="769" spans="1:5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</row>
    <row r="770" spans="1:5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</row>
    <row r="771" spans="1:5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</row>
    <row r="772" spans="1:5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</row>
    <row r="773" spans="1:5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</row>
    <row r="774" spans="1:5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</row>
    <row r="775" spans="1:5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</row>
    <row r="776" spans="1:5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</row>
    <row r="777" spans="1:5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</row>
    <row r="778" spans="1:5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</row>
    <row r="779" spans="1:5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</row>
    <row r="780" spans="1:5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</row>
    <row r="781" spans="1:5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</row>
    <row r="782" spans="1:5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</row>
    <row r="783" spans="1:5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</row>
    <row r="784" spans="1:5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</row>
    <row r="785" spans="1:5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</row>
    <row r="786" spans="1:5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</row>
    <row r="787" spans="1:5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</row>
    <row r="788" spans="1:5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</row>
    <row r="789" spans="1:5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</row>
    <row r="790" spans="1:5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</row>
    <row r="791" spans="1:5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</row>
    <row r="792" spans="1:5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</row>
    <row r="793" spans="1:5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</row>
    <row r="794" spans="1:5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</row>
    <row r="795" spans="1:5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</row>
    <row r="796" spans="1:5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</row>
    <row r="797" spans="1:5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</row>
    <row r="798" spans="1:5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</row>
    <row r="799" spans="1:5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</row>
    <row r="800" spans="1:5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</row>
    <row r="801" spans="1:5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</row>
    <row r="802" spans="1:5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</row>
    <row r="803" spans="1:5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</row>
    <row r="804" spans="1:5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</row>
    <row r="805" spans="1:5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</row>
    <row r="806" spans="1:5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</row>
    <row r="807" spans="1:5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</row>
    <row r="808" spans="1:5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</row>
    <row r="809" spans="1:5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</row>
    <row r="810" spans="1:5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</row>
    <row r="811" spans="1:5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</row>
    <row r="812" spans="1:5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</row>
    <row r="813" spans="1:5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</row>
    <row r="814" spans="1:5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</row>
    <row r="815" spans="1:5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</row>
    <row r="816" spans="1:5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</row>
    <row r="817" spans="1:5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</row>
    <row r="818" spans="1:5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</row>
    <row r="819" spans="1:5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</row>
    <row r="820" spans="1:5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</row>
    <row r="821" spans="1:5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</row>
    <row r="822" spans="1:5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</row>
    <row r="823" spans="1:5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</row>
    <row r="824" spans="1:5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</row>
    <row r="825" spans="1:5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</row>
    <row r="826" spans="1:5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</row>
    <row r="827" spans="1:5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</row>
    <row r="828" spans="1:5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</row>
    <row r="829" spans="1:5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</row>
    <row r="830" spans="1:5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</row>
    <row r="831" spans="1:5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</row>
    <row r="832" spans="1:5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</row>
    <row r="833" spans="1:5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</row>
    <row r="834" spans="1:5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</row>
    <row r="835" spans="1:5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</row>
    <row r="836" spans="1:5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</row>
    <row r="837" spans="1:5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</row>
    <row r="838" spans="1:5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</row>
    <row r="839" spans="1:5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</row>
    <row r="840" spans="1:5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</row>
    <row r="841" spans="1:5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</row>
    <row r="842" spans="1:5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</row>
    <row r="843" spans="1:5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</row>
    <row r="844" spans="1:5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</row>
    <row r="845" spans="1:5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</row>
    <row r="846" spans="1:5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</row>
    <row r="847" spans="1:5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</row>
    <row r="848" spans="1:5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</row>
    <row r="849" spans="1:5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</row>
    <row r="850" spans="1:5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</row>
    <row r="851" spans="1:5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</row>
    <row r="852" spans="1:5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</row>
    <row r="853" spans="1:5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</row>
    <row r="854" spans="1:5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</row>
    <row r="855" spans="1:5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</row>
    <row r="856" spans="1:5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</row>
    <row r="857" spans="1:5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</row>
    <row r="858" spans="1:5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</row>
    <row r="859" spans="1:5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</row>
    <row r="860" spans="1:5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</row>
    <row r="861" spans="1:5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</row>
    <row r="862" spans="1:5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</row>
    <row r="863" spans="1:5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</row>
    <row r="864" spans="1:5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</row>
    <row r="865" spans="1:5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</row>
    <row r="866" spans="1:5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</row>
    <row r="867" spans="1:5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</row>
    <row r="868" spans="1:5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</row>
    <row r="869" spans="1:5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</row>
    <row r="870" spans="1:5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</row>
    <row r="871" spans="1:5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</row>
    <row r="872" spans="1:5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</row>
    <row r="873" spans="1:5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</row>
    <row r="874" spans="1:5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</row>
    <row r="875" spans="1:5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</row>
    <row r="876" spans="1:5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</row>
    <row r="877" spans="1:5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</row>
    <row r="878" spans="1:5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</row>
    <row r="879" spans="1:5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</row>
    <row r="880" spans="1:5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</row>
    <row r="881" spans="1:5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</row>
    <row r="882" spans="1:5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</row>
    <row r="883" spans="1:5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</row>
    <row r="884" spans="1:5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</row>
    <row r="885" spans="1:5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</row>
    <row r="886" spans="1:5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</row>
    <row r="887" spans="1:5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</row>
    <row r="888" spans="1:5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</row>
    <row r="889" spans="1:5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</row>
    <row r="890" spans="1:5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</row>
    <row r="891" spans="1:5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</row>
    <row r="892" spans="1:5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</row>
    <row r="893" spans="1:5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</row>
    <row r="894" spans="1:5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</row>
    <row r="895" spans="1:5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</row>
    <row r="896" spans="1:5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</row>
    <row r="897" spans="1:5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</row>
    <row r="898" spans="1:5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</row>
    <row r="899" spans="1:5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</row>
    <row r="900" spans="1:5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</row>
    <row r="901" spans="1:5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</row>
    <row r="902" spans="1:5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</row>
    <row r="903" spans="1:5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</row>
    <row r="904" spans="1:5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</row>
    <row r="905" spans="1:5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</row>
    <row r="906" spans="1:5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</row>
    <row r="907" spans="1:5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</row>
    <row r="908" spans="1:5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</row>
    <row r="909" spans="1:5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</row>
    <row r="910" spans="1:5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</row>
    <row r="911" spans="1:5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</row>
    <row r="912" spans="1:5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</row>
    <row r="913" spans="1:5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</row>
    <row r="914" spans="1:5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</row>
    <row r="915" spans="1:5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</row>
    <row r="916" spans="1:5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</row>
    <row r="917" spans="1:5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</row>
    <row r="918" spans="1:5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</row>
    <row r="919" spans="1:5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</row>
    <row r="920" spans="1:5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</row>
    <row r="921" spans="1:5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</row>
    <row r="922" spans="1:5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</row>
    <row r="923" spans="1:5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</row>
    <row r="924" spans="1:5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</row>
    <row r="925" spans="1:5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</row>
    <row r="926" spans="1:5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</row>
    <row r="927" spans="1:5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</row>
    <row r="928" spans="1:5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</row>
    <row r="929" spans="1:5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</row>
    <row r="930" spans="1:5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</row>
    <row r="931" spans="1:5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</row>
    <row r="932" spans="1:5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</row>
    <row r="933" spans="1:5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</row>
    <row r="934" spans="1:5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</row>
    <row r="935" spans="1:5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</row>
    <row r="936" spans="1:5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</row>
    <row r="937" spans="1:5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</row>
    <row r="938" spans="1:5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</row>
    <row r="939" spans="1:5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</row>
    <row r="940" spans="1:5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</row>
    <row r="941" spans="1:5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</row>
    <row r="942" spans="1:5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</row>
    <row r="943" spans="1:5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</row>
    <row r="944" spans="1:5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</row>
    <row r="945" spans="1:5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</row>
    <row r="946" spans="1:5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</row>
    <row r="947" spans="1:5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</row>
    <row r="948" spans="1:5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</row>
    <row r="949" spans="1:5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</row>
    <row r="950" spans="1:5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</row>
    <row r="951" spans="1:5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</row>
    <row r="952" spans="1:5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</row>
    <row r="953" spans="1:5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</row>
    <row r="954" spans="1:5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</row>
    <row r="955" spans="1:5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</row>
    <row r="956" spans="1:5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</row>
    <row r="957" spans="1:5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</row>
    <row r="958" spans="1:5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</row>
    <row r="959" spans="1:5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</row>
    <row r="960" spans="1:5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</row>
    <row r="961" spans="1:5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</row>
    <row r="962" spans="1:5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</row>
    <row r="963" spans="1:5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</row>
    <row r="964" spans="1:5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</row>
    <row r="965" spans="1:5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</row>
    <row r="966" spans="1:5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</row>
    <row r="967" spans="1:5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</row>
    <row r="968" spans="1:5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</row>
    <row r="969" spans="1:5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</row>
    <row r="970" spans="1:5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</row>
    <row r="971" spans="1:5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</row>
    <row r="972" spans="1:5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</row>
    <row r="973" spans="1:5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</row>
    <row r="974" spans="1:5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</row>
    <row r="975" spans="1:5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</row>
    <row r="976" spans="1:5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</row>
    <row r="977" spans="1:5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</row>
    <row r="978" spans="1:5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</row>
    <row r="979" spans="1:5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</row>
    <row r="980" spans="1:5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</row>
    <row r="981" spans="1:5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</row>
    <row r="982" spans="1:5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</row>
    <row r="983" spans="1:5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</row>
    <row r="984" spans="1:5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</row>
    <row r="985" spans="1:5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</row>
    <row r="986" spans="1:5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</row>
    <row r="987" spans="1:5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</row>
    <row r="988" spans="1:5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</row>
    <row r="989" spans="1:5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</row>
    <row r="990" spans="1:5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</row>
    <row r="991" spans="1:5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</row>
    <row r="992" spans="1:5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</row>
    <row r="993" spans="1:5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</row>
    <row r="994" spans="1:5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</row>
    <row r="995" spans="1:5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</row>
    <row r="996" spans="1:5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</row>
    <row r="997" spans="1:5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</row>
    <row r="998" spans="1:5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</row>
    <row r="999" spans="1:5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</row>
    <row r="1000" spans="1:5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</row>
  </sheetData>
  <autoFilter ref="A3:BD71" xr:uid="{00000000-0009-0000-0000-000004000000}"/>
  <mergeCells count="1">
    <mergeCell ref="D1:Q1"/>
  </mergeCells>
  <conditionalFormatting sqref="W19">
    <cfRule type="cellIs" dxfId="7" priority="1" stopIfTrue="1" operator="equal">
      <formula>"#N/A"</formula>
    </cfRule>
  </conditionalFormatting>
  <conditionalFormatting sqref="W36">
    <cfRule type="cellIs" dxfId="6" priority="2" stopIfTrue="1" operator="equal">
      <formula>"#N/A"</formula>
    </cfRule>
  </conditionalFormatting>
  <conditionalFormatting sqref="W38">
    <cfRule type="cellIs" dxfId="5" priority="3" stopIfTrue="1" operator="equal">
      <formula>"#N/A"</formula>
    </cfRule>
  </conditionalFormatting>
  <conditionalFormatting sqref="Z39">
    <cfRule type="cellIs" dxfId="4" priority="4" stopIfTrue="1" operator="equal">
      <formula>"#N/A"</formula>
    </cfRule>
  </conditionalFormatting>
  <conditionalFormatting sqref="AD39:AG39">
    <cfRule type="cellIs" dxfId="3" priority="5" stopIfTrue="1" operator="equal">
      <formula>"#N/A"</formula>
    </cfRule>
  </conditionalFormatting>
  <conditionalFormatting sqref="AK37">
    <cfRule type="cellIs" dxfId="2" priority="6" stopIfTrue="1" operator="equal">
      <formula>"#N/A"</formula>
    </cfRule>
  </conditionalFormatting>
  <conditionalFormatting sqref="AL37:AL38">
    <cfRule type="cellIs" dxfId="1" priority="7" stopIfTrue="1" operator="equal">
      <formula>"#N/A"</formula>
    </cfRule>
  </conditionalFormatting>
  <conditionalFormatting sqref="AP37:AP38">
    <cfRule type="cellIs" dxfId="0" priority="8" stopIfTrue="1" operator="equal">
      <formula>"#N/A"</formula>
    </cfRule>
  </conditionalFormatting>
  <pageMargins left="0.7" right="0.7" top="0.75" bottom="0.75" header="0" footer="0"/>
  <pageSetup scale="7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2060"/>
  </sheetPr>
  <dimension ref="A1:DF275"/>
  <sheetViews>
    <sheetView showGridLines="0" workbookViewId="0">
      <pane xSplit="2" ySplit="3" topLeftCell="C18" activePane="bottomRight" state="frozen"/>
      <selection pane="topRight" activeCell="C1" sqref="C1"/>
      <selection pane="bottomLeft" activeCell="A4" sqref="A4"/>
      <selection pane="bottomRight" activeCell="K58" sqref="A3:DF75"/>
    </sheetView>
  </sheetViews>
  <sheetFormatPr defaultColWidth="14.42578125" defaultRowHeight="15" customHeight="1" x14ac:dyDescent="0.25"/>
  <cols>
    <col min="1" max="1" width="6.42578125" customWidth="1"/>
    <col min="2" max="2" width="7.42578125" customWidth="1"/>
    <col min="3" max="3" width="8.42578125" customWidth="1"/>
    <col min="4" max="4" width="5" customWidth="1"/>
    <col min="5" max="6" width="6.42578125" customWidth="1"/>
    <col min="7" max="7" width="11" customWidth="1"/>
    <col min="8" max="8" width="13.42578125" customWidth="1"/>
    <col min="9" max="9" width="20.28515625" customWidth="1"/>
    <col min="10" max="10" width="20.140625" customWidth="1"/>
    <col min="11" max="11" width="21.140625" customWidth="1"/>
    <col min="12" max="12" width="18.5703125" customWidth="1"/>
    <col min="13" max="13" width="22.140625" customWidth="1"/>
    <col min="14" max="14" width="18.5703125" customWidth="1"/>
    <col min="15" max="17" width="17.5703125" customWidth="1"/>
    <col min="18" max="18" width="16.85546875" customWidth="1"/>
    <col min="19" max="20" width="20.140625" customWidth="1"/>
    <col min="21" max="21" width="20.28515625" customWidth="1"/>
    <col min="22" max="23" width="18.85546875" customWidth="1"/>
    <col min="24" max="24" width="16.140625" customWidth="1"/>
    <col min="25" max="26" width="20.5703125" customWidth="1"/>
    <col min="27" max="27" width="18.85546875" customWidth="1"/>
    <col min="28" max="28" width="19.140625" customWidth="1"/>
    <col min="29" max="29" width="18.140625" customWidth="1"/>
    <col min="30" max="30" width="20.5703125" customWidth="1"/>
    <col min="31" max="31" width="19.140625" customWidth="1"/>
    <col min="32" max="32" width="15.140625" customWidth="1"/>
    <col min="33" max="33" width="16.140625" customWidth="1"/>
    <col min="34" max="35" width="17.85546875" customWidth="1"/>
    <col min="36" max="36" width="13.28515625" customWidth="1"/>
    <col min="37" max="37" width="17.85546875" customWidth="1"/>
    <col min="38" max="38" width="15.140625" customWidth="1"/>
    <col min="39" max="39" width="16.85546875" customWidth="1"/>
    <col min="40" max="40" width="19.85546875" customWidth="1"/>
    <col min="41" max="42" width="15.140625" customWidth="1"/>
    <col min="43" max="43" width="18.85546875" customWidth="1"/>
    <col min="44" max="44" width="15.140625" customWidth="1"/>
    <col min="45" max="45" width="17.85546875" customWidth="1"/>
    <col min="46" max="46" width="15.140625" customWidth="1"/>
    <col min="47" max="47" width="16.85546875" customWidth="1"/>
    <col min="48" max="49" width="15.140625" customWidth="1"/>
    <col min="50" max="50" width="17.42578125" customWidth="1"/>
    <col min="51" max="51" width="20.42578125" customWidth="1"/>
    <col min="52" max="52" width="16" customWidth="1"/>
    <col min="53" max="53" width="20" customWidth="1"/>
    <col min="54" max="54" width="15.140625" customWidth="1"/>
    <col min="55" max="55" width="13.5703125" customWidth="1"/>
    <col min="56" max="56" width="17.85546875" customWidth="1"/>
    <col min="57" max="57" width="16.85546875" customWidth="1"/>
    <col min="58" max="58" width="15.140625" customWidth="1"/>
    <col min="59" max="59" width="15.5703125" customWidth="1"/>
    <col min="60" max="60" width="17.140625" customWidth="1"/>
    <col min="61" max="61" width="15.7109375" customWidth="1"/>
    <col min="62" max="62" width="15.140625" customWidth="1"/>
    <col min="63" max="63" width="16" customWidth="1"/>
    <col min="64" max="64" width="16.85546875" customWidth="1"/>
    <col min="65" max="65" width="17.42578125" customWidth="1"/>
    <col min="66" max="66" width="19.7109375" customWidth="1"/>
    <col min="67" max="67" width="16.85546875" customWidth="1"/>
    <col min="68" max="69" width="16" customWidth="1"/>
    <col min="70" max="70" width="16.140625" customWidth="1"/>
    <col min="71" max="72" width="16" customWidth="1"/>
    <col min="73" max="73" width="15.140625" customWidth="1"/>
    <col min="74" max="74" width="15.42578125" customWidth="1"/>
    <col min="75" max="75" width="16" customWidth="1"/>
    <col min="76" max="76" width="15.5703125" customWidth="1"/>
    <col min="77" max="77" width="17" customWidth="1"/>
    <col min="78" max="78" width="12.85546875" customWidth="1"/>
    <col min="79" max="79" width="15.42578125" customWidth="1"/>
    <col min="80" max="81" width="16.42578125" customWidth="1"/>
    <col min="82" max="82" width="15.140625" customWidth="1"/>
    <col min="83" max="83" width="15.42578125" customWidth="1"/>
    <col min="84" max="84" width="15.140625" customWidth="1"/>
    <col min="85" max="85" width="15.42578125" customWidth="1"/>
    <col min="86" max="86" width="15" customWidth="1"/>
    <col min="87" max="87" width="14.42578125" customWidth="1"/>
    <col min="88" max="90" width="15.140625" customWidth="1"/>
    <col min="91" max="91" width="12" customWidth="1"/>
    <col min="92" max="92" width="14.7109375" customWidth="1"/>
    <col min="93" max="93" width="15.42578125" customWidth="1"/>
    <col min="94" max="95" width="14.7109375" customWidth="1"/>
    <col min="96" max="96" width="15.140625" customWidth="1"/>
    <col min="97" max="97" width="19.28515625" customWidth="1"/>
    <col min="98" max="98" width="16" customWidth="1"/>
    <col min="99" max="100" width="15.140625" customWidth="1"/>
    <col min="101" max="101" width="16.140625" customWidth="1"/>
    <col min="102" max="102" width="15.140625" customWidth="1"/>
    <col min="103" max="103" width="16" customWidth="1"/>
    <col min="104" max="104" width="16.28515625" customWidth="1"/>
    <col min="105" max="105" width="16.42578125" customWidth="1"/>
    <col min="106" max="106" width="16" customWidth="1"/>
    <col min="107" max="107" width="17.5703125" customWidth="1"/>
    <col min="108" max="110" width="16" customWidth="1"/>
  </cols>
  <sheetData>
    <row r="1" spans="1:110" ht="52.5" customHeight="1" x14ac:dyDescent="0.25">
      <c r="A1" s="173"/>
      <c r="B1" s="174"/>
      <c r="C1" s="175" t="s">
        <v>210</v>
      </c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57"/>
      <c r="P1" s="134"/>
      <c r="Q1" s="2"/>
      <c r="R1" s="2"/>
      <c r="S1" s="2"/>
      <c r="T1" s="135"/>
      <c r="U1" s="135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7" t="s">
        <v>211</v>
      </c>
      <c r="AK1" s="137" t="s">
        <v>211</v>
      </c>
      <c r="AL1" s="137" t="s">
        <v>211</v>
      </c>
      <c r="AM1" s="137" t="s">
        <v>211</v>
      </c>
      <c r="AN1" s="137" t="s">
        <v>211</v>
      </c>
      <c r="AO1" s="137" t="s">
        <v>211</v>
      </c>
      <c r="AP1" s="137" t="s">
        <v>211</v>
      </c>
      <c r="AQ1" s="137" t="s">
        <v>211</v>
      </c>
      <c r="AR1" s="137" t="s">
        <v>211</v>
      </c>
      <c r="AS1" s="137" t="s">
        <v>211</v>
      </c>
      <c r="AT1" s="137" t="s">
        <v>211</v>
      </c>
      <c r="AU1" s="137" t="s">
        <v>211</v>
      </c>
      <c r="AV1" s="137" t="s">
        <v>211</v>
      </c>
      <c r="AW1" s="137" t="s">
        <v>211</v>
      </c>
      <c r="AX1" s="137" t="s">
        <v>211</v>
      </c>
      <c r="AY1" s="137" t="s">
        <v>211</v>
      </c>
      <c r="AZ1" s="137" t="s">
        <v>211</v>
      </c>
      <c r="BA1" s="137" t="s">
        <v>211</v>
      </c>
      <c r="BB1" s="137" t="s">
        <v>211</v>
      </c>
      <c r="BC1" s="137" t="s">
        <v>211</v>
      </c>
      <c r="BD1" s="137" t="s">
        <v>211</v>
      </c>
      <c r="BE1" s="137" t="s">
        <v>211</v>
      </c>
      <c r="BF1" s="137" t="s">
        <v>211</v>
      </c>
      <c r="BG1" s="137" t="s">
        <v>211</v>
      </c>
      <c r="BH1" s="137" t="s">
        <v>211</v>
      </c>
      <c r="BI1" s="137" t="s">
        <v>211</v>
      </c>
      <c r="BJ1" s="137" t="s">
        <v>211</v>
      </c>
      <c r="BK1" s="137" t="s">
        <v>211</v>
      </c>
      <c r="BL1" s="137" t="s">
        <v>211</v>
      </c>
      <c r="BM1" s="137" t="s">
        <v>211</v>
      </c>
      <c r="BN1" s="137" t="s">
        <v>211</v>
      </c>
      <c r="BO1" s="137" t="s">
        <v>211</v>
      </c>
      <c r="BP1" s="137" t="s">
        <v>211</v>
      </c>
      <c r="BQ1" s="137" t="s">
        <v>211</v>
      </c>
      <c r="BR1" s="137" t="s">
        <v>211</v>
      </c>
      <c r="BS1" s="137" t="s">
        <v>211</v>
      </c>
      <c r="BT1" s="137" t="s">
        <v>211</v>
      </c>
      <c r="BU1" s="137" t="s">
        <v>211</v>
      </c>
      <c r="BV1" s="137" t="s">
        <v>211</v>
      </c>
      <c r="BW1" s="137" t="s">
        <v>211</v>
      </c>
      <c r="BX1" s="137" t="s">
        <v>211</v>
      </c>
      <c r="BY1" s="137" t="s">
        <v>211</v>
      </c>
      <c r="BZ1" s="137" t="s">
        <v>211</v>
      </c>
      <c r="CA1" s="137" t="s">
        <v>211</v>
      </c>
      <c r="CB1" s="137" t="s">
        <v>211</v>
      </c>
      <c r="CC1" s="137" t="s">
        <v>211</v>
      </c>
      <c r="CD1" s="137" t="s">
        <v>211</v>
      </c>
      <c r="CE1" s="137" t="s">
        <v>211</v>
      </c>
      <c r="CF1" s="137" t="s">
        <v>211</v>
      </c>
      <c r="CG1" s="137" t="s">
        <v>211</v>
      </c>
      <c r="CH1" s="137" t="s">
        <v>211</v>
      </c>
      <c r="CI1" s="137" t="s">
        <v>211</v>
      </c>
      <c r="CJ1" s="137" t="s">
        <v>211</v>
      </c>
      <c r="CK1" s="137" t="s">
        <v>211</v>
      </c>
      <c r="CL1" s="137" t="s">
        <v>211</v>
      </c>
      <c r="CM1" s="137" t="s">
        <v>211</v>
      </c>
      <c r="CN1" s="137" t="s">
        <v>211</v>
      </c>
      <c r="CO1" s="137" t="s">
        <v>211</v>
      </c>
      <c r="CP1" s="137" t="s">
        <v>211</v>
      </c>
      <c r="CQ1" s="137" t="s">
        <v>211</v>
      </c>
      <c r="CR1" s="137" t="s">
        <v>211</v>
      </c>
      <c r="CS1" s="137" t="s">
        <v>211</v>
      </c>
      <c r="CT1" s="137" t="s">
        <v>211</v>
      </c>
      <c r="CU1" s="137" t="s">
        <v>211</v>
      </c>
      <c r="CV1" s="137" t="s">
        <v>211</v>
      </c>
      <c r="CW1" s="137" t="s">
        <v>211</v>
      </c>
      <c r="CX1" s="137" t="s">
        <v>211</v>
      </c>
      <c r="CY1" s="137" t="s">
        <v>211</v>
      </c>
      <c r="CZ1" s="137" t="s">
        <v>211</v>
      </c>
      <c r="DA1" s="137" t="s">
        <v>211</v>
      </c>
      <c r="DB1" s="137" t="s">
        <v>211</v>
      </c>
      <c r="DC1" s="137" t="s">
        <v>211</v>
      </c>
      <c r="DD1" s="137" t="s">
        <v>211</v>
      </c>
      <c r="DE1" s="137" t="s">
        <v>211</v>
      </c>
      <c r="DF1" s="137" t="s">
        <v>211</v>
      </c>
    </row>
    <row r="2" spans="1:110" ht="11.25" customHeight="1" x14ac:dyDescent="0.25">
      <c r="A2" s="138"/>
      <c r="B2" s="139"/>
      <c r="C2" s="140"/>
      <c r="D2" s="141"/>
      <c r="E2" s="140"/>
      <c r="F2" s="140"/>
      <c r="G2" s="140"/>
      <c r="H2" s="142"/>
      <c r="I2" s="143"/>
      <c r="J2" s="143"/>
      <c r="K2" s="144"/>
      <c r="L2" s="144"/>
      <c r="M2" s="145"/>
      <c r="N2" s="145"/>
      <c r="O2" s="145"/>
      <c r="P2" s="145"/>
      <c r="Q2" s="145"/>
      <c r="R2" s="145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8"/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  <c r="CQ2" s="138"/>
      <c r="CR2" s="138"/>
      <c r="CS2" s="138"/>
      <c r="CT2" s="138"/>
      <c r="CU2" s="138"/>
      <c r="CV2" s="138"/>
      <c r="CW2" s="138"/>
      <c r="CX2" s="138"/>
      <c r="CY2" s="138"/>
      <c r="CZ2" s="138"/>
      <c r="DA2" s="138"/>
      <c r="DB2" s="138"/>
      <c r="DC2" s="138"/>
      <c r="DD2" s="138"/>
      <c r="DE2" s="138"/>
      <c r="DF2" s="138"/>
    </row>
    <row r="3" spans="1:110" ht="56.25" x14ac:dyDescent="0.25">
      <c r="A3" s="178" t="s">
        <v>2</v>
      </c>
      <c r="B3" s="230" t="s">
        <v>212</v>
      </c>
      <c r="C3" s="178" t="s">
        <v>213</v>
      </c>
      <c r="D3" s="231" t="s">
        <v>214</v>
      </c>
      <c r="E3" s="178" t="s">
        <v>215</v>
      </c>
      <c r="F3" s="232" t="s">
        <v>216</v>
      </c>
      <c r="G3" s="178" t="s">
        <v>217</v>
      </c>
      <c r="H3" s="233" t="s">
        <v>218</v>
      </c>
      <c r="I3" s="179" t="s">
        <v>169</v>
      </c>
      <c r="J3" s="234" t="s">
        <v>219</v>
      </c>
      <c r="K3" s="234" t="s">
        <v>220</v>
      </c>
      <c r="L3" s="234" t="s">
        <v>221</v>
      </c>
      <c r="M3" s="234" t="s">
        <v>222</v>
      </c>
      <c r="N3" s="234" t="s">
        <v>223</v>
      </c>
      <c r="O3" s="234" t="s">
        <v>224</v>
      </c>
      <c r="P3" s="234" t="s">
        <v>225</v>
      </c>
      <c r="Q3" s="234" t="s">
        <v>226</v>
      </c>
      <c r="R3" s="234" t="s">
        <v>227</v>
      </c>
      <c r="S3" s="234" t="s">
        <v>228</v>
      </c>
      <c r="T3" s="234" t="s">
        <v>229</v>
      </c>
      <c r="U3" s="234" t="s">
        <v>230</v>
      </c>
      <c r="V3" s="234" t="s">
        <v>231</v>
      </c>
      <c r="W3" s="234" t="s">
        <v>232</v>
      </c>
      <c r="X3" s="234" t="s">
        <v>233</v>
      </c>
      <c r="Y3" s="234" t="s">
        <v>234</v>
      </c>
      <c r="Z3" s="234" t="s">
        <v>230</v>
      </c>
      <c r="AA3" s="234" t="s">
        <v>231</v>
      </c>
      <c r="AB3" s="234" t="s">
        <v>232</v>
      </c>
      <c r="AC3" s="234" t="s">
        <v>235</v>
      </c>
      <c r="AD3" s="234" t="s">
        <v>230</v>
      </c>
      <c r="AE3" s="235" t="s">
        <v>231</v>
      </c>
      <c r="AF3" s="235" t="s">
        <v>232</v>
      </c>
      <c r="AG3" s="235" t="s">
        <v>236</v>
      </c>
      <c r="AH3" s="235" t="s">
        <v>237</v>
      </c>
      <c r="AI3" s="235" t="s">
        <v>238</v>
      </c>
      <c r="AJ3" s="235" t="s">
        <v>239</v>
      </c>
      <c r="AK3" s="235" t="s">
        <v>240</v>
      </c>
      <c r="AL3" s="235" t="s">
        <v>241</v>
      </c>
      <c r="AM3" s="235" t="s">
        <v>242</v>
      </c>
      <c r="AN3" s="235" t="s">
        <v>243</v>
      </c>
      <c r="AO3" s="235" t="s">
        <v>244</v>
      </c>
      <c r="AP3" s="235" t="s">
        <v>245</v>
      </c>
      <c r="AQ3" s="235" t="s">
        <v>246</v>
      </c>
      <c r="AR3" s="235" t="s">
        <v>247</v>
      </c>
      <c r="AS3" s="235" t="s">
        <v>248</v>
      </c>
      <c r="AT3" s="235" t="s">
        <v>249</v>
      </c>
      <c r="AU3" s="235" t="s">
        <v>250</v>
      </c>
      <c r="AV3" s="235" t="s">
        <v>251</v>
      </c>
      <c r="AW3" s="235" t="s">
        <v>252</v>
      </c>
      <c r="AX3" s="235" t="s">
        <v>253</v>
      </c>
      <c r="AY3" s="235" t="s">
        <v>254</v>
      </c>
      <c r="AZ3" s="235" t="s">
        <v>255</v>
      </c>
      <c r="BA3" s="235" t="s">
        <v>256</v>
      </c>
      <c r="BB3" s="235" t="s">
        <v>257</v>
      </c>
      <c r="BC3" s="235" t="s">
        <v>258</v>
      </c>
      <c r="BD3" s="235" t="s">
        <v>259</v>
      </c>
      <c r="BE3" s="235" t="s">
        <v>260</v>
      </c>
      <c r="BF3" s="235" t="s">
        <v>261</v>
      </c>
      <c r="BG3" s="235" t="s">
        <v>262</v>
      </c>
      <c r="BH3" s="235" t="s">
        <v>263</v>
      </c>
      <c r="BI3" s="235" t="s">
        <v>264</v>
      </c>
      <c r="BJ3" s="235" t="s">
        <v>265</v>
      </c>
      <c r="BK3" s="235" t="s">
        <v>266</v>
      </c>
      <c r="BL3" s="235" t="s">
        <v>267</v>
      </c>
      <c r="BM3" s="235" t="s">
        <v>268</v>
      </c>
      <c r="BN3" s="235" t="s">
        <v>269</v>
      </c>
      <c r="BO3" s="235" t="s">
        <v>270</v>
      </c>
      <c r="BP3" s="235" t="s">
        <v>271</v>
      </c>
      <c r="BQ3" s="235" t="s">
        <v>272</v>
      </c>
      <c r="BR3" s="235" t="s">
        <v>273</v>
      </c>
      <c r="BS3" s="236" t="s">
        <v>274</v>
      </c>
      <c r="BT3" s="235" t="s">
        <v>275</v>
      </c>
      <c r="BU3" s="235" t="s">
        <v>276</v>
      </c>
      <c r="BV3" s="235" t="s">
        <v>277</v>
      </c>
      <c r="BW3" s="235" t="s">
        <v>278</v>
      </c>
      <c r="BX3" s="235" t="s">
        <v>279</v>
      </c>
      <c r="BY3" s="235" t="s">
        <v>280</v>
      </c>
      <c r="BZ3" s="235" t="s">
        <v>281</v>
      </c>
      <c r="CA3" s="235" t="s">
        <v>282</v>
      </c>
      <c r="CB3" s="235" t="s">
        <v>283</v>
      </c>
      <c r="CC3" s="235" t="s">
        <v>284</v>
      </c>
      <c r="CD3" s="235" t="s">
        <v>285</v>
      </c>
      <c r="CE3" s="235" t="s">
        <v>286</v>
      </c>
      <c r="CF3" s="235" t="s">
        <v>287</v>
      </c>
      <c r="CG3" s="235" t="s">
        <v>288</v>
      </c>
      <c r="CH3" s="235" t="s">
        <v>289</v>
      </c>
      <c r="CI3" s="235" t="s">
        <v>290</v>
      </c>
      <c r="CJ3" s="235" t="s">
        <v>291</v>
      </c>
      <c r="CK3" s="235" t="s">
        <v>292</v>
      </c>
      <c r="CL3" s="235" t="s">
        <v>293</v>
      </c>
      <c r="CM3" s="235" t="s">
        <v>294</v>
      </c>
      <c r="CN3" s="235" t="s">
        <v>295</v>
      </c>
      <c r="CO3" s="235" t="s">
        <v>296</v>
      </c>
      <c r="CP3" s="235" t="s">
        <v>297</v>
      </c>
      <c r="CQ3" s="235" t="s">
        <v>298</v>
      </c>
      <c r="CR3" s="235" t="s">
        <v>299</v>
      </c>
      <c r="CS3" s="235" t="s">
        <v>300</v>
      </c>
      <c r="CT3" s="235" t="s">
        <v>301</v>
      </c>
      <c r="CU3" s="235" t="s">
        <v>302</v>
      </c>
      <c r="CV3" s="235" t="s">
        <v>303</v>
      </c>
      <c r="CW3" s="235" t="s">
        <v>304</v>
      </c>
      <c r="CX3" s="235" t="s">
        <v>305</v>
      </c>
      <c r="CY3" s="235" t="s">
        <v>306</v>
      </c>
      <c r="CZ3" s="235" t="s">
        <v>307</v>
      </c>
      <c r="DA3" s="235" t="s">
        <v>308</v>
      </c>
      <c r="DB3" s="235" t="s">
        <v>309</v>
      </c>
      <c r="DC3" s="235" t="s">
        <v>310</v>
      </c>
      <c r="DD3" s="235" t="s">
        <v>311</v>
      </c>
      <c r="DE3" s="235" t="s">
        <v>312</v>
      </c>
      <c r="DF3" s="235" t="s">
        <v>313</v>
      </c>
    </row>
    <row r="4" spans="1:110" ht="11.25" customHeight="1" x14ac:dyDescent="0.25">
      <c r="A4" s="180">
        <v>2006</v>
      </c>
      <c r="B4" s="180">
        <v>1</v>
      </c>
      <c r="C4" s="181"/>
      <c r="D4" s="181"/>
      <c r="E4" s="181"/>
      <c r="F4" s="181"/>
      <c r="G4" s="181"/>
      <c r="H4" s="237"/>
      <c r="I4" s="182"/>
      <c r="J4" s="182">
        <v>47219752874.2687</v>
      </c>
      <c r="K4" s="238">
        <v>18283677209.865997</v>
      </c>
      <c r="L4" s="238">
        <v>13338709727.959999</v>
      </c>
      <c r="M4" s="238">
        <v>4368218353.3759995</v>
      </c>
      <c r="N4" s="238">
        <v>4368218.3533759993</v>
      </c>
      <c r="O4" s="238">
        <v>576749.1285300001</v>
      </c>
      <c r="P4" s="238">
        <v>22.6</v>
      </c>
      <c r="Q4" s="238">
        <v>0</v>
      </c>
      <c r="R4" s="238">
        <v>0</v>
      </c>
      <c r="S4" s="238">
        <v>21471608333.926498</v>
      </c>
      <c r="T4" s="238">
        <v>22573019594.439999</v>
      </c>
      <c r="U4" s="238">
        <v>20863712413.469997</v>
      </c>
      <c r="V4" s="239">
        <v>552573740.36000001</v>
      </c>
      <c r="W4" s="239">
        <v>1156733440.6100001</v>
      </c>
      <c r="X4" s="186">
        <v>5.1244071967000697E-2</v>
      </c>
      <c r="Y4" s="239">
        <v>18488134352.009998</v>
      </c>
      <c r="Z4" s="239">
        <v>16934691472.039997</v>
      </c>
      <c r="AA4" s="239">
        <v>503757340.36000001</v>
      </c>
      <c r="AB4" s="239">
        <v>1049685539.6100001</v>
      </c>
      <c r="AC4" s="239">
        <v>4084885242.4299998</v>
      </c>
      <c r="AD4" s="239">
        <v>3929020941.4299998</v>
      </c>
      <c r="AE4" s="239">
        <v>48816400</v>
      </c>
      <c r="AF4" s="239">
        <v>107047901</v>
      </c>
      <c r="AG4" s="239">
        <v>0</v>
      </c>
      <c r="AH4" s="239">
        <v>0</v>
      </c>
      <c r="AI4" s="239">
        <v>0</v>
      </c>
      <c r="AJ4" s="239">
        <v>0</v>
      </c>
      <c r="AK4" s="239">
        <v>0</v>
      </c>
      <c r="AL4" s="239">
        <v>0</v>
      </c>
      <c r="AM4" s="239">
        <v>0</v>
      </c>
      <c r="AN4" s="239">
        <v>0</v>
      </c>
      <c r="AO4" s="239">
        <v>0</v>
      </c>
      <c r="AP4" s="239">
        <v>0</v>
      </c>
      <c r="AQ4" s="239">
        <v>0</v>
      </c>
      <c r="AR4" s="239">
        <v>0</v>
      </c>
      <c r="AS4" s="239">
        <v>0</v>
      </c>
      <c r="AT4" s="239">
        <v>0</v>
      </c>
      <c r="AU4" s="239">
        <v>0</v>
      </c>
      <c r="AV4" s="239">
        <v>0</v>
      </c>
      <c r="AW4" s="239">
        <v>0</v>
      </c>
      <c r="AX4" s="239">
        <v>50377125392.886307</v>
      </c>
      <c r="AY4" s="239">
        <v>0</v>
      </c>
      <c r="AZ4" s="239">
        <v>0</v>
      </c>
      <c r="BA4" s="239">
        <v>0</v>
      </c>
      <c r="BB4" s="239">
        <v>0</v>
      </c>
      <c r="BC4" s="239">
        <v>0</v>
      </c>
      <c r="BD4" s="239">
        <v>0</v>
      </c>
      <c r="BE4" s="239">
        <v>0</v>
      </c>
      <c r="BF4" s="239">
        <v>0</v>
      </c>
      <c r="BG4" s="239">
        <v>0</v>
      </c>
      <c r="BH4" s="239">
        <v>0</v>
      </c>
      <c r="BI4" s="239">
        <v>0</v>
      </c>
      <c r="BJ4" s="239">
        <v>0</v>
      </c>
      <c r="BK4" s="239">
        <v>0</v>
      </c>
      <c r="BL4" s="239">
        <v>0</v>
      </c>
      <c r="BM4" s="239">
        <v>38114025635.465813</v>
      </c>
      <c r="BN4" s="239">
        <v>34187250547.610001</v>
      </c>
      <c r="BO4" s="239">
        <v>963637545.56999993</v>
      </c>
      <c r="BP4" s="239">
        <v>1507224147.5658171</v>
      </c>
      <c r="BQ4" s="239">
        <v>265800917.0158172</v>
      </c>
      <c r="BR4" s="239">
        <v>1382035550.22</v>
      </c>
      <c r="BS4" s="239">
        <v>1550649500</v>
      </c>
      <c r="BT4" s="239">
        <v>1508184200</v>
      </c>
      <c r="BU4" s="239">
        <v>42465300</v>
      </c>
      <c r="BV4" s="239">
        <v>0</v>
      </c>
      <c r="BW4" s="239">
        <v>0</v>
      </c>
      <c r="BX4" s="239">
        <v>28716600</v>
      </c>
      <c r="BY4" s="239">
        <v>5411200</v>
      </c>
      <c r="BZ4" s="239">
        <v>222200</v>
      </c>
      <c r="CA4" s="239">
        <v>6593600</v>
      </c>
      <c r="CB4" s="239">
        <v>3572700</v>
      </c>
      <c r="CC4" s="239">
        <v>3752700</v>
      </c>
      <c r="CD4" s="239">
        <v>211779600</v>
      </c>
      <c r="CE4" s="239">
        <v>125400000</v>
      </c>
      <c r="CF4" s="239">
        <v>86379600</v>
      </c>
      <c r="CG4" s="239">
        <v>30561600</v>
      </c>
      <c r="CH4" s="239">
        <v>0</v>
      </c>
      <c r="CI4" s="239">
        <v>0</v>
      </c>
      <c r="CJ4" s="239">
        <v>590107399.99999988</v>
      </c>
      <c r="CK4" s="239">
        <v>314857100</v>
      </c>
      <c r="CL4" s="239">
        <v>0</v>
      </c>
      <c r="CM4" s="239">
        <v>0</v>
      </c>
      <c r="CN4" s="239">
        <v>82600</v>
      </c>
      <c r="CO4" s="239">
        <v>12015400</v>
      </c>
      <c r="CP4" s="239">
        <v>0</v>
      </c>
      <c r="CQ4" s="239">
        <v>0</v>
      </c>
      <c r="CR4" s="239">
        <v>129769500</v>
      </c>
      <c r="CS4" s="239">
        <v>0</v>
      </c>
      <c r="CT4" s="239">
        <v>1651222500</v>
      </c>
      <c r="CU4" s="239">
        <v>584355700</v>
      </c>
      <c r="CV4" s="239">
        <v>326830299.99999994</v>
      </c>
      <c r="CW4" s="239">
        <v>740036500</v>
      </c>
      <c r="CX4" s="239">
        <v>313217300</v>
      </c>
      <c r="CY4" s="239">
        <v>-35462500.000000171</v>
      </c>
      <c r="CZ4" s="239">
        <v>111377099.99999999</v>
      </c>
      <c r="DA4" s="239">
        <v>0</v>
      </c>
      <c r="DB4" s="239">
        <v>0</v>
      </c>
      <c r="DC4" s="239">
        <v>75914599.999999821</v>
      </c>
      <c r="DD4" s="239">
        <v>2252134000</v>
      </c>
      <c r="DE4" s="239">
        <v>2176219400</v>
      </c>
      <c r="DF4" s="239">
        <v>75914600.000000089</v>
      </c>
    </row>
    <row r="5" spans="1:110" ht="11.25" customHeight="1" x14ac:dyDescent="0.25">
      <c r="A5" s="180">
        <v>2006</v>
      </c>
      <c r="B5" s="180">
        <v>2</v>
      </c>
      <c r="C5" s="181"/>
      <c r="D5" s="181"/>
      <c r="E5" s="181"/>
      <c r="F5" s="181"/>
      <c r="G5" s="181"/>
      <c r="H5" s="237"/>
      <c r="I5" s="182"/>
      <c r="J5" s="182">
        <v>51984341302.168076</v>
      </c>
      <c r="K5" s="238">
        <v>18699169249.679996</v>
      </c>
      <c r="L5" s="238">
        <v>13249917487.75</v>
      </c>
      <c r="M5" s="238">
        <v>4918769571.1099987</v>
      </c>
      <c r="N5" s="238">
        <v>4918769.571109999</v>
      </c>
      <c r="O5" s="238">
        <v>530482.19082000002</v>
      </c>
      <c r="P5" s="238">
        <v>0</v>
      </c>
      <c r="Q5" s="238">
        <v>0</v>
      </c>
      <c r="R5" s="238">
        <v>0</v>
      </c>
      <c r="S5" s="238">
        <v>24776822886.399998</v>
      </c>
      <c r="T5" s="238">
        <v>25868856608.829998</v>
      </c>
      <c r="U5" s="238">
        <v>24069820380.890003</v>
      </c>
      <c r="V5" s="239">
        <v>632438941.69999993</v>
      </c>
      <c r="W5" s="239">
        <v>1166597286.24</v>
      </c>
      <c r="X5" s="186">
        <v>4.5096592550665622E-2</v>
      </c>
      <c r="Y5" s="239">
        <v>20651031267.939999</v>
      </c>
      <c r="Z5" s="239">
        <v>19181954315.700001</v>
      </c>
      <c r="AA5" s="239">
        <v>563607141</v>
      </c>
      <c r="AB5" s="239">
        <v>905469811.24000001</v>
      </c>
      <c r="AC5" s="239">
        <v>5217825340.8899994</v>
      </c>
      <c r="AD5" s="239">
        <v>4887866065.1900005</v>
      </c>
      <c r="AE5" s="239">
        <v>68831800.700000003</v>
      </c>
      <c r="AF5" s="239">
        <v>261127475</v>
      </c>
      <c r="AG5" s="239">
        <v>0</v>
      </c>
      <c r="AH5" s="239">
        <v>0</v>
      </c>
      <c r="AI5" s="239">
        <v>0</v>
      </c>
      <c r="AJ5" s="239">
        <v>0</v>
      </c>
      <c r="AK5" s="239">
        <v>0</v>
      </c>
      <c r="AL5" s="239">
        <v>0</v>
      </c>
      <c r="AM5" s="239">
        <v>0</v>
      </c>
      <c r="AN5" s="239">
        <v>0</v>
      </c>
      <c r="AO5" s="239">
        <v>0</v>
      </c>
      <c r="AP5" s="239">
        <v>0</v>
      </c>
      <c r="AQ5" s="239">
        <v>0</v>
      </c>
      <c r="AR5" s="239">
        <v>0</v>
      </c>
      <c r="AS5" s="239">
        <v>0</v>
      </c>
      <c r="AT5" s="239">
        <v>0</v>
      </c>
      <c r="AU5" s="239">
        <v>0</v>
      </c>
      <c r="AV5" s="239">
        <v>0</v>
      </c>
      <c r="AW5" s="239">
        <v>0</v>
      </c>
      <c r="AX5" s="239">
        <v>55610564355.179695</v>
      </c>
      <c r="AY5" s="239">
        <v>0</v>
      </c>
      <c r="AZ5" s="239">
        <v>1411330644.5999999</v>
      </c>
      <c r="BA5" s="239">
        <v>3865965752</v>
      </c>
      <c r="BB5" s="239">
        <v>1859339098.2600002</v>
      </c>
      <c r="BC5" s="239">
        <v>42517838</v>
      </c>
      <c r="BD5" s="239">
        <v>1816821260.2600002</v>
      </c>
      <c r="BE5" s="239">
        <v>0</v>
      </c>
      <c r="BF5" s="239">
        <v>0</v>
      </c>
      <c r="BG5" s="239">
        <v>0</v>
      </c>
      <c r="BH5" s="239">
        <v>0</v>
      </c>
      <c r="BI5" s="239">
        <v>1830756929.4732194</v>
      </c>
      <c r="BJ5" s="239">
        <v>128957387.99999999</v>
      </c>
      <c r="BK5" s="239">
        <v>0</v>
      </c>
      <c r="BL5" s="239">
        <v>0</v>
      </c>
      <c r="BM5" s="239">
        <v>44119076739.420898</v>
      </c>
      <c r="BN5" s="239">
        <v>40660801608.479988</v>
      </c>
      <c r="BO5" s="239">
        <v>964514601.66999984</v>
      </c>
      <c r="BP5" s="239">
        <v>1154259762.0509083</v>
      </c>
      <c r="BQ5" s="239">
        <v>446834729.38640833</v>
      </c>
      <c r="BR5" s="239">
        <v>1339500767.22</v>
      </c>
      <c r="BS5" s="239">
        <v>2972932598.8647947</v>
      </c>
      <c r="BT5" s="239">
        <v>2899177822.1147947</v>
      </c>
      <c r="BU5" s="239">
        <v>73754776.75</v>
      </c>
      <c r="BV5" s="239">
        <v>347734643.86000001</v>
      </c>
      <c r="BW5" s="239">
        <v>0</v>
      </c>
      <c r="BX5" s="239">
        <v>46358741.850000001</v>
      </c>
      <c r="BY5" s="239">
        <v>5405350</v>
      </c>
      <c r="BZ5" s="239">
        <v>89989</v>
      </c>
      <c r="CA5" s="239">
        <v>19050344.359999999</v>
      </c>
      <c r="CB5" s="239">
        <v>14101408.609999999</v>
      </c>
      <c r="CC5" s="239">
        <v>7248101.79</v>
      </c>
      <c r="CD5" s="239">
        <v>389861963.92999995</v>
      </c>
      <c r="CE5" s="239">
        <v>231139191.12</v>
      </c>
      <c r="CF5" s="239">
        <v>158722772.81</v>
      </c>
      <c r="CG5" s="239">
        <v>38557361.920000002</v>
      </c>
      <c r="CH5" s="239">
        <v>0</v>
      </c>
      <c r="CI5" s="239">
        <v>-57400</v>
      </c>
      <c r="CJ5" s="239">
        <v>1010509466.0699998</v>
      </c>
      <c r="CK5" s="239">
        <v>537840876.82999992</v>
      </c>
      <c r="CL5" s="239">
        <v>0</v>
      </c>
      <c r="CM5" s="239">
        <v>0</v>
      </c>
      <c r="CN5" s="239">
        <v>294890</v>
      </c>
      <c r="CO5" s="239">
        <v>15391085.399999999</v>
      </c>
      <c r="CP5" s="239">
        <v>0</v>
      </c>
      <c r="CQ5" s="239">
        <v>0</v>
      </c>
      <c r="CR5" s="239">
        <v>286731757.32000005</v>
      </c>
      <c r="CS5" s="239">
        <v>0</v>
      </c>
      <c r="CT5" s="239">
        <v>3094534458.666667</v>
      </c>
      <c r="CU5" s="239">
        <v>1025076016.2500001</v>
      </c>
      <c r="CV5" s="239">
        <v>695581135.01999998</v>
      </c>
      <c r="CW5" s="239">
        <v>1373877307.3966668</v>
      </c>
      <c r="CX5" s="239">
        <v>383350167.22000009</v>
      </c>
      <c r="CY5" s="239">
        <v>115695475.11812754</v>
      </c>
      <c r="CZ5" s="239">
        <v>241277936.29000002</v>
      </c>
      <c r="DA5" s="239">
        <v>22197654.09</v>
      </c>
      <c r="DB5" s="239">
        <v>-43143857.550000004</v>
      </c>
      <c r="DC5" s="239">
        <v>291631899.7681275</v>
      </c>
      <c r="DD5" s="239">
        <v>4610343781.9747944</v>
      </c>
      <c r="DE5" s="239">
        <v>4163509052.5883865</v>
      </c>
      <c r="DF5" s="239">
        <v>446834729.38640863</v>
      </c>
    </row>
    <row r="6" spans="1:110" ht="11.25" customHeight="1" x14ac:dyDescent="0.25">
      <c r="A6" s="180">
        <v>2006</v>
      </c>
      <c r="B6" s="180">
        <v>3</v>
      </c>
      <c r="C6" s="181"/>
      <c r="D6" s="181"/>
      <c r="E6" s="181"/>
      <c r="F6" s="181"/>
      <c r="G6" s="181"/>
      <c r="H6" s="237"/>
      <c r="I6" s="182"/>
      <c r="J6" s="182">
        <v>53862695284.569984</v>
      </c>
      <c r="K6" s="238">
        <v>18541347464.25</v>
      </c>
      <c r="L6" s="238">
        <v>13095031809.689999</v>
      </c>
      <c r="M6" s="238">
        <v>4708955064.8400002</v>
      </c>
      <c r="N6" s="238">
        <v>4708955.0648400001</v>
      </c>
      <c r="O6" s="238">
        <v>737360.58971999993</v>
      </c>
      <c r="P6" s="238">
        <v>0</v>
      </c>
      <c r="Q6" s="238">
        <v>0</v>
      </c>
      <c r="R6" s="238">
        <v>0</v>
      </c>
      <c r="S6" s="238">
        <v>27285409918.850002</v>
      </c>
      <c r="T6" s="238">
        <v>28324233046.48</v>
      </c>
      <c r="U6" s="238">
        <v>26387052544.979996</v>
      </c>
      <c r="V6" s="239">
        <v>800397767.33999991</v>
      </c>
      <c r="W6" s="239">
        <v>1136782734.1600001</v>
      </c>
      <c r="X6" s="186">
        <v>4.0134634265102331E-2</v>
      </c>
      <c r="Y6" s="239">
        <v>22455025700.759998</v>
      </c>
      <c r="Z6" s="239">
        <v>20864962628.119999</v>
      </c>
      <c r="AA6" s="239">
        <v>665537591.33999991</v>
      </c>
      <c r="AB6" s="239">
        <v>924525481.29999995</v>
      </c>
      <c r="AC6" s="239">
        <v>5869207345.7199993</v>
      </c>
      <c r="AD6" s="239">
        <v>5522089916.8599997</v>
      </c>
      <c r="AE6" s="239">
        <v>134860176</v>
      </c>
      <c r="AF6" s="239">
        <v>212257252.86000001</v>
      </c>
      <c r="AG6" s="239">
        <v>0</v>
      </c>
      <c r="AH6" s="239">
        <v>0</v>
      </c>
      <c r="AI6" s="239">
        <v>0</v>
      </c>
      <c r="AJ6" s="239">
        <v>0</v>
      </c>
      <c r="AK6" s="239">
        <v>0</v>
      </c>
      <c r="AL6" s="239">
        <v>0</v>
      </c>
      <c r="AM6" s="239">
        <v>0</v>
      </c>
      <c r="AN6" s="239">
        <v>0</v>
      </c>
      <c r="AO6" s="239">
        <v>0</v>
      </c>
      <c r="AP6" s="239">
        <v>0</v>
      </c>
      <c r="AQ6" s="239">
        <v>0</v>
      </c>
      <c r="AR6" s="239">
        <v>0</v>
      </c>
      <c r="AS6" s="239">
        <v>0</v>
      </c>
      <c r="AT6" s="239">
        <v>0</v>
      </c>
      <c r="AU6" s="239">
        <v>0</v>
      </c>
      <c r="AV6" s="239">
        <v>0</v>
      </c>
      <c r="AW6" s="239">
        <v>0</v>
      </c>
      <c r="AX6" s="239">
        <v>57818081712.259987</v>
      </c>
      <c r="AY6" s="239">
        <v>0</v>
      </c>
      <c r="AZ6" s="239">
        <v>1789640308.1100001</v>
      </c>
      <c r="BA6" s="239">
        <v>4710642615</v>
      </c>
      <c r="BB6" s="239">
        <v>266147205.80999994</v>
      </c>
      <c r="BC6" s="239">
        <v>60160153</v>
      </c>
      <c r="BD6" s="239">
        <v>205987052.80999997</v>
      </c>
      <c r="BE6" s="239">
        <v>0</v>
      </c>
      <c r="BF6" s="239">
        <v>0</v>
      </c>
      <c r="BG6" s="239">
        <v>0</v>
      </c>
      <c r="BH6" s="239">
        <v>0</v>
      </c>
      <c r="BI6" s="239">
        <v>0</v>
      </c>
      <c r="BJ6" s="239">
        <v>0</v>
      </c>
      <c r="BK6" s="239">
        <v>0</v>
      </c>
      <c r="BL6" s="239">
        <v>0</v>
      </c>
      <c r="BM6" s="239">
        <v>45809785682.389999</v>
      </c>
      <c r="BN6" s="239">
        <v>42513608885.949997</v>
      </c>
      <c r="BO6" s="239">
        <v>972774060.75000012</v>
      </c>
      <c r="BP6" s="239">
        <v>1345426603.9699993</v>
      </c>
      <c r="BQ6" s="239">
        <v>807029979.88999939</v>
      </c>
      <c r="BR6" s="239">
        <v>977976131.72000003</v>
      </c>
      <c r="BS6" s="239">
        <v>3903388311.3400002</v>
      </c>
      <c r="BT6" s="239">
        <v>3817085467.52</v>
      </c>
      <c r="BU6" s="239">
        <v>86302843.820000008</v>
      </c>
      <c r="BV6" s="239">
        <v>472159400</v>
      </c>
      <c r="BW6" s="239">
        <v>0</v>
      </c>
      <c r="BX6" s="239">
        <v>70364767.420000002</v>
      </c>
      <c r="BY6" s="239">
        <v>0</v>
      </c>
      <c r="BZ6" s="239">
        <v>89989</v>
      </c>
      <c r="CA6" s="239">
        <v>21207082.689999998</v>
      </c>
      <c r="CB6" s="239">
        <v>22617323.210000001</v>
      </c>
      <c r="CC6" s="239">
        <v>21211960.709999997</v>
      </c>
      <c r="CD6" s="239">
        <v>535237816.94000006</v>
      </c>
      <c r="CE6" s="239">
        <v>341080900.91999996</v>
      </c>
      <c r="CF6" s="239">
        <v>194156916.02000001</v>
      </c>
      <c r="CG6" s="239">
        <v>72780949.459999993</v>
      </c>
      <c r="CH6" s="239">
        <v>0</v>
      </c>
      <c r="CI6" s="239">
        <v>4500</v>
      </c>
      <c r="CJ6" s="239">
        <v>816160095.70000005</v>
      </c>
      <c r="CK6" s="239">
        <v>356131209.50999999</v>
      </c>
      <c r="CL6" s="239">
        <v>0</v>
      </c>
      <c r="CM6" s="239">
        <v>0</v>
      </c>
      <c r="CN6" s="239">
        <v>0</v>
      </c>
      <c r="CO6" s="239">
        <v>15869502.299999999</v>
      </c>
      <c r="CP6" s="239">
        <v>0</v>
      </c>
      <c r="CQ6" s="239">
        <v>0</v>
      </c>
      <c r="CR6" s="239">
        <v>244705761.72000003</v>
      </c>
      <c r="CS6" s="239">
        <v>0</v>
      </c>
      <c r="CT6" s="239">
        <v>3576339821.8099999</v>
      </c>
      <c r="CU6" s="239">
        <v>800706011.6500001</v>
      </c>
      <c r="CV6" s="239">
        <v>958735089.00999999</v>
      </c>
      <c r="CW6" s="239">
        <v>1816898721.1500001</v>
      </c>
      <c r="CX6" s="239">
        <v>402650540.17000002</v>
      </c>
      <c r="CY6" s="239">
        <v>205320228.12000003</v>
      </c>
      <c r="CZ6" s="239">
        <v>298896407.66000003</v>
      </c>
      <c r="DA6" s="239">
        <v>37803338.189999998</v>
      </c>
      <c r="DB6" s="239">
        <v>-45546707.81000001</v>
      </c>
      <c r="DC6" s="239">
        <v>420866589.78000009</v>
      </c>
      <c r="DD6" s="239">
        <v>5023828730.6999998</v>
      </c>
      <c r="DE6" s="239">
        <v>4806072326.5599995</v>
      </c>
      <c r="DF6" s="239">
        <v>217756404.14000118</v>
      </c>
    </row>
    <row r="7" spans="1:110" ht="11.25" customHeight="1" x14ac:dyDescent="0.25">
      <c r="A7" s="180">
        <v>2006</v>
      </c>
      <c r="B7" s="180">
        <v>4</v>
      </c>
      <c r="C7" s="180">
        <v>139</v>
      </c>
      <c r="D7" s="240"/>
      <c r="E7" s="180">
        <v>27</v>
      </c>
      <c r="F7" s="180"/>
      <c r="G7" s="185">
        <v>72900</v>
      </c>
      <c r="H7" s="185"/>
      <c r="I7" s="183"/>
      <c r="J7" s="182">
        <v>57252110347.999992</v>
      </c>
      <c r="K7" s="238">
        <v>19075021615.609997</v>
      </c>
      <c r="L7" s="238">
        <v>12865434230.9</v>
      </c>
      <c r="M7" s="238">
        <v>5678259894.8799992</v>
      </c>
      <c r="N7" s="238">
        <v>5678259.8948799996</v>
      </c>
      <c r="O7" s="238">
        <v>531327.48983000009</v>
      </c>
      <c r="P7" s="238">
        <v>0</v>
      </c>
      <c r="Q7" s="238">
        <v>0</v>
      </c>
      <c r="R7" s="238">
        <v>0</v>
      </c>
      <c r="S7" s="238">
        <v>29187370328.469997</v>
      </c>
      <c r="T7" s="238">
        <v>30323858563.09</v>
      </c>
      <c r="U7" s="238">
        <v>28008060604.099998</v>
      </c>
      <c r="V7" s="239">
        <v>1059537316.0999999</v>
      </c>
      <c r="W7" s="239">
        <v>1256260642.8900001</v>
      </c>
      <c r="X7" s="186">
        <v>4.1428126314344185E-2</v>
      </c>
      <c r="Y7" s="239">
        <v>24125906637.919998</v>
      </c>
      <c r="Z7" s="239">
        <v>22332387889.130001</v>
      </c>
      <c r="AA7" s="239">
        <v>926891226.10000002</v>
      </c>
      <c r="AB7" s="239">
        <v>866627522.69000006</v>
      </c>
      <c r="AC7" s="239">
        <v>6197951925.1700001</v>
      </c>
      <c r="AD7" s="239">
        <v>5675672714.9700003</v>
      </c>
      <c r="AE7" s="239">
        <v>132646090</v>
      </c>
      <c r="AF7" s="239">
        <v>389633120.19999999</v>
      </c>
      <c r="AG7" s="239">
        <v>0</v>
      </c>
      <c r="AH7" s="239">
        <v>0</v>
      </c>
      <c r="AI7" s="239">
        <v>0</v>
      </c>
      <c r="AJ7" s="239">
        <v>0</v>
      </c>
      <c r="AK7" s="239">
        <v>0</v>
      </c>
      <c r="AL7" s="239">
        <v>0</v>
      </c>
      <c r="AM7" s="239">
        <v>0</v>
      </c>
      <c r="AN7" s="239">
        <v>0</v>
      </c>
      <c r="AO7" s="239">
        <v>0</v>
      </c>
      <c r="AP7" s="239">
        <v>0</v>
      </c>
      <c r="AQ7" s="239">
        <v>0</v>
      </c>
      <c r="AR7" s="239">
        <v>0</v>
      </c>
      <c r="AS7" s="239">
        <v>0</v>
      </c>
      <c r="AT7" s="239">
        <v>0</v>
      </c>
      <c r="AU7" s="239">
        <v>0</v>
      </c>
      <c r="AV7" s="239">
        <v>0</v>
      </c>
      <c r="AW7" s="239">
        <v>0</v>
      </c>
      <c r="AX7" s="239">
        <v>69156419545.829987</v>
      </c>
      <c r="AY7" s="239">
        <v>21459035566.489994</v>
      </c>
      <c r="AZ7" s="239">
        <v>3340997382.6499996</v>
      </c>
      <c r="BA7" s="239">
        <v>0</v>
      </c>
      <c r="BB7" s="239">
        <v>1194059725.96</v>
      </c>
      <c r="BC7" s="239">
        <v>43803483</v>
      </c>
      <c r="BD7" s="239">
        <v>1150256242.96</v>
      </c>
      <c r="BE7" s="239">
        <v>0</v>
      </c>
      <c r="BF7" s="239">
        <v>0</v>
      </c>
      <c r="BG7" s="239">
        <v>0</v>
      </c>
      <c r="BH7" s="239">
        <v>0</v>
      </c>
      <c r="BI7" s="239">
        <v>1432592474.0699999</v>
      </c>
      <c r="BJ7" s="239">
        <v>143736944.60000002</v>
      </c>
      <c r="BK7" s="239">
        <v>0</v>
      </c>
      <c r="BL7" s="239">
        <v>0</v>
      </c>
      <c r="BM7" s="239">
        <v>47310531267.510002</v>
      </c>
      <c r="BN7" s="239">
        <v>43483716518.240005</v>
      </c>
      <c r="BO7" s="239">
        <v>1106980794.8499999</v>
      </c>
      <c r="BP7" s="239">
        <v>1916643872.2199993</v>
      </c>
      <c r="BQ7" s="239">
        <v>1281091372.8799992</v>
      </c>
      <c r="BR7" s="239">
        <v>803190082.20000005</v>
      </c>
      <c r="BS7" s="239">
        <v>5674498500</v>
      </c>
      <c r="BT7" s="239">
        <v>5569271800</v>
      </c>
      <c r="BU7" s="239">
        <v>105226700</v>
      </c>
      <c r="BV7" s="239">
        <v>111233500</v>
      </c>
      <c r="BW7" s="239">
        <v>0</v>
      </c>
      <c r="BX7" s="239">
        <v>92322900</v>
      </c>
      <c r="BY7" s="239">
        <v>5360400</v>
      </c>
      <c r="BZ7" s="239">
        <v>119300</v>
      </c>
      <c r="CA7" s="239">
        <v>26552600</v>
      </c>
      <c r="CB7" s="239">
        <v>36658600</v>
      </c>
      <c r="CC7" s="239">
        <v>35444100</v>
      </c>
      <c r="CD7" s="239">
        <v>799465899.99999988</v>
      </c>
      <c r="CE7" s="239">
        <v>479822300</v>
      </c>
      <c r="CF7" s="239">
        <v>319643600</v>
      </c>
      <c r="CG7" s="239">
        <v>108164300</v>
      </c>
      <c r="CH7" s="239">
        <v>0</v>
      </c>
      <c r="CI7" s="239">
        <v>-639900</v>
      </c>
      <c r="CJ7" s="239">
        <v>1790397099.9999998</v>
      </c>
      <c r="CK7" s="239">
        <v>1111650400</v>
      </c>
      <c r="CL7" s="239">
        <v>0</v>
      </c>
      <c r="CM7" s="239">
        <v>0</v>
      </c>
      <c r="CN7" s="239">
        <v>0</v>
      </c>
      <c r="CO7" s="239">
        <v>13844500</v>
      </c>
      <c r="CP7" s="239">
        <v>0</v>
      </c>
      <c r="CQ7" s="239">
        <v>0</v>
      </c>
      <c r="CR7" s="239">
        <v>635283500</v>
      </c>
      <c r="CS7" s="239">
        <v>0</v>
      </c>
      <c r="CT7" s="239">
        <v>5773321100</v>
      </c>
      <c r="CU7" s="239">
        <v>1740101599.9999998</v>
      </c>
      <c r="CV7" s="239">
        <v>1404784700</v>
      </c>
      <c r="CW7" s="239">
        <v>2628434800</v>
      </c>
      <c r="CX7" s="239">
        <v>515027800</v>
      </c>
      <c r="CY7" s="239">
        <v>377080799.99999964</v>
      </c>
      <c r="CZ7" s="239">
        <v>322162000</v>
      </c>
      <c r="DA7" s="239">
        <v>62204700</v>
      </c>
      <c r="DB7" s="239">
        <v>-44480000</v>
      </c>
      <c r="DC7" s="239">
        <v>592558099.99999964</v>
      </c>
      <c r="DD7" s="239">
        <v>7803216199.999999</v>
      </c>
      <c r="DE7" s="239">
        <v>7562659399.999999</v>
      </c>
      <c r="DF7" s="239">
        <v>240556799.99999982</v>
      </c>
    </row>
    <row r="8" spans="1:110" ht="11.25" customHeight="1" x14ac:dyDescent="0.25">
      <c r="A8" s="180">
        <v>2007</v>
      </c>
      <c r="B8" s="180">
        <v>1</v>
      </c>
      <c r="C8" s="185">
        <v>140</v>
      </c>
      <c r="D8" s="240"/>
      <c r="E8" s="180">
        <v>29</v>
      </c>
      <c r="F8" s="180"/>
      <c r="G8" s="185">
        <v>32600</v>
      </c>
      <c r="H8" s="185"/>
      <c r="I8" s="183"/>
      <c r="J8" s="182">
        <v>58976327977.509995</v>
      </c>
      <c r="K8" s="238">
        <v>20494258346.470001</v>
      </c>
      <c r="L8" s="238">
        <v>13660106996.35</v>
      </c>
      <c r="M8" s="238">
        <v>6488394526.25</v>
      </c>
      <c r="N8" s="238">
        <v>6488394.5262500001</v>
      </c>
      <c r="O8" s="238">
        <v>345756.82386999996</v>
      </c>
      <c r="P8" s="238">
        <v>0</v>
      </c>
      <c r="Q8" s="238">
        <v>0</v>
      </c>
      <c r="R8" s="238">
        <v>0</v>
      </c>
      <c r="S8" s="238">
        <v>29803591038.349998</v>
      </c>
      <c r="T8" s="238">
        <v>30936778555.639996</v>
      </c>
      <c r="U8" s="238">
        <v>28344249543.219997</v>
      </c>
      <c r="V8" s="239">
        <v>1188297793.6199999</v>
      </c>
      <c r="W8" s="239">
        <v>1404231218.8</v>
      </c>
      <c r="X8" s="186">
        <v>4.5390350397165012E-2</v>
      </c>
      <c r="Y8" s="239">
        <v>24570000880.369999</v>
      </c>
      <c r="Z8" s="239">
        <v>22570029808.150002</v>
      </c>
      <c r="AA8" s="239">
        <v>972313337.51999998</v>
      </c>
      <c r="AB8" s="239">
        <v>1027657734.6999999</v>
      </c>
      <c r="AC8" s="239">
        <v>6366777675.2699995</v>
      </c>
      <c r="AD8" s="239">
        <v>5774219735.0699997</v>
      </c>
      <c r="AE8" s="239">
        <v>215984456.09999999</v>
      </c>
      <c r="AF8" s="239">
        <v>376573484.10000002</v>
      </c>
      <c r="AG8" s="239">
        <v>0</v>
      </c>
      <c r="AH8" s="239">
        <v>0</v>
      </c>
      <c r="AI8" s="239">
        <v>0</v>
      </c>
      <c r="AJ8" s="239">
        <v>0</v>
      </c>
      <c r="AK8" s="239">
        <v>0</v>
      </c>
      <c r="AL8" s="239">
        <v>0</v>
      </c>
      <c r="AM8" s="239">
        <v>0</v>
      </c>
      <c r="AN8" s="239">
        <v>0</v>
      </c>
      <c r="AO8" s="239">
        <v>0</v>
      </c>
      <c r="AP8" s="239">
        <v>0</v>
      </c>
      <c r="AQ8" s="239">
        <v>0</v>
      </c>
      <c r="AR8" s="239">
        <v>0</v>
      </c>
      <c r="AS8" s="239">
        <v>0</v>
      </c>
      <c r="AT8" s="239">
        <v>0</v>
      </c>
      <c r="AU8" s="239">
        <v>0</v>
      </c>
      <c r="AV8" s="239">
        <v>0</v>
      </c>
      <c r="AW8" s="239">
        <v>0</v>
      </c>
      <c r="AX8" s="239">
        <v>70133132494.461655</v>
      </c>
      <c r="AY8" s="239">
        <v>23981779959.133331</v>
      </c>
      <c r="AZ8" s="239">
        <v>3380480165.0699997</v>
      </c>
      <c r="BA8" s="239">
        <v>12691102250.5</v>
      </c>
      <c r="BB8" s="239">
        <v>3096448974.4899998</v>
      </c>
      <c r="BC8" s="239">
        <v>41074483</v>
      </c>
      <c r="BD8" s="239">
        <v>3055374491.4899998</v>
      </c>
      <c r="BE8" s="239">
        <v>0</v>
      </c>
      <c r="BF8" s="239">
        <v>0</v>
      </c>
      <c r="BG8" s="239">
        <v>0</v>
      </c>
      <c r="BH8" s="239">
        <v>0</v>
      </c>
      <c r="BI8" s="239">
        <v>1727096223.7099998</v>
      </c>
      <c r="BJ8" s="239">
        <v>130788907.26333332</v>
      </c>
      <c r="BK8" s="239">
        <v>0</v>
      </c>
      <c r="BL8" s="239">
        <v>0</v>
      </c>
      <c r="BM8" s="239">
        <v>45926722573.144997</v>
      </c>
      <c r="BN8" s="239">
        <v>41400442332.230003</v>
      </c>
      <c r="BO8" s="239">
        <v>967029073.06999993</v>
      </c>
      <c r="BP8" s="239">
        <v>2373435853.1250005</v>
      </c>
      <c r="BQ8" s="239">
        <v>723787302.25500035</v>
      </c>
      <c r="BR8" s="239">
        <v>1185535314.72</v>
      </c>
      <c r="BS8" s="239">
        <v>1962004700</v>
      </c>
      <c r="BT8" s="239">
        <v>1917538300</v>
      </c>
      <c r="BU8" s="239">
        <v>44466400</v>
      </c>
      <c r="BV8" s="239">
        <v>4681938.83</v>
      </c>
      <c r="BW8" s="239">
        <v>0</v>
      </c>
      <c r="BX8" s="239">
        <v>87896000</v>
      </c>
      <c r="BY8" s="239">
        <v>0</v>
      </c>
      <c r="BZ8" s="239">
        <v>119300</v>
      </c>
      <c r="CA8" s="239">
        <v>4897900</v>
      </c>
      <c r="CB8" s="239">
        <v>8475800</v>
      </c>
      <c r="CC8" s="239">
        <v>4170100.0000000005</v>
      </c>
      <c r="CD8" s="239">
        <v>295274500</v>
      </c>
      <c r="CE8" s="239">
        <v>212547400</v>
      </c>
      <c r="CF8" s="239">
        <v>82727100</v>
      </c>
      <c r="CG8" s="239">
        <v>40187300</v>
      </c>
      <c r="CH8" s="239">
        <v>0</v>
      </c>
      <c r="CI8" s="239">
        <v>0</v>
      </c>
      <c r="CJ8" s="239">
        <v>763276700</v>
      </c>
      <c r="CK8" s="239">
        <v>471620400</v>
      </c>
      <c r="CL8" s="239">
        <v>0</v>
      </c>
      <c r="CM8" s="239">
        <v>0</v>
      </c>
      <c r="CN8" s="239">
        <v>0</v>
      </c>
      <c r="CO8" s="239">
        <v>4609500</v>
      </c>
      <c r="CP8" s="239">
        <v>0</v>
      </c>
      <c r="CQ8" s="239">
        <v>190500</v>
      </c>
      <c r="CR8" s="239">
        <v>180020500</v>
      </c>
      <c r="CS8" s="239">
        <v>0</v>
      </c>
      <c r="CT8" s="239">
        <v>1808256100</v>
      </c>
      <c r="CU8" s="239">
        <v>564646100</v>
      </c>
      <c r="CV8" s="239">
        <v>460107200</v>
      </c>
      <c r="CW8" s="239">
        <v>783502800</v>
      </c>
      <c r="CX8" s="239">
        <v>241839900</v>
      </c>
      <c r="CY8" s="239">
        <v>379910899.99999976</v>
      </c>
      <c r="CZ8" s="239">
        <v>183634800</v>
      </c>
      <c r="DA8" s="239">
        <v>18196600</v>
      </c>
      <c r="DB8" s="239">
        <v>-3208100.0000000005</v>
      </c>
      <c r="DC8" s="239">
        <v>542140999.99999976</v>
      </c>
      <c r="DD8" s="239">
        <v>2920375999.9999995</v>
      </c>
      <c r="DE8" s="239">
        <v>2466081200</v>
      </c>
      <c r="DF8" s="239">
        <v>454294799.99999934</v>
      </c>
    </row>
    <row r="9" spans="1:110" ht="11.25" customHeight="1" x14ac:dyDescent="0.25">
      <c r="A9" s="180">
        <v>2007</v>
      </c>
      <c r="B9" s="180">
        <v>2</v>
      </c>
      <c r="C9" s="185">
        <v>141</v>
      </c>
      <c r="D9" s="240">
        <v>113</v>
      </c>
      <c r="E9" s="180">
        <v>36</v>
      </c>
      <c r="F9" s="180"/>
      <c r="G9" s="185">
        <v>52700</v>
      </c>
      <c r="H9" s="185"/>
      <c r="I9" s="183"/>
      <c r="J9" s="182">
        <v>58186284557.37999</v>
      </c>
      <c r="K9" s="238">
        <v>17820936951.559998</v>
      </c>
      <c r="L9" s="238">
        <v>12254190542.780001</v>
      </c>
      <c r="M9" s="238">
        <v>4731802227.6400003</v>
      </c>
      <c r="N9" s="238">
        <v>4731802.2276400002</v>
      </c>
      <c r="O9" s="238">
        <v>834944.18114</v>
      </c>
      <c r="P9" s="238">
        <v>0</v>
      </c>
      <c r="Q9" s="238">
        <v>0</v>
      </c>
      <c r="R9" s="238">
        <v>0</v>
      </c>
      <c r="S9" s="238">
        <v>30472749835.579998</v>
      </c>
      <c r="T9" s="238">
        <v>31406208211.889996</v>
      </c>
      <c r="U9" s="238">
        <v>28843046270.939999</v>
      </c>
      <c r="V9" s="239">
        <v>1018682012.6799999</v>
      </c>
      <c r="W9" s="239">
        <v>1544479928.2699997</v>
      </c>
      <c r="X9" s="186">
        <v>4.9177535786866462E-2</v>
      </c>
      <c r="Y9" s="239">
        <v>24943529346.249996</v>
      </c>
      <c r="Z9" s="239">
        <v>22859470371.349998</v>
      </c>
      <c r="AA9" s="239">
        <v>899609974.79999995</v>
      </c>
      <c r="AB9" s="239">
        <v>1184449000.0999999</v>
      </c>
      <c r="AC9" s="239">
        <v>6462678865.6400013</v>
      </c>
      <c r="AD9" s="239">
        <v>5983575899.5900011</v>
      </c>
      <c r="AE9" s="239">
        <v>119072037.88</v>
      </c>
      <c r="AF9" s="239">
        <v>360030928.17000002</v>
      </c>
      <c r="AG9" s="239">
        <v>0</v>
      </c>
      <c r="AH9" s="239">
        <v>0</v>
      </c>
      <c r="AI9" s="239">
        <v>0</v>
      </c>
      <c r="AJ9" s="239">
        <v>0</v>
      </c>
      <c r="AK9" s="239">
        <v>0</v>
      </c>
      <c r="AL9" s="239">
        <v>0</v>
      </c>
      <c r="AM9" s="239">
        <v>0</v>
      </c>
      <c r="AN9" s="239">
        <v>0</v>
      </c>
      <c r="AO9" s="239">
        <v>0</v>
      </c>
      <c r="AP9" s="239">
        <v>0</v>
      </c>
      <c r="AQ9" s="239">
        <v>0</v>
      </c>
      <c r="AR9" s="239">
        <v>0</v>
      </c>
      <c r="AS9" s="239">
        <v>0</v>
      </c>
      <c r="AT9" s="239">
        <v>0</v>
      </c>
      <c r="AU9" s="239">
        <v>0</v>
      </c>
      <c r="AV9" s="239">
        <v>0</v>
      </c>
      <c r="AW9" s="239">
        <v>0</v>
      </c>
      <c r="AX9" s="239">
        <v>70349271707.219986</v>
      </c>
      <c r="AY9" s="239">
        <v>22372183745.369999</v>
      </c>
      <c r="AZ9" s="239">
        <v>2755066750.8600001</v>
      </c>
      <c r="BA9" s="239">
        <v>12928314467.02</v>
      </c>
      <c r="BB9" s="239">
        <v>355012160.88999993</v>
      </c>
      <c r="BC9" s="239">
        <v>37075883</v>
      </c>
      <c r="BD9" s="239">
        <v>317936277.88999999</v>
      </c>
      <c r="BE9" s="239">
        <v>0</v>
      </c>
      <c r="BF9" s="239">
        <v>0</v>
      </c>
      <c r="BG9" s="239">
        <v>0</v>
      </c>
      <c r="BH9" s="239">
        <v>0</v>
      </c>
      <c r="BI9" s="239">
        <v>3172122343.04</v>
      </c>
      <c r="BJ9" s="239">
        <v>138244344.46000001</v>
      </c>
      <c r="BK9" s="239">
        <v>0</v>
      </c>
      <c r="BL9" s="239">
        <v>0</v>
      </c>
      <c r="BM9" s="239">
        <v>47595420248.439995</v>
      </c>
      <c r="BN9" s="239">
        <v>42875861106.839989</v>
      </c>
      <c r="BO9" s="239">
        <v>1077855985.8299999</v>
      </c>
      <c r="BP9" s="239">
        <v>2437356401.8200002</v>
      </c>
      <c r="BQ9" s="239">
        <v>1052150956.7600002</v>
      </c>
      <c r="BR9" s="239">
        <v>1204346753.95</v>
      </c>
      <c r="BS9" s="239">
        <v>3986630926.2000003</v>
      </c>
      <c r="BT9" s="239">
        <v>3914659761.8800001</v>
      </c>
      <c r="BU9" s="239">
        <v>71971164.320000008</v>
      </c>
      <c r="BV9" s="239">
        <v>7141938.8300000001</v>
      </c>
      <c r="BW9" s="239">
        <v>0</v>
      </c>
      <c r="BX9" s="239">
        <v>89956523.75</v>
      </c>
      <c r="BY9" s="239">
        <v>14564035</v>
      </c>
      <c r="BZ9" s="239">
        <v>0</v>
      </c>
      <c r="CA9" s="239">
        <v>13810224.060000001</v>
      </c>
      <c r="CB9" s="239">
        <v>13377348.75</v>
      </c>
      <c r="CC9" s="239">
        <v>15060565.800000001</v>
      </c>
      <c r="CD9" s="239">
        <v>497172035.09999996</v>
      </c>
      <c r="CE9" s="239">
        <v>317939753.39000005</v>
      </c>
      <c r="CF9" s="239">
        <v>179232281.70999998</v>
      </c>
      <c r="CG9" s="239">
        <v>62193060.509999998</v>
      </c>
      <c r="CH9" s="239">
        <v>0</v>
      </c>
      <c r="CI9" s="239">
        <v>500</v>
      </c>
      <c r="CJ9" s="239">
        <v>964512046.56000018</v>
      </c>
      <c r="CK9" s="239">
        <v>604393596.41000009</v>
      </c>
      <c r="CL9" s="239">
        <v>0</v>
      </c>
      <c r="CM9" s="239">
        <v>0</v>
      </c>
      <c r="CN9" s="239">
        <v>800000</v>
      </c>
      <c r="CO9" s="239">
        <v>22974499.289999999</v>
      </c>
      <c r="CP9" s="239">
        <v>0</v>
      </c>
      <c r="CQ9" s="239">
        <v>1509904.59</v>
      </c>
      <c r="CR9" s="239">
        <v>356564761.90999997</v>
      </c>
      <c r="CS9" s="239">
        <v>0</v>
      </c>
      <c r="CT9" s="239">
        <v>3281707786.3499999</v>
      </c>
      <c r="CU9" s="239">
        <v>744404063.25999999</v>
      </c>
      <c r="CV9" s="239">
        <v>906096242.86999989</v>
      </c>
      <c r="CW9" s="239">
        <v>1631207480.22</v>
      </c>
      <c r="CX9" s="239">
        <v>465351585.07000005</v>
      </c>
      <c r="CY9" s="239">
        <v>706911566.24000049</v>
      </c>
      <c r="CZ9" s="239">
        <v>382555775.93999994</v>
      </c>
      <c r="DA9" s="239">
        <v>34022410.759999998</v>
      </c>
      <c r="DB9" s="239">
        <v>-17161263.609999999</v>
      </c>
      <c r="DC9" s="239">
        <v>1038283667.8100007</v>
      </c>
      <c r="DD9" s="239">
        <v>5344830863.4900007</v>
      </c>
      <c r="DE9" s="239">
        <v>4486281807.8499994</v>
      </c>
      <c r="DF9" s="239">
        <v>858549055.64000082</v>
      </c>
    </row>
    <row r="10" spans="1:110" ht="11.25" customHeight="1" x14ac:dyDescent="0.25">
      <c r="A10" s="180">
        <v>2007</v>
      </c>
      <c r="B10" s="180">
        <v>3</v>
      </c>
      <c r="C10" s="185">
        <v>141</v>
      </c>
      <c r="D10" s="240">
        <v>113</v>
      </c>
      <c r="E10" s="180">
        <v>37</v>
      </c>
      <c r="F10" s="180"/>
      <c r="G10" s="185">
        <v>74796</v>
      </c>
      <c r="H10" s="185"/>
      <c r="I10" s="183"/>
      <c r="J10" s="182">
        <v>61345481524.009987</v>
      </c>
      <c r="K10" s="238">
        <v>17794718320.990002</v>
      </c>
      <c r="L10" s="238">
        <v>12641732804.369999</v>
      </c>
      <c r="M10" s="238">
        <v>4485108837.5200005</v>
      </c>
      <c r="N10" s="241">
        <v>4485108.8375200005</v>
      </c>
      <c r="O10" s="241">
        <v>667876.67909999995</v>
      </c>
      <c r="P10" s="238">
        <v>0</v>
      </c>
      <c r="Q10" s="238">
        <v>0</v>
      </c>
      <c r="R10" s="238">
        <v>0</v>
      </c>
      <c r="S10" s="238">
        <v>32734904268.320004</v>
      </c>
      <c r="T10" s="238">
        <v>34155887671.25</v>
      </c>
      <c r="U10" s="238">
        <v>31092711095.709995</v>
      </c>
      <c r="V10" s="239">
        <v>1282627190.8500001</v>
      </c>
      <c r="W10" s="239">
        <v>1780549384.6900001</v>
      </c>
      <c r="X10" s="186">
        <v>5.2130086672838541E-2</v>
      </c>
      <c r="Y10" s="239">
        <v>26567328819.73</v>
      </c>
      <c r="Z10" s="239">
        <v>24294230284.379997</v>
      </c>
      <c r="AA10" s="239">
        <v>1041679657.85</v>
      </c>
      <c r="AB10" s="239">
        <v>1231418877.5</v>
      </c>
      <c r="AC10" s="239">
        <v>7588558851.5200005</v>
      </c>
      <c r="AD10" s="239">
        <v>6798480811.3299999</v>
      </c>
      <c r="AE10" s="239">
        <v>240947533</v>
      </c>
      <c r="AF10" s="239">
        <v>549130507.19000006</v>
      </c>
      <c r="AG10" s="239">
        <v>0</v>
      </c>
      <c r="AH10" s="239">
        <v>0</v>
      </c>
      <c r="AI10" s="239">
        <v>0</v>
      </c>
      <c r="AJ10" s="239">
        <v>0</v>
      </c>
      <c r="AK10" s="239">
        <v>0</v>
      </c>
      <c r="AL10" s="239">
        <v>0</v>
      </c>
      <c r="AM10" s="239">
        <v>0</v>
      </c>
      <c r="AN10" s="239">
        <v>0</v>
      </c>
      <c r="AO10" s="239">
        <v>0</v>
      </c>
      <c r="AP10" s="239">
        <v>0</v>
      </c>
      <c r="AQ10" s="239">
        <v>0</v>
      </c>
      <c r="AR10" s="239">
        <v>0</v>
      </c>
      <c r="AS10" s="239">
        <v>0</v>
      </c>
      <c r="AT10" s="239">
        <v>0</v>
      </c>
      <c r="AU10" s="239">
        <v>0</v>
      </c>
      <c r="AV10" s="239">
        <v>0</v>
      </c>
      <c r="AW10" s="239">
        <v>0</v>
      </c>
      <c r="AX10" s="239">
        <v>73983825079.179993</v>
      </c>
      <c r="AY10" s="239">
        <v>26430601196.993</v>
      </c>
      <c r="AZ10" s="239">
        <v>2766626295.1599998</v>
      </c>
      <c r="BA10" s="239">
        <v>12473757584.060001</v>
      </c>
      <c r="BB10" s="239">
        <v>680907166.93999994</v>
      </c>
      <c r="BC10" s="239">
        <v>33227114</v>
      </c>
      <c r="BD10" s="239">
        <v>647680052.93999994</v>
      </c>
      <c r="BE10" s="239">
        <v>0</v>
      </c>
      <c r="BF10" s="239">
        <v>0</v>
      </c>
      <c r="BG10" s="239">
        <v>0</v>
      </c>
      <c r="BH10" s="239">
        <v>0</v>
      </c>
      <c r="BI10" s="239">
        <v>6468149783.8829994</v>
      </c>
      <c r="BJ10" s="239">
        <v>215887367.15000004</v>
      </c>
      <c r="BK10" s="239">
        <v>0</v>
      </c>
      <c r="BL10" s="239">
        <v>0</v>
      </c>
      <c r="BM10" s="239">
        <v>47553223881.793999</v>
      </c>
      <c r="BN10" s="239">
        <v>40477598934.099998</v>
      </c>
      <c r="BO10" s="239">
        <v>1068472763.3299998</v>
      </c>
      <c r="BP10" s="239">
        <v>3557617222.1439977</v>
      </c>
      <c r="BQ10" s="239">
        <v>1934793296.5099974</v>
      </c>
      <c r="BR10" s="239">
        <v>1625021836.22</v>
      </c>
      <c r="BS10" s="239">
        <v>6075287328.2700005</v>
      </c>
      <c r="BT10" s="239">
        <v>5935103195.1000004</v>
      </c>
      <c r="BU10" s="239">
        <v>140184133.16999999</v>
      </c>
      <c r="BV10" s="239">
        <v>9601900</v>
      </c>
      <c r="BW10" s="239">
        <v>0</v>
      </c>
      <c r="BX10" s="239">
        <v>90858457.230000004</v>
      </c>
      <c r="BY10" s="239">
        <v>19512082.800000001</v>
      </c>
      <c r="BZ10" s="239">
        <v>0</v>
      </c>
      <c r="CA10" s="239">
        <v>19267043.629999999</v>
      </c>
      <c r="CB10" s="239">
        <v>17704129.039999999</v>
      </c>
      <c r="CC10" s="239">
        <v>41726384.859999999</v>
      </c>
      <c r="CD10" s="239">
        <v>673113920.80000007</v>
      </c>
      <c r="CE10" s="239">
        <v>380359438.69000006</v>
      </c>
      <c r="CF10" s="239">
        <v>292754482.11000001</v>
      </c>
      <c r="CG10" s="239">
        <v>118643089.7</v>
      </c>
      <c r="CH10" s="239">
        <v>0</v>
      </c>
      <c r="CI10" s="239">
        <v>0</v>
      </c>
      <c r="CJ10" s="239">
        <v>2792985309.6799998</v>
      </c>
      <c r="CK10" s="239">
        <v>2124018187.5800002</v>
      </c>
      <c r="CL10" s="239">
        <v>0</v>
      </c>
      <c r="CM10" s="239">
        <v>0</v>
      </c>
      <c r="CN10" s="239">
        <v>0</v>
      </c>
      <c r="CO10" s="239">
        <v>50363622.230000004</v>
      </c>
      <c r="CP10" s="239">
        <v>0</v>
      </c>
      <c r="CQ10" s="239">
        <v>0</v>
      </c>
      <c r="CR10" s="239">
        <v>593949943.87999988</v>
      </c>
      <c r="CS10" s="239">
        <v>0</v>
      </c>
      <c r="CT10" s="239">
        <v>5943691930.2300005</v>
      </c>
      <c r="CU10" s="239">
        <v>2306719889.6899996</v>
      </c>
      <c r="CV10" s="239">
        <v>1372718131.3499999</v>
      </c>
      <c r="CW10" s="239">
        <v>2264253909.1900005</v>
      </c>
      <c r="CX10" s="239">
        <v>793636054.48999989</v>
      </c>
      <c r="CY10" s="239">
        <v>1457830732.4299998</v>
      </c>
      <c r="CZ10" s="239">
        <v>522095261.01000011</v>
      </c>
      <c r="DA10" s="239">
        <v>52026566.43</v>
      </c>
      <c r="DB10" s="239">
        <v>-19446523.200000003</v>
      </c>
      <c r="DC10" s="239">
        <v>1908452903.8099999</v>
      </c>
      <c r="DD10" s="239">
        <v>9408256775.1599998</v>
      </c>
      <c r="DE10" s="239">
        <v>7760497409.8200006</v>
      </c>
      <c r="DF10" s="239">
        <v>1647759365.3399992</v>
      </c>
    </row>
    <row r="11" spans="1:110" ht="11.25" customHeight="1" x14ac:dyDescent="0.25">
      <c r="A11" s="180">
        <v>2007</v>
      </c>
      <c r="B11" s="180">
        <v>4</v>
      </c>
      <c r="C11" s="185">
        <v>137</v>
      </c>
      <c r="D11" s="240">
        <v>112</v>
      </c>
      <c r="E11" s="180">
        <v>36</v>
      </c>
      <c r="F11" s="180"/>
      <c r="G11" s="185">
        <v>120007</v>
      </c>
      <c r="H11" s="185"/>
      <c r="I11" s="183"/>
      <c r="J11" s="182">
        <v>61555559664.349998</v>
      </c>
      <c r="K11" s="238">
        <v>17907111213.590004</v>
      </c>
      <c r="L11" s="238">
        <v>12478054523.139999</v>
      </c>
      <c r="M11" s="238">
        <v>4892592432.3400002</v>
      </c>
      <c r="N11" s="238">
        <v>4892592.4323399998</v>
      </c>
      <c r="O11" s="238">
        <v>536464.25811000005</v>
      </c>
      <c r="P11" s="238">
        <v>0</v>
      </c>
      <c r="Q11" s="238">
        <v>0</v>
      </c>
      <c r="R11" s="238">
        <v>0</v>
      </c>
      <c r="S11" s="238">
        <v>34141791162.709995</v>
      </c>
      <c r="T11" s="238">
        <v>35394917284.080002</v>
      </c>
      <c r="U11" s="238">
        <v>32655206723.369995</v>
      </c>
      <c r="V11" s="239">
        <v>1194371504.6399999</v>
      </c>
      <c r="W11" s="239">
        <v>1545339056.0699999</v>
      </c>
      <c r="X11" s="186">
        <v>4.3659914322361361E-2</v>
      </c>
      <c r="Y11" s="239">
        <v>28523805243.98</v>
      </c>
      <c r="Z11" s="239">
        <v>26400073178.129997</v>
      </c>
      <c r="AA11" s="239">
        <v>1039976916.89</v>
      </c>
      <c r="AB11" s="239">
        <v>1083755148.9599998</v>
      </c>
      <c r="AC11" s="239">
        <v>6871112040.0999994</v>
      </c>
      <c r="AD11" s="239">
        <v>6255133545.2399998</v>
      </c>
      <c r="AE11" s="239">
        <v>154394587.75</v>
      </c>
      <c r="AF11" s="239">
        <v>461583907.11000001</v>
      </c>
      <c r="AG11" s="239">
        <v>0</v>
      </c>
      <c r="AH11" s="239">
        <v>0</v>
      </c>
      <c r="AI11" s="239">
        <v>0</v>
      </c>
      <c r="AJ11" s="239">
        <v>0</v>
      </c>
      <c r="AK11" s="239">
        <v>0</v>
      </c>
      <c r="AL11" s="239">
        <v>0</v>
      </c>
      <c r="AM11" s="239">
        <v>0</v>
      </c>
      <c r="AN11" s="239">
        <v>0</v>
      </c>
      <c r="AO11" s="239">
        <v>0</v>
      </c>
      <c r="AP11" s="239">
        <v>0</v>
      </c>
      <c r="AQ11" s="239">
        <v>0</v>
      </c>
      <c r="AR11" s="239">
        <v>0</v>
      </c>
      <c r="AS11" s="239">
        <v>0</v>
      </c>
      <c r="AT11" s="239">
        <v>0</v>
      </c>
      <c r="AU11" s="239">
        <v>0</v>
      </c>
      <c r="AV11" s="239">
        <v>0</v>
      </c>
      <c r="AW11" s="239">
        <v>0</v>
      </c>
      <c r="AX11" s="239">
        <v>66442914908.869995</v>
      </c>
      <c r="AY11" s="239">
        <v>18369460829.190002</v>
      </c>
      <c r="AZ11" s="239">
        <v>2557890843.6800003</v>
      </c>
      <c r="BA11" s="239">
        <v>4161907527.0500002</v>
      </c>
      <c r="BB11" s="239">
        <v>1303417283.3300002</v>
      </c>
      <c r="BC11" s="239">
        <v>19045679</v>
      </c>
      <c r="BD11" s="239">
        <v>1284371604.3300002</v>
      </c>
      <c r="BE11" s="239">
        <v>0</v>
      </c>
      <c r="BF11" s="239">
        <v>0</v>
      </c>
      <c r="BG11" s="239">
        <v>0</v>
      </c>
      <c r="BH11" s="239">
        <v>0</v>
      </c>
      <c r="BI11" s="239">
        <v>6030127945.3800001</v>
      </c>
      <c r="BJ11" s="239">
        <v>294705141.63999999</v>
      </c>
      <c r="BK11" s="239">
        <v>0</v>
      </c>
      <c r="BL11" s="239">
        <v>0</v>
      </c>
      <c r="BM11" s="239">
        <v>48073454079.681488</v>
      </c>
      <c r="BN11" s="239">
        <v>41774709532.949997</v>
      </c>
      <c r="BO11" s="239">
        <v>1106918607.6099999</v>
      </c>
      <c r="BP11" s="239">
        <v>4035530857.8814993</v>
      </c>
      <c r="BQ11" s="239">
        <v>2701675414.0914993</v>
      </c>
      <c r="BR11" s="239">
        <v>454013846.24000001</v>
      </c>
      <c r="BS11" s="239">
        <v>8304923500</v>
      </c>
      <c r="BT11" s="239">
        <v>8100976100</v>
      </c>
      <c r="BU11" s="239">
        <v>203947400</v>
      </c>
      <c r="BV11" s="239">
        <v>0</v>
      </c>
      <c r="BW11" s="239">
        <v>0</v>
      </c>
      <c r="BX11" s="239">
        <v>5013500</v>
      </c>
      <c r="BY11" s="239">
        <v>28567300</v>
      </c>
      <c r="BZ11" s="239">
        <v>0</v>
      </c>
      <c r="CA11" s="239">
        <v>21944600</v>
      </c>
      <c r="CB11" s="239">
        <v>259299300</v>
      </c>
      <c r="CC11" s="239">
        <v>60956900</v>
      </c>
      <c r="CD11" s="239">
        <v>782265600</v>
      </c>
      <c r="CE11" s="239">
        <v>361830100</v>
      </c>
      <c r="CF11" s="239">
        <v>420435500</v>
      </c>
      <c r="CG11" s="239">
        <v>167011400</v>
      </c>
      <c r="CH11" s="239">
        <v>0</v>
      </c>
      <c r="CI11" s="239">
        <v>2932200</v>
      </c>
      <c r="CJ11" s="239">
        <v>3798579800</v>
      </c>
      <c r="CK11" s="239">
        <v>3139736000</v>
      </c>
      <c r="CL11" s="239">
        <v>0</v>
      </c>
      <c r="CM11" s="239">
        <v>0</v>
      </c>
      <c r="CN11" s="239">
        <v>0</v>
      </c>
      <c r="CO11" s="239">
        <v>40642100</v>
      </c>
      <c r="CP11" s="239">
        <v>0</v>
      </c>
      <c r="CQ11" s="239">
        <v>5348000</v>
      </c>
      <c r="CR11" s="239">
        <v>595518000</v>
      </c>
      <c r="CS11" s="239">
        <v>0</v>
      </c>
      <c r="CT11" s="239">
        <v>8419308100</v>
      </c>
      <c r="CU11" s="239">
        <v>3567874699.9999995</v>
      </c>
      <c r="CV11" s="239">
        <v>1814644400.0000002</v>
      </c>
      <c r="CW11" s="239">
        <v>3036789000</v>
      </c>
      <c r="CX11" s="239">
        <v>747205100.00000012</v>
      </c>
      <c r="CY11" s="239">
        <v>2154724500.0000005</v>
      </c>
      <c r="CZ11" s="239">
        <v>795923200.00000012</v>
      </c>
      <c r="DA11" s="239">
        <v>80249100</v>
      </c>
      <c r="DB11" s="239">
        <v>-15936400.000000002</v>
      </c>
      <c r="DC11" s="239">
        <v>2854462200.0000005</v>
      </c>
      <c r="DD11" s="239">
        <v>12907312000</v>
      </c>
      <c r="DE11" s="239">
        <v>10460959100</v>
      </c>
      <c r="DF11" s="239">
        <v>2446352900.0000005</v>
      </c>
    </row>
    <row r="12" spans="1:110" ht="11.25" customHeight="1" x14ac:dyDescent="0.25">
      <c r="A12" s="180">
        <v>2008</v>
      </c>
      <c r="B12" s="180">
        <v>1</v>
      </c>
      <c r="C12" s="185">
        <v>131</v>
      </c>
      <c r="D12" s="240">
        <v>110</v>
      </c>
      <c r="E12" s="180">
        <v>39</v>
      </c>
      <c r="F12" s="180"/>
      <c r="G12" s="185">
        <v>40223</v>
      </c>
      <c r="H12" s="185"/>
      <c r="I12" s="183"/>
      <c r="J12" s="182">
        <v>66225097765.990288</v>
      </c>
      <c r="K12" s="238">
        <v>19462358467.203194</v>
      </c>
      <c r="L12" s="238">
        <v>10809425169.119995</v>
      </c>
      <c r="M12" s="238">
        <v>7998823813.9332008</v>
      </c>
      <c r="N12" s="238">
        <v>7998823.8139332011</v>
      </c>
      <c r="O12" s="238">
        <v>654109.48414999992</v>
      </c>
      <c r="P12" s="238">
        <v>206696922.80000001</v>
      </c>
      <c r="Q12" s="238">
        <v>4080000000</v>
      </c>
      <c r="R12" s="238">
        <v>0</v>
      </c>
      <c r="S12" s="238">
        <v>34855902480.0812</v>
      </c>
      <c r="T12" s="238">
        <v>36138324430.999199</v>
      </c>
      <c r="U12" s="238">
        <v>33837894310.054302</v>
      </c>
      <c r="V12" s="239">
        <v>730475138.3578999</v>
      </c>
      <c r="W12" s="239">
        <v>1569954982.5869999</v>
      </c>
      <c r="X12" s="186">
        <v>4.344293785907527E-2</v>
      </c>
      <c r="Y12" s="239">
        <v>32546445665.122101</v>
      </c>
      <c r="Z12" s="239">
        <v>30669048922.717197</v>
      </c>
      <c r="AA12" s="239">
        <v>633005325.49789989</v>
      </c>
      <c r="AB12" s="239">
        <v>1244391416.9069998</v>
      </c>
      <c r="AC12" s="239">
        <v>3591878765.8771</v>
      </c>
      <c r="AD12" s="239">
        <v>3168845387.3371</v>
      </c>
      <c r="AE12" s="239">
        <v>97469812.859999999</v>
      </c>
      <c r="AF12" s="239">
        <v>325563565.68000001</v>
      </c>
      <c r="AG12" s="239">
        <v>0</v>
      </c>
      <c r="AH12" s="239">
        <v>0</v>
      </c>
      <c r="AI12" s="239">
        <v>0</v>
      </c>
      <c r="AJ12" s="239">
        <v>0</v>
      </c>
      <c r="AK12" s="239">
        <v>0</v>
      </c>
      <c r="AL12" s="239">
        <v>0</v>
      </c>
      <c r="AM12" s="239">
        <v>0</v>
      </c>
      <c r="AN12" s="239">
        <v>0</v>
      </c>
      <c r="AO12" s="239">
        <v>0</v>
      </c>
      <c r="AP12" s="239">
        <v>0</v>
      </c>
      <c r="AQ12" s="239">
        <v>0</v>
      </c>
      <c r="AR12" s="239">
        <v>0</v>
      </c>
      <c r="AS12" s="239">
        <v>0</v>
      </c>
      <c r="AT12" s="239">
        <v>0</v>
      </c>
      <c r="AU12" s="239">
        <v>0</v>
      </c>
      <c r="AV12" s="239">
        <v>0</v>
      </c>
      <c r="AW12" s="239">
        <v>0</v>
      </c>
      <c r="AX12" s="239">
        <v>70588345630.944275</v>
      </c>
      <c r="AY12" s="239">
        <v>22170615011.95879</v>
      </c>
      <c r="AZ12" s="239">
        <v>2369641365.7399998</v>
      </c>
      <c r="BA12" s="239">
        <v>7844190510.25</v>
      </c>
      <c r="BB12" s="239">
        <v>2088026181.3</v>
      </c>
      <c r="BC12" s="239">
        <v>16199365</v>
      </c>
      <c r="BD12" s="239">
        <v>1963151215.3</v>
      </c>
      <c r="BE12" s="239">
        <v>54455511</v>
      </c>
      <c r="BF12" s="239">
        <v>0</v>
      </c>
      <c r="BG12" s="239">
        <v>54220090</v>
      </c>
      <c r="BH12" s="239">
        <v>0</v>
      </c>
      <c r="BI12" s="239">
        <v>6935296545.092392</v>
      </c>
      <c r="BJ12" s="239">
        <v>221112421.98139897</v>
      </c>
      <c r="BK12" s="239">
        <v>0</v>
      </c>
      <c r="BL12" s="239">
        <v>0</v>
      </c>
      <c r="BM12" s="239">
        <v>48417730619.215996</v>
      </c>
      <c r="BN12" s="239">
        <v>43082678795.860001</v>
      </c>
      <c r="BO12" s="239">
        <v>1142835768.1139998</v>
      </c>
      <c r="BP12" s="239">
        <v>2864393934.3319979</v>
      </c>
      <c r="BQ12" s="239">
        <v>703776810.31699944</v>
      </c>
      <c r="BR12" s="239">
        <v>737460115.63999999</v>
      </c>
      <c r="BS12" s="239">
        <v>2632596700</v>
      </c>
      <c r="BT12" s="239">
        <v>2553603822.3300004</v>
      </c>
      <c r="BU12" s="239">
        <v>55859028.620000012</v>
      </c>
      <c r="BV12" s="239">
        <v>218666</v>
      </c>
      <c r="BW12" s="239">
        <v>22915198.299999997</v>
      </c>
      <c r="BX12" s="239">
        <v>456027.58</v>
      </c>
      <c r="BY12" s="239">
        <v>0</v>
      </c>
      <c r="BZ12" s="239">
        <v>0</v>
      </c>
      <c r="CA12" s="239">
        <v>21239762.530000001</v>
      </c>
      <c r="CB12" s="239">
        <v>10745722.470000001</v>
      </c>
      <c r="CC12" s="239">
        <v>9542821.870000001</v>
      </c>
      <c r="CD12" s="239">
        <v>333982972.61000001</v>
      </c>
      <c r="CE12" s="239">
        <v>136959856.56</v>
      </c>
      <c r="CF12" s="239">
        <v>140320098.55000001</v>
      </c>
      <c r="CG12" s="239">
        <v>56694717.5</v>
      </c>
      <c r="CH12" s="239">
        <v>0</v>
      </c>
      <c r="CI12" s="239">
        <v>-8300</v>
      </c>
      <c r="CJ12" s="239">
        <v>1381206425.1099997</v>
      </c>
      <c r="CK12" s="239">
        <v>943769833.8499999</v>
      </c>
      <c r="CL12" s="239">
        <v>276890629.01999998</v>
      </c>
      <c r="CM12" s="239">
        <v>30991.13</v>
      </c>
      <c r="CN12" s="239">
        <v>0</v>
      </c>
      <c r="CO12" s="239">
        <v>92203760.25</v>
      </c>
      <c r="CP12" s="239">
        <v>0</v>
      </c>
      <c r="CQ12" s="239">
        <v>9670754.1500000004</v>
      </c>
      <c r="CR12" s="239">
        <v>95285171.319999993</v>
      </c>
      <c r="CS12" s="239">
        <v>79699952.170000002</v>
      </c>
      <c r="CT12" s="239">
        <v>2735393237.1430001</v>
      </c>
      <c r="CU12" s="239">
        <v>977506020.42000008</v>
      </c>
      <c r="CV12" s="239">
        <v>657231240.84000003</v>
      </c>
      <c r="CW12" s="239">
        <v>1100655975.8830001</v>
      </c>
      <c r="CX12" s="239">
        <v>253170342.81999996</v>
      </c>
      <c r="CY12" s="239">
        <v>691256572.53699982</v>
      </c>
      <c r="CZ12" s="239">
        <v>134078660.75000001</v>
      </c>
      <c r="DA12" s="239">
        <v>24384004.129999999</v>
      </c>
      <c r="DB12" s="239">
        <v>800951229.15699983</v>
      </c>
      <c r="DC12" s="239">
        <v>804220345.00699985</v>
      </c>
      <c r="DD12" s="239">
        <v>4151783835.8599997</v>
      </c>
      <c r="DE12" s="239">
        <v>3448007040.7929997</v>
      </c>
      <c r="DF12" s="239">
        <v>703776795.06699979</v>
      </c>
    </row>
    <row r="13" spans="1:110" ht="11.25" customHeight="1" x14ac:dyDescent="0.25">
      <c r="A13" s="180">
        <v>2008</v>
      </c>
      <c r="B13" s="180">
        <v>2</v>
      </c>
      <c r="C13" s="185">
        <v>130</v>
      </c>
      <c r="D13" s="237">
        <v>108</v>
      </c>
      <c r="E13" s="180">
        <v>45</v>
      </c>
      <c r="F13" s="180"/>
      <c r="G13" s="185">
        <v>48957</v>
      </c>
      <c r="H13" s="185"/>
      <c r="I13" s="183"/>
      <c r="J13" s="242"/>
      <c r="K13" s="238">
        <v>19281042125.220001</v>
      </c>
      <c r="L13" s="238">
        <v>10270460675.769999</v>
      </c>
      <c r="M13" s="238">
        <v>7193604936.3999996</v>
      </c>
      <c r="N13" s="238">
        <v>7193604.9364</v>
      </c>
      <c r="O13" s="238">
        <v>1816976.51305</v>
      </c>
      <c r="P13" s="238">
        <v>489923065.31</v>
      </c>
      <c r="Q13" s="238">
        <v>0</v>
      </c>
      <c r="R13" s="238">
        <v>0</v>
      </c>
      <c r="S13" s="238">
        <v>39026593065.080002</v>
      </c>
      <c r="T13" s="238">
        <v>40410133412.010002</v>
      </c>
      <c r="U13" s="238">
        <v>37489049479.910004</v>
      </c>
      <c r="V13" s="239">
        <v>1228410920.9500003</v>
      </c>
      <c r="W13" s="239">
        <v>1692673011.1500001</v>
      </c>
      <c r="X13" s="186">
        <v>4.1887340333475201E-2</v>
      </c>
      <c r="Y13" s="239">
        <v>36183304129.510002</v>
      </c>
      <c r="Z13" s="239">
        <v>33829912541.400002</v>
      </c>
      <c r="AA13" s="239">
        <v>1114331076.49</v>
      </c>
      <c r="AB13" s="239">
        <v>1239060511.6199999</v>
      </c>
      <c r="AC13" s="239">
        <v>4226829282.4999995</v>
      </c>
      <c r="AD13" s="239">
        <v>3659136938.5100002</v>
      </c>
      <c r="AE13" s="239">
        <v>114079844.46000001</v>
      </c>
      <c r="AF13" s="239">
        <v>453612499.53000003</v>
      </c>
      <c r="AG13" s="239">
        <v>0</v>
      </c>
      <c r="AH13" s="239">
        <v>0</v>
      </c>
      <c r="AI13" s="239">
        <v>0</v>
      </c>
      <c r="AJ13" s="239">
        <v>0</v>
      </c>
      <c r="AK13" s="239">
        <v>0</v>
      </c>
      <c r="AL13" s="239">
        <v>0</v>
      </c>
      <c r="AM13" s="239">
        <v>0</v>
      </c>
      <c r="AN13" s="239">
        <v>0</v>
      </c>
      <c r="AO13" s="239">
        <v>0</v>
      </c>
      <c r="AP13" s="239">
        <v>0</v>
      </c>
      <c r="AQ13" s="239">
        <v>0</v>
      </c>
      <c r="AR13" s="239">
        <v>0</v>
      </c>
      <c r="AS13" s="239">
        <v>0</v>
      </c>
      <c r="AT13" s="239">
        <v>0</v>
      </c>
      <c r="AU13" s="239">
        <v>0</v>
      </c>
      <c r="AV13" s="239">
        <v>0</v>
      </c>
      <c r="AW13" s="239">
        <v>0</v>
      </c>
      <c r="AX13" s="239">
        <v>71966505672.320007</v>
      </c>
      <c r="AY13" s="239">
        <v>23015474113.16</v>
      </c>
      <c r="AZ13" s="239">
        <v>2752254716.0600004</v>
      </c>
      <c r="BA13" s="239">
        <v>8035162049.3600006</v>
      </c>
      <c r="BB13" s="239">
        <v>1706260007.1199999</v>
      </c>
      <c r="BC13" s="239">
        <v>58115228.149999999</v>
      </c>
      <c r="BD13" s="239">
        <v>1632175078.97</v>
      </c>
      <c r="BE13" s="239">
        <v>0</v>
      </c>
      <c r="BF13" s="239">
        <v>0</v>
      </c>
      <c r="BG13" s="239">
        <v>0</v>
      </c>
      <c r="BH13" s="239">
        <v>0</v>
      </c>
      <c r="BI13" s="239">
        <v>3843789948.73</v>
      </c>
      <c r="BJ13" s="239">
        <v>200577725.46999997</v>
      </c>
      <c r="BK13" s="239">
        <v>0</v>
      </c>
      <c r="BL13" s="239">
        <v>0</v>
      </c>
      <c r="BM13" s="239">
        <v>48951031558.973999</v>
      </c>
      <c r="BN13" s="239">
        <v>42734557961.419998</v>
      </c>
      <c r="BO13" s="239">
        <v>1123257666.8399999</v>
      </c>
      <c r="BP13" s="239">
        <v>3936638283.684001</v>
      </c>
      <c r="BQ13" s="239">
        <v>1717316937.7140007</v>
      </c>
      <c r="BR13" s="239">
        <v>445849631.04000002</v>
      </c>
      <c r="BS13" s="239">
        <v>5255349336.6499996</v>
      </c>
      <c r="BT13" s="239">
        <v>5059753989.4099998</v>
      </c>
      <c r="BU13" s="239">
        <v>68035381.370000005</v>
      </c>
      <c r="BV13" s="239">
        <v>218666</v>
      </c>
      <c r="BW13" s="239">
        <v>127341299.86999999</v>
      </c>
      <c r="BX13" s="239">
        <v>496992.14</v>
      </c>
      <c r="BY13" s="239">
        <v>29346179.100000001</v>
      </c>
      <c r="BZ13" s="239">
        <v>0</v>
      </c>
      <c r="CA13" s="239">
        <v>65819157.369999997</v>
      </c>
      <c r="CB13" s="239">
        <v>55292585.679999992</v>
      </c>
      <c r="CC13" s="239">
        <v>23662534.619999997</v>
      </c>
      <c r="CD13" s="239">
        <v>653342201.16000009</v>
      </c>
      <c r="CE13" s="239">
        <v>324068074.48000002</v>
      </c>
      <c r="CF13" s="239">
        <v>223980124.52000001</v>
      </c>
      <c r="CG13" s="239">
        <v>105294002.16000001</v>
      </c>
      <c r="CH13" s="239">
        <v>0</v>
      </c>
      <c r="CI13" s="239">
        <v>0</v>
      </c>
      <c r="CJ13" s="239">
        <v>3224847046.8000007</v>
      </c>
      <c r="CK13" s="239">
        <v>2241131764.3400002</v>
      </c>
      <c r="CL13" s="239">
        <v>637670520.81999993</v>
      </c>
      <c r="CM13" s="239">
        <v>1821877</v>
      </c>
      <c r="CN13" s="239">
        <v>0</v>
      </c>
      <c r="CO13" s="239">
        <v>251413646.03</v>
      </c>
      <c r="CP13" s="239">
        <v>0</v>
      </c>
      <c r="CQ13" s="239">
        <v>21108258.800000001</v>
      </c>
      <c r="CR13" s="239">
        <v>233549112.92000002</v>
      </c>
      <c r="CS13" s="239">
        <v>129777626.07000001</v>
      </c>
      <c r="CT13" s="239">
        <v>5569579413.8899994</v>
      </c>
      <c r="CU13" s="239">
        <v>2087154828.7999997</v>
      </c>
      <c r="CV13" s="239">
        <v>1412439595.6000004</v>
      </c>
      <c r="CW13" s="239">
        <v>2069984989.4899998</v>
      </c>
      <c r="CX13" s="239">
        <v>455591864.44</v>
      </c>
      <c r="CY13" s="239">
        <v>1801682903.9600015</v>
      </c>
      <c r="CZ13" s="239">
        <v>192932118.53999999</v>
      </c>
      <c r="DA13" s="239">
        <v>40063135.979999997</v>
      </c>
      <c r="DB13" s="239">
        <v>1954551886.5200014</v>
      </c>
      <c r="DC13" s="239">
        <v>1946259662.3200014</v>
      </c>
      <c r="DD13" s="239">
        <v>8673261954.3400021</v>
      </c>
      <c r="DE13" s="239">
        <v>6955945016.6259985</v>
      </c>
      <c r="DF13" s="239">
        <v>1717316937.7140031</v>
      </c>
    </row>
    <row r="14" spans="1:110" ht="11.25" customHeight="1" x14ac:dyDescent="0.25">
      <c r="A14" s="180">
        <v>2008</v>
      </c>
      <c r="B14" s="180">
        <v>3</v>
      </c>
      <c r="C14" s="185">
        <v>131</v>
      </c>
      <c r="D14" s="240">
        <v>109</v>
      </c>
      <c r="E14" s="180">
        <v>45</v>
      </c>
      <c r="F14" s="180"/>
      <c r="G14" s="185">
        <v>84484</v>
      </c>
      <c r="H14" s="185"/>
      <c r="I14" s="183"/>
      <c r="J14" s="182">
        <v>71655909708.600006</v>
      </c>
      <c r="K14" s="238">
        <v>17831052965.110001</v>
      </c>
      <c r="L14" s="238">
        <v>10305249240.969999</v>
      </c>
      <c r="M14" s="238">
        <v>6303322127.54</v>
      </c>
      <c r="N14" s="238">
        <v>6303322.1275399998</v>
      </c>
      <c r="O14" s="238">
        <v>1222481.5966</v>
      </c>
      <c r="P14" s="238">
        <v>29944052</v>
      </c>
      <c r="Q14" s="238">
        <v>5751840</v>
      </c>
      <c r="R14" s="238">
        <v>62041448.310000002</v>
      </c>
      <c r="S14" s="238">
        <v>43484867602.619995</v>
      </c>
      <c r="T14" s="238">
        <v>45033494712.069992</v>
      </c>
      <c r="U14" s="238">
        <v>41430629797.880005</v>
      </c>
      <c r="V14" s="239">
        <v>1606144017.4300001</v>
      </c>
      <c r="W14" s="239">
        <v>1996720896.76</v>
      </c>
      <c r="X14" s="186">
        <v>4.4338573089350616E-2</v>
      </c>
      <c r="Y14" s="239">
        <v>36141300787.639999</v>
      </c>
      <c r="Z14" s="239">
        <v>33125990636.740002</v>
      </c>
      <c r="AA14" s="239">
        <v>1457758566.5</v>
      </c>
      <c r="AB14" s="239">
        <v>1557551584.4000001</v>
      </c>
      <c r="AC14" s="239">
        <v>8892193924.4300003</v>
      </c>
      <c r="AD14" s="239">
        <v>8304639161.1399994</v>
      </c>
      <c r="AE14" s="239">
        <v>148385450.93000001</v>
      </c>
      <c r="AF14" s="239">
        <v>439169312.35999995</v>
      </c>
      <c r="AG14" s="239">
        <v>0</v>
      </c>
      <c r="AH14" s="239">
        <v>0</v>
      </c>
      <c r="AI14" s="239">
        <v>0</v>
      </c>
      <c r="AJ14" s="239">
        <v>0</v>
      </c>
      <c r="AK14" s="239">
        <v>0</v>
      </c>
      <c r="AL14" s="239">
        <v>0</v>
      </c>
      <c r="AM14" s="239">
        <v>0</v>
      </c>
      <c r="AN14" s="239">
        <v>0</v>
      </c>
      <c r="AO14" s="239">
        <v>0</v>
      </c>
      <c r="AP14" s="239">
        <v>0</v>
      </c>
      <c r="AQ14" s="239">
        <v>0</v>
      </c>
      <c r="AR14" s="239">
        <v>0</v>
      </c>
      <c r="AS14" s="239">
        <v>0</v>
      </c>
      <c r="AT14" s="239">
        <v>0</v>
      </c>
      <c r="AU14" s="239">
        <v>0</v>
      </c>
      <c r="AV14" s="239">
        <v>0</v>
      </c>
      <c r="AW14" s="239">
        <v>0</v>
      </c>
      <c r="AX14" s="239">
        <v>76402128056.070007</v>
      </c>
      <c r="AY14" s="239">
        <v>25693410267.299999</v>
      </c>
      <c r="AZ14" s="239">
        <v>2690240216.79</v>
      </c>
      <c r="BA14" s="239">
        <v>9697868288.2700005</v>
      </c>
      <c r="BB14" s="239">
        <v>2642458504.4499998</v>
      </c>
      <c r="BC14" s="239">
        <v>9074540.0999999996</v>
      </c>
      <c r="BD14" s="239">
        <v>2203840019.5599999</v>
      </c>
      <c r="BE14" s="239">
        <v>0</v>
      </c>
      <c r="BF14" s="239">
        <v>19756299.420000002</v>
      </c>
      <c r="BG14" s="239">
        <v>409787645.37</v>
      </c>
      <c r="BH14" s="239">
        <v>0</v>
      </c>
      <c r="BI14" s="239">
        <v>4084619649.7599998</v>
      </c>
      <c r="BJ14" s="239">
        <v>219101064.43000004</v>
      </c>
      <c r="BK14" s="239">
        <v>0</v>
      </c>
      <c r="BL14" s="239">
        <v>0</v>
      </c>
      <c r="BM14" s="239">
        <v>50708717789.379997</v>
      </c>
      <c r="BN14" s="239">
        <v>43605767898.259995</v>
      </c>
      <c r="BO14" s="239">
        <v>1089223563.5599999</v>
      </c>
      <c r="BP14" s="239">
        <v>4865678506.4300013</v>
      </c>
      <c r="BQ14" s="239">
        <v>2774997133.4400005</v>
      </c>
      <c r="BR14" s="239">
        <v>413232588.27999997</v>
      </c>
      <c r="BS14" s="239">
        <v>8238540557.9499998</v>
      </c>
      <c r="BT14" s="239">
        <v>7922282905.2199993</v>
      </c>
      <c r="BU14" s="239">
        <v>120035439.92999999</v>
      </c>
      <c r="BV14" s="239">
        <v>218666</v>
      </c>
      <c r="BW14" s="239">
        <v>196003546.80000001</v>
      </c>
      <c r="BX14" s="239">
        <v>4378221.99</v>
      </c>
      <c r="BY14" s="239">
        <v>48705426.280000001</v>
      </c>
      <c r="BZ14" s="239">
        <v>0</v>
      </c>
      <c r="CA14" s="239">
        <v>91745182.700000018</v>
      </c>
      <c r="CB14" s="239">
        <v>96962910.859999999</v>
      </c>
      <c r="CC14" s="239">
        <v>45848025.230000004</v>
      </c>
      <c r="CD14" s="239">
        <v>1031338906.6000001</v>
      </c>
      <c r="CE14" s="239">
        <v>487445967.03000003</v>
      </c>
      <c r="CF14" s="239">
        <v>393606179.46000004</v>
      </c>
      <c r="CG14" s="239">
        <v>148306760.10999998</v>
      </c>
      <c r="CH14" s="239">
        <v>1980000</v>
      </c>
      <c r="CI14" s="239">
        <v>0</v>
      </c>
      <c r="CJ14" s="239">
        <v>4313491501.6900005</v>
      </c>
      <c r="CK14" s="239">
        <v>2713427202.1600003</v>
      </c>
      <c r="CL14" s="239">
        <v>1051299613.5799999</v>
      </c>
      <c r="CM14" s="239">
        <v>653989.4</v>
      </c>
      <c r="CN14" s="239">
        <v>20</v>
      </c>
      <c r="CO14" s="239">
        <v>414792707.63999999</v>
      </c>
      <c r="CP14" s="239">
        <v>0</v>
      </c>
      <c r="CQ14" s="239">
        <v>49373659.369999997</v>
      </c>
      <c r="CR14" s="239">
        <v>342478432.97000003</v>
      </c>
      <c r="CS14" s="239">
        <v>244000804.19999999</v>
      </c>
      <c r="CT14" s="239">
        <v>7935356891.5299997</v>
      </c>
      <c r="CU14" s="239">
        <v>2746570783.5400004</v>
      </c>
      <c r="CV14" s="239">
        <v>2175174985.2199998</v>
      </c>
      <c r="CW14" s="239">
        <v>3013611122.77</v>
      </c>
      <c r="CX14" s="239">
        <v>731483835.50999999</v>
      </c>
      <c r="CY14" s="239">
        <v>2853852425.9999995</v>
      </c>
      <c r="CZ14" s="239">
        <v>392161290.47000003</v>
      </c>
      <c r="DA14" s="239">
        <v>85290861.469999999</v>
      </c>
      <c r="DB14" s="239">
        <v>3160722854.9999995</v>
      </c>
      <c r="DC14" s="239">
        <v>3146342024.7099996</v>
      </c>
      <c r="DD14" s="239">
        <v>12944438782.460001</v>
      </c>
      <c r="DE14" s="239">
        <v>10169441649.02</v>
      </c>
      <c r="DF14" s="239">
        <v>2774997133.4399991</v>
      </c>
    </row>
    <row r="15" spans="1:110" ht="11.25" customHeight="1" x14ac:dyDescent="0.25">
      <c r="A15" s="180">
        <v>2008</v>
      </c>
      <c r="B15" s="180">
        <v>4</v>
      </c>
      <c r="C15" s="185">
        <v>132</v>
      </c>
      <c r="D15" s="237">
        <v>109</v>
      </c>
      <c r="E15" s="180">
        <v>46</v>
      </c>
      <c r="F15" s="180"/>
      <c r="G15" s="185">
        <v>108293</v>
      </c>
      <c r="H15" s="185"/>
      <c r="I15" s="183"/>
      <c r="J15" s="182">
        <v>74419446890.180908</v>
      </c>
      <c r="K15" s="238">
        <v>20050521116.7309</v>
      </c>
      <c r="L15" s="238">
        <v>13005952630.470898</v>
      </c>
      <c r="M15" s="238">
        <v>5819457481.8000002</v>
      </c>
      <c r="N15" s="238">
        <v>5819457.4818000002</v>
      </c>
      <c r="O15" s="238">
        <v>1225111.00446</v>
      </c>
      <c r="P15" s="238">
        <v>29829052</v>
      </c>
      <c r="Q15" s="238">
        <v>2089718490.99</v>
      </c>
      <c r="R15" s="238">
        <v>0</v>
      </c>
      <c r="S15" s="238">
        <v>44474232314.580002</v>
      </c>
      <c r="T15" s="238">
        <v>46446273976.230003</v>
      </c>
      <c r="U15" s="238">
        <v>41533022630.400002</v>
      </c>
      <c r="V15" s="239">
        <v>2270967187.0299997</v>
      </c>
      <c r="W15" s="239">
        <v>2642284158.7999997</v>
      </c>
      <c r="X15" s="186">
        <v>5.6889044752055938E-2</v>
      </c>
      <c r="Y15" s="239">
        <v>39661897214.140007</v>
      </c>
      <c r="Z15" s="239">
        <v>35536350473.000008</v>
      </c>
      <c r="AA15" s="239">
        <v>1959819302.3</v>
      </c>
      <c r="AB15" s="239">
        <v>2165727438.8400002</v>
      </c>
      <c r="AC15" s="239">
        <v>6784376762.0900002</v>
      </c>
      <c r="AD15" s="239">
        <v>5996672157.3999996</v>
      </c>
      <c r="AE15" s="239">
        <v>311147884.73000002</v>
      </c>
      <c r="AF15" s="239">
        <v>476556719.96000004</v>
      </c>
      <c r="AG15" s="239">
        <v>0</v>
      </c>
      <c r="AH15" s="239">
        <v>0</v>
      </c>
      <c r="AI15" s="239">
        <v>0</v>
      </c>
      <c r="AJ15" s="239">
        <v>0</v>
      </c>
      <c r="AK15" s="239">
        <v>0</v>
      </c>
      <c r="AL15" s="239">
        <v>0</v>
      </c>
      <c r="AM15" s="239">
        <v>0</v>
      </c>
      <c r="AN15" s="239">
        <v>0</v>
      </c>
      <c r="AO15" s="239">
        <v>0</v>
      </c>
      <c r="AP15" s="239">
        <v>0</v>
      </c>
      <c r="AQ15" s="239">
        <v>0</v>
      </c>
      <c r="AR15" s="239">
        <v>0</v>
      </c>
      <c r="AS15" s="239">
        <v>0</v>
      </c>
      <c r="AT15" s="239">
        <v>0</v>
      </c>
      <c r="AU15" s="239">
        <v>0</v>
      </c>
      <c r="AV15" s="239">
        <v>0</v>
      </c>
      <c r="AW15" s="239">
        <v>0</v>
      </c>
      <c r="AX15" s="239">
        <v>78530740164.550903</v>
      </c>
      <c r="AY15" s="239">
        <v>23513084855.34</v>
      </c>
      <c r="AZ15" s="239">
        <v>2846290303.0000005</v>
      </c>
      <c r="BA15" s="239">
        <v>9646306621.3800011</v>
      </c>
      <c r="BB15" s="239">
        <v>1215690576.73</v>
      </c>
      <c r="BC15" s="239">
        <v>4584940.0999999996</v>
      </c>
      <c r="BD15" s="239">
        <v>1211105636.6300001</v>
      </c>
      <c r="BE15" s="239">
        <v>0</v>
      </c>
      <c r="BF15" s="239">
        <v>0</v>
      </c>
      <c r="BG15" s="239">
        <v>0</v>
      </c>
      <c r="BH15" s="239">
        <v>0</v>
      </c>
      <c r="BI15" s="239">
        <v>6787182614.6399994</v>
      </c>
      <c r="BJ15" s="239">
        <v>263575426.48999998</v>
      </c>
      <c r="BK15" s="239">
        <v>0</v>
      </c>
      <c r="BL15" s="239">
        <v>0</v>
      </c>
      <c r="BM15" s="239">
        <v>55017655309.093994</v>
      </c>
      <c r="BN15" s="239">
        <v>46737684476.489998</v>
      </c>
      <c r="BO15" s="239">
        <v>1108233660.1100001</v>
      </c>
      <c r="BP15" s="239">
        <v>6176033817.2740011</v>
      </c>
      <c r="BQ15" s="239">
        <v>3937471878.2540016</v>
      </c>
      <c r="BR15" s="239">
        <v>412763409.54000002</v>
      </c>
      <c r="BS15" s="239">
        <v>11596669082.610001</v>
      </c>
      <c r="BT15" s="239">
        <v>11204475043.350002</v>
      </c>
      <c r="BU15" s="239">
        <v>152512753.86999997</v>
      </c>
      <c r="BV15" s="239">
        <v>218666</v>
      </c>
      <c r="BW15" s="239">
        <v>239462619.39000005</v>
      </c>
      <c r="BX15" s="239">
        <v>8682659.7200000007</v>
      </c>
      <c r="BY15" s="239">
        <v>53525856.619999997</v>
      </c>
      <c r="BZ15" s="239">
        <v>0</v>
      </c>
      <c r="CA15" s="239">
        <v>116907326.01000001</v>
      </c>
      <c r="CB15" s="239">
        <v>138409409.80000001</v>
      </c>
      <c r="CC15" s="239">
        <v>78122462.960000008</v>
      </c>
      <c r="CD15" s="239">
        <v>1440294450.503</v>
      </c>
      <c r="CE15" s="239">
        <v>692946408.75</v>
      </c>
      <c r="CF15" s="239">
        <v>531710598.49300003</v>
      </c>
      <c r="CG15" s="239">
        <v>215637443.25999999</v>
      </c>
      <c r="CH15" s="239">
        <v>0</v>
      </c>
      <c r="CI15" s="239">
        <v>0</v>
      </c>
      <c r="CJ15" s="239">
        <v>6845487243.6600008</v>
      </c>
      <c r="CK15" s="239">
        <v>3986689726.21</v>
      </c>
      <c r="CL15" s="239">
        <v>1340386464.46</v>
      </c>
      <c r="CM15" s="239">
        <v>4820702.1999999993</v>
      </c>
      <c r="CN15" s="239">
        <v>20</v>
      </c>
      <c r="CO15" s="239">
        <v>530279940.76000005</v>
      </c>
      <c r="CP15" s="239">
        <v>0</v>
      </c>
      <c r="CQ15" s="239">
        <v>49278518.799999997</v>
      </c>
      <c r="CR15" s="239">
        <v>482971956.48000002</v>
      </c>
      <c r="CS15" s="239">
        <v>273035326.22000003</v>
      </c>
      <c r="CT15" s="239">
        <v>11461048914.823002</v>
      </c>
      <c r="CU15" s="239">
        <v>4367641213.9500008</v>
      </c>
      <c r="CV15" s="239">
        <v>3074635436.9900002</v>
      </c>
      <c r="CW15" s="239">
        <v>4018772263.8830009</v>
      </c>
      <c r="CX15" s="239">
        <v>1289014923.7</v>
      </c>
      <c r="CY15" s="239">
        <v>4251798037.2440004</v>
      </c>
      <c r="CZ15" s="239">
        <v>430768030.90000004</v>
      </c>
      <c r="DA15" s="239">
        <v>251208798.23999998</v>
      </c>
      <c r="DB15" s="239">
        <v>4431357269.9039993</v>
      </c>
      <c r="DC15" s="239">
        <v>4451152860.5739994</v>
      </c>
      <c r="DD15" s="239">
        <v>18896996849.52</v>
      </c>
      <c r="DE15" s="239">
        <v>14959524971.266003</v>
      </c>
      <c r="DF15" s="239">
        <v>3937471878.2539983</v>
      </c>
    </row>
    <row r="16" spans="1:110" ht="11.25" customHeight="1" x14ac:dyDescent="0.25">
      <c r="A16" s="180">
        <v>2009</v>
      </c>
      <c r="B16" s="180">
        <v>1</v>
      </c>
      <c r="C16" s="185">
        <v>132</v>
      </c>
      <c r="D16" s="240">
        <v>109</v>
      </c>
      <c r="E16" s="180">
        <v>47</v>
      </c>
      <c r="F16" s="180"/>
      <c r="G16" s="185">
        <v>46456</v>
      </c>
      <c r="H16" s="185"/>
      <c r="I16" s="183"/>
      <c r="J16" s="182">
        <v>75249362196.350006</v>
      </c>
      <c r="K16" s="238">
        <v>25066777911.860001</v>
      </c>
      <c r="L16" s="238">
        <v>14782319593.889999</v>
      </c>
      <c r="M16" s="238">
        <v>3992511215.6399994</v>
      </c>
      <c r="N16" s="241">
        <v>6291947102.3299999</v>
      </c>
      <c r="O16" s="241">
        <v>6291947.1023300001</v>
      </c>
      <c r="P16" s="238">
        <v>29829052</v>
      </c>
      <c r="Q16" s="238">
        <v>115000</v>
      </c>
      <c r="R16" s="238">
        <v>0</v>
      </c>
      <c r="S16" s="238">
        <v>43142810723.839996</v>
      </c>
      <c r="T16" s="238">
        <v>46029757366.659996</v>
      </c>
      <c r="U16" s="238">
        <v>39171680951.190002</v>
      </c>
      <c r="V16" s="239">
        <v>2120125465.55</v>
      </c>
      <c r="W16" s="239">
        <v>4737950949.9199991</v>
      </c>
      <c r="X16" s="186">
        <v>0.10293234683335012</v>
      </c>
      <c r="Y16" s="239">
        <v>37846515635.660004</v>
      </c>
      <c r="Z16" s="239">
        <v>32616264928.700001</v>
      </c>
      <c r="AA16" s="239">
        <v>1739289778.9899998</v>
      </c>
      <c r="AB16" s="239">
        <v>3490960927.9699998</v>
      </c>
      <c r="AC16" s="239">
        <v>8183241731</v>
      </c>
      <c r="AD16" s="239">
        <v>6555416022.4899998</v>
      </c>
      <c r="AE16" s="239">
        <v>380835686.56</v>
      </c>
      <c r="AF16" s="239">
        <v>1246990021.95</v>
      </c>
      <c r="AG16" s="239">
        <v>0</v>
      </c>
      <c r="AH16" s="239">
        <v>0</v>
      </c>
      <c r="AI16" s="239">
        <v>0</v>
      </c>
      <c r="AJ16" s="239">
        <v>0</v>
      </c>
      <c r="AK16" s="239">
        <v>0</v>
      </c>
      <c r="AL16" s="239">
        <v>0</v>
      </c>
      <c r="AM16" s="239">
        <v>0</v>
      </c>
      <c r="AN16" s="239">
        <v>0</v>
      </c>
      <c r="AO16" s="239">
        <v>0</v>
      </c>
      <c r="AP16" s="239">
        <v>0</v>
      </c>
      <c r="AQ16" s="239">
        <v>0</v>
      </c>
      <c r="AR16" s="239">
        <v>0</v>
      </c>
      <c r="AS16" s="239">
        <v>0</v>
      </c>
      <c r="AT16" s="239">
        <v>0</v>
      </c>
      <c r="AU16" s="239">
        <v>0</v>
      </c>
      <c r="AV16" s="239">
        <v>0</v>
      </c>
      <c r="AW16" s="239">
        <v>0</v>
      </c>
      <c r="AX16" s="239">
        <v>79142638621.479996</v>
      </c>
      <c r="AY16" s="239">
        <v>19847892047.038998</v>
      </c>
      <c r="AZ16" s="239">
        <v>3404143059.9800005</v>
      </c>
      <c r="BA16" s="239">
        <v>8763501954.4899998</v>
      </c>
      <c r="BB16" s="239">
        <v>2563686109.77</v>
      </c>
      <c r="BC16" s="239">
        <v>42.1</v>
      </c>
      <c r="BD16" s="239">
        <v>2264104417.6700001</v>
      </c>
      <c r="BE16" s="239">
        <v>2388000</v>
      </c>
      <c r="BF16" s="239">
        <v>0</v>
      </c>
      <c r="BG16" s="239">
        <v>297193650</v>
      </c>
      <c r="BH16" s="239">
        <v>0</v>
      </c>
      <c r="BI16" s="239">
        <v>2531617514.1989999</v>
      </c>
      <c r="BJ16" s="239">
        <v>258507116.21999997</v>
      </c>
      <c r="BK16" s="239">
        <v>0</v>
      </c>
      <c r="BL16" s="239">
        <v>0</v>
      </c>
      <c r="BM16" s="239">
        <v>59294746574.444</v>
      </c>
      <c r="BN16" s="239">
        <v>50953034957.87001</v>
      </c>
      <c r="BO16" s="239">
        <v>1167396956.1099999</v>
      </c>
      <c r="BP16" s="239">
        <v>6230103306.7639999</v>
      </c>
      <c r="BQ16" s="239">
        <v>1530049176.0129995</v>
      </c>
      <c r="BR16" s="239">
        <v>398133893.39999998</v>
      </c>
      <c r="BS16" s="239">
        <v>3507697517.7730002</v>
      </c>
      <c r="BT16" s="239">
        <v>3422051207.1329999</v>
      </c>
      <c r="BU16" s="239">
        <v>73919154.48999998</v>
      </c>
      <c r="BV16" s="239">
        <v>0</v>
      </c>
      <c r="BW16" s="239">
        <v>11727156.150000002</v>
      </c>
      <c r="BX16" s="239">
        <v>535865.59000000008</v>
      </c>
      <c r="BY16" s="239">
        <v>0</v>
      </c>
      <c r="BZ16" s="239">
        <v>0</v>
      </c>
      <c r="CA16" s="239">
        <v>13597924.560000001</v>
      </c>
      <c r="CB16" s="239">
        <v>59504657.640000001</v>
      </c>
      <c r="CC16" s="239">
        <v>61911291.640000001</v>
      </c>
      <c r="CD16" s="239">
        <v>377525418.5</v>
      </c>
      <c r="CE16" s="239">
        <v>161784135.78999999</v>
      </c>
      <c r="CF16" s="239">
        <v>133381376.14999999</v>
      </c>
      <c r="CG16" s="239">
        <v>82359906.560000002</v>
      </c>
      <c r="CH16" s="239">
        <v>0</v>
      </c>
      <c r="CI16" s="239">
        <v>0</v>
      </c>
      <c r="CJ16" s="239">
        <v>4738684292.4800005</v>
      </c>
      <c r="CK16" s="239">
        <v>1691271295.6699998</v>
      </c>
      <c r="CL16" s="239">
        <v>240664230.15000001</v>
      </c>
      <c r="CM16" s="239">
        <v>377205.3</v>
      </c>
      <c r="CN16" s="239">
        <v>147338</v>
      </c>
      <c r="CO16" s="239">
        <v>50431500</v>
      </c>
      <c r="CP16" s="239">
        <v>0</v>
      </c>
      <c r="CQ16" s="239">
        <v>20874671.649999999</v>
      </c>
      <c r="CR16" s="239">
        <v>93744098.150000006</v>
      </c>
      <c r="CS16" s="239">
        <v>75089417.049999997</v>
      </c>
      <c r="CT16" s="239">
        <v>5030833146.9700003</v>
      </c>
      <c r="CU16" s="239">
        <v>2992153982.0999999</v>
      </c>
      <c r="CV16" s="239">
        <v>915765810.45000005</v>
      </c>
      <c r="CW16" s="239">
        <v>1122913354.4200001</v>
      </c>
      <c r="CX16" s="239">
        <v>1200782989.1800001</v>
      </c>
      <c r="CY16" s="239">
        <v>1637240255.6030002</v>
      </c>
      <c r="CZ16" s="239">
        <v>109794556.72000001</v>
      </c>
      <c r="DA16" s="239">
        <v>35577719.639999993</v>
      </c>
      <c r="DB16" s="239">
        <v>1711457092.6830001</v>
      </c>
      <c r="DC16" s="239">
        <v>1706057925.8830001</v>
      </c>
      <c r="DD16" s="239">
        <v>8356435200.1730003</v>
      </c>
      <c r="DE16" s="239">
        <v>6826386024.1599998</v>
      </c>
      <c r="DF16" s="239">
        <v>1530049176.0130002</v>
      </c>
    </row>
    <row r="17" spans="1:110" ht="11.25" customHeight="1" x14ac:dyDescent="0.25">
      <c r="A17" s="180">
        <v>2009</v>
      </c>
      <c r="B17" s="180">
        <v>2</v>
      </c>
      <c r="C17" s="185">
        <v>173</v>
      </c>
      <c r="D17" s="237">
        <v>147</v>
      </c>
      <c r="E17" s="180">
        <v>48</v>
      </c>
      <c r="F17" s="180"/>
      <c r="G17" s="185">
        <v>76300</v>
      </c>
      <c r="H17" s="185"/>
      <c r="I17" s="183"/>
      <c r="J17" s="182">
        <v>81177671111.126678</v>
      </c>
      <c r="K17" s="238">
        <v>27179657088.780003</v>
      </c>
      <c r="L17" s="238">
        <v>18160960231.439999</v>
      </c>
      <c r="M17" s="238">
        <v>4343921230.1099997</v>
      </c>
      <c r="N17" s="241">
        <v>4674775627.2299995</v>
      </c>
      <c r="O17" s="238">
        <v>4674775.6272299998</v>
      </c>
      <c r="P17" s="238">
        <v>2396000</v>
      </c>
      <c r="Q17" s="238">
        <v>2960262971</v>
      </c>
      <c r="R17" s="238">
        <v>0</v>
      </c>
      <c r="S17" s="238">
        <v>45179470969.820007</v>
      </c>
      <c r="T17" s="238">
        <v>48085208843.51001</v>
      </c>
      <c r="U17" s="238">
        <v>41173168368.390007</v>
      </c>
      <c r="V17" s="239">
        <v>2475692510.5499997</v>
      </c>
      <c r="W17" s="239">
        <v>4436347964.5699997</v>
      </c>
      <c r="X17" s="186">
        <v>9.226013718704619E-2</v>
      </c>
      <c r="Y17" s="239">
        <v>38716924729.51001</v>
      </c>
      <c r="Z17" s="239">
        <v>33430074317.220005</v>
      </c>
      <c r="AA17" s="239">
        <v>2021180301.0799999</v>
      </c>
      <c r="AB17" s="239">
        <v>3265670111.2099996</v>
      </c>
      <c r="AC17" s="239">
        <v>9368284114</v>
      </c>
      <c r="AD17" s="239">
        <v>7743094051.170001</v>
      </c>
      <c r="AE17" s="239">
        <v>454512209.47000003</v>
      </c>
      <c r="AF17" s="239">
        <v>1170677853.3599999</v>
      </c>
      <c r="AG17" s="239">
        <v>0</v>
      </c>
      <c r="AH17" s="239">
        <v>0</v>
      </c>
      <c r="AI17" s="239">
        <v>0</v>
      </c>
      <c r="AJ17" s="239">
        <v>0</v>
      </c>
      <c r="AK17" s="239">
        <v>0</v>
      </c>
      <c r="AL17" s="239">
        <v>0</v>
      </c>
      <c r="AM17" s="239">
        <v>0</v>
      </c>
      <c r="AN17" s="239">
        <v>0</v>
      </c>
      <c r="AO17" s="239">
        <v>0</v>
      </c>
      <c r="AP17" s="239">
        <v>0</v>
      </c>
      <c r="AQ17" s="239">
        <v>0</v>
      </c>
      <c r="AR17" s="239">
        <v>0</v>
      </c>
      <c r="AS17" s="239">
        <v>0</v>
      </c>
      <c r="AT17" s="239">
        <v>0</v>
      </c>
      <c r="AU17" s="239">
        <v>0</v>
      </c>
      <c r="AV17" s="239">
        <v>0</v>
      </c>
      <c r="AW17" s="239">
        <v>0</v>
      </c>
      <c r="AX17" s="239">
        <v>85291455314.386688</v>
      </c>
      <c r="AY17" s="239">
        <v>19557269293.562004</v>
      </c>
      <c r="AZ17" s="239">
        <v>3528570459.8800001</v>
      </c>
      <c r="BA17" s="239">
        <v>7984429213.6700001</v>
      </c>
      <c r="BB17" s="239">
        <v>1710229836.7400002</v>
      </c>
      <c r="BC17" s="239">
        <v>1241801.3</v>
      </c>
      <c r="BD17" s="239">
        <v>1429400935.4400001</v>
      </c>
      <c r="BE17" s="239">
        <v>0</v>
      </c>
      <c r="BF17" s="239">
        <v>0</v>
      </c>
      <c r="BG17" s="239">
        <v>279587100</v>
      </c>
      <c r="BH17" s="239">
        <v>0</v>
      </c>
      <c r="BI17" s="239">
        <v>3227204056.3719997</v>
      </c>
      <c r="BJ17" s="239">
        <v>265064262.02999997</v>
      </c>
      <c r="BK17" s="239">
        <v>0</v>
      </c>
      <c r="BL17" s="239">
        <v>0</v>
      </c>
      <c r="BM17" s="239">
        <v>65734186020.824654</v>
      </c>
      <c r="BN17" s="239">
        <v>58857930594.30999</v>
      </c>
      <c r="BO17" s="239">
        <v>1137562386.7499998</v>
      </c>
      <c r="BP17" s="239">
        <v>4783571688.8446674</v>
      </c>
      <c r="BQ17" s="239">
        <v>2500410778.5436668</v>
      </c>
      <c r="BR17" s="239">
        <v>398133893.39999998</v>
      </c>
      <c r="BS17" s="239">
        <v>6855222772.7766657</v>
      </c>
      <c r="BT17" s="239">
        <v>6569576221.6266661</v>
      </c>
      <c r="BU17" s="239">
        <v>210605204.74000001</v>
      </c>
      <c r="BV17" s="239">
        <v>2070947.9999999998</v>
      </c>
      <c r="BW17" s="239">
        <v>72970398.409999996</v>
      </c>
      <c r="BX17" s="239">
        <v>769128.58</v>
      </c>
      <c r="BY17" s="239">
        <v>0</v>
      </c>
      <c r="BZ17" s="239">
        <v>0</v>
      </c>
      <c r="CA17" s="239">
        <v>30806980.68</v>
      </c>
      <c r="CB17" s="239">
        <v>138329741.95999998</v>
      </c>
      <c r="CC17" s="239">
        <v>96967217.810000002</v>
      </c>
      <c r="CD17" s="239">
        <v>830510439.77999985</v>
      </c>
      <c r="CE17" s="239">
        <v>281714179.00999999</v>
      </c>
      <c r="CF17" s="239">
        <v>396932079.69</v>
      </c>
      <c r="CG17" s="239">
        <v>151864181.07999998</v>
      </c>
      <c r="CH17" s="239">
        <v>0</v>
      </c>
      <c r="CI17" s="239">
        <v>0</v>
      </c>
      <c r="CJ17" s="239">
        <v>6292710468.2099991</v>
      </c>
      <c r="CK17" s="239">
        <v>2378334613.1099992</v>
      </c>
      <c r="CL17" s="239">
        <v>563202017.63</v>
      </c>
      <c r="CM17" s="239">
        <v>2215180</v>
      </c>
      <c r="CN17" s="239">
        <v>62838</v>
      </c>
      <c r="CO17" s="239">
        <v>166374000</v>
      </c>
      <c r="CP17" s="239">
        <v>0</v>
      </c>
      <c r="CQ17" s="239">
        <v>35780290.100000001</v>
      </c>
      <c r="CR17" s="239">
        <v>206199710.30000001</v>
      </c>
      <c r="CS17" s="239">
        <v>152569999.22999999</v>
      </c>
      <c r="CT17" s="239">
        <v>8301072228.6699991</v>
      </c>
      <c r="CU17" s="239">
        <v>4717381218.6099997</v>
      </c>
      <c r="CV17" s="239">
        <v>1545071814.8799999</v>
      </c>
      <c r="CW17" s="239">
        <v>2038619195.1799994</v>
      </c>
      <c r="CX17" s="239">
        <v>1302072995.9300001</v>
      </c>
      <c r="CY17" s="239">
        <v>2714277576.6066656</v>
      </c>
      <c r="CZ17" s="239">
        <v>224292776.47999999</v>
      </c>
      <c r="DA17" s="239">
        <v>119617440.99000002</v>
      </c>
      <c r="DB17" s="239">
        <v>2818952912.0966659</v>
      </c>
      <c r="DC17" s="239">
        <v>2820107091.8266659</v>
      </c>
      <c r="DD17" s="239">
        <v>13379966263.056664</v>
      </c>
      <c r="DE17" s="239">
        <v>10879555484.512999</v>
      </c>
      <c r="DF17" s="239">
        <v>2500410778.5436659</v>
      </c>
    </row>
    <row r="18" spans="1:110" ht="11.25" customHeight="1" x14ac:dyDescent="0.25">
      <c r="A18" s="180">
        <v>2009</v>
      </c>
      <c r="B18" s="180">
        <v>3</v>
      </c>
      <c r="C18" s="185">
        <v>172</v>
      </c>
      <c r="D18" s="237">
        <v>146</v>
      </c>
      <c r="E18" s="180">
        <v>52</v>
      </c>
      <c r="F18" s="180"/>
      <c r="G18" s="185">
        <v>110399</v>
      </c>
      <c r="H18" s="185"/>
      <c r="I18" s="183"/>
      <c r="J18" s="182">
        <v>85125841490.342987</v>
      </c>
      <c r="K18" s="238">
        <v>29653256425.719997</v>
      </c>
      <c r="L18" s="238">
        <v>20236738803.09</v>
      </c>
      <c r="M18" s="238">
        <v>4945083700.7800007</v>
      </c>
      <c r="N18" s="241">
        <v>4471433921.8500004</v>
      </c>
      <c r="O18" s="238">
        <v>4471433.9218500005</v>
      </c>
      <c r="P18" s="238">
        <v>2396000</v>
      </c>
      <c r="Q18" s="238">
        <v>3174568176.3200002</v>
      </c>
      <c r="R18" s="238">
        <v>0</v>
      </c>
      <c r="S18" s="238">
        <v>46697900611.645996</v>
      </c>
      <c r="T18" s="238">
        <v>49954945934.945999</v>
      </c>
      <c r="U18" s="238">
        <v>42116130273.245995</v>
      </c>
      <c r="V18" s="239">
        <v>2896667904.2699995</v>
      </c>
      <c r="W18" s="239">
        <v>4942147757.4300003</v>
      </c>
      <c r="X18" s="186">
        <v>9.8932101014901089E-2</v>
      </c>
      <c r="Y18" s="239">
        <v>40504589374.779999</v>
      </c>
      <c r="Z18" s="239">
        <v>34398837215.379997</v>
      </c>
      <c r="AA18" s="239">
        <v>2499541440.3599997</v>
      </c>
      <c r="AB18" s="239">
        <v>3606210719.04</v>
      </c>
      <c r="AC18" s="239">
        <v>9450356560.1660004</v>
      </c>
      <c r="AD18" s="239">
        <v>7717293057.8660011</v>
      </c>
      <c r="AE18" s="239">
        <v>397126463.91000003</v>
      </c>
      <c r="AF18" s="239">
        <v>1335937038.3899999</v>
      </c>
      <c r="AG18" s="239">
        <v>0</v>
      </c>
      <c r="AH18" s="239">
        <v>0</v>
      </c>
      <c r="AI18" s="239">
        <v>0</v>
      </c>
      <c r="AJ18" s="239">
        <v>0</v>
      </c>
      <c r="AK18" s="239">
        <v>0</v>
      </c>
      <c r="AL18" s="239">
        <v>0</v>
      </c>
      <c r="AM18" s="239">
        <v>0</v>
      </c>
      <c r="AN18" s="239">
        <v>0</v>
      </c>
      <c r="AO18" s="239">
        <v>0</v>
      </c>
      <c r="AP18" s="239">
        <v>0</v>
      </c>
      <c r="AQ18" s="239">
        <v>0</v>
      </c>
      <c r="AR18" s="239">
        <v>0</v>
      </c>
      <c r="AS18" s="239">
        <v>0</v>
      </c>
      <c r="AT18" s="239">
        <v>0</v>
      </c>
      <c r="AU18" s="239">
        <v>0</v>
      </c>
      <c r="AV18" s="239">
        <v>0</v>
      </c>
      <c r="AW18" s="239">
        <v>0</v>
      </c>
      <c r="AX18" s="239">
        <v>89320627409.12999</v>
      </c>
      <c r="AY18" s="239">
        <v>20432533266.810001</v>
      </c>
      <c r="AZ18" s="239">
        <v>3225052260.0799999</v>
      </c>
      <c r="BA18" s="239">
        <v>8890588343.4500008</v>
      </c>
      <c r="BB18" s="239">
        <v>1072896206.1999999</v>
      </c>
      <c r="BC18" s="239">
        <v>1059269.3</v>
      </c>
      <c r="BD18" s="239">
        <v>602393261.30999994</v>
      </c>
      <c r="BE18" s="239">
        <v>4480566.1999999993</v>
      </c>
      <c r="BF18" s="239">
        <v>0</v>
      </c>
      <c r="BG18" s="239">
        <v>464963109.38999999</v>
      </c>
      <c r="BH18" s="239">
        <v>0</v>
      </c>
      <c r="BI18" s="239">
        <v>4163315963.9300008</v>
      </c>
      <c r="BJ18" s="239">
        <v>206568859.97</v>
      </c>
      <c r="BK18" s="239">
        <v>0</v>
      </c>
      <c r="BL18" s="239">
        <v>0</v>
      </c>
      <c r="BM18" s="239">
        <v>68888094142.320007</v>
      </c>
      <c r="BN18" s="239">
        <v>61421490827.309998</v>
      </c>
      <c r="BO18" s="239">
        <v>1136877432.75</v>
      </c>
      <c r="BP18" s="239">
        <v>5021265891.3399992</v>
      </c>
      <c r="BQ18" s="239">
        <v>3752103055.5499992</v>
      </c>
      <c r="BR18" s="239">
        <v>798137853.39999998</v>
      </c>
      <c r="BS18" s="239">
        <v>10336174176.439999</v>
      </c>
      <c r="BT18" s="239">
        <v>9880894710.7799988</v>
      </c>
      <c r="BU18" s="239">
        <v>275168577.94000006</v>
      </c>
      <c r="BV18" s="239">
        <v>2236035.73</v>
      </c>
      <c r="BW18" s="239">
        <v>177874851.99000001</v>
      </c>
      <c r="BX18" s="239">
        <v>186396</v>
      </c>
      <c r="BY18" s="239">
        <v>0</v>
      </c>
      <c r="BZ18" s="239">
        <v>0</v>
      </c>
      <c r="CA18" s="239">
        <v>47543127.810000002</v>
      </c>
      <c r="CB18" s="239">
        <v>264612449.5</v>
      </c>
      <c r="CC18" s="239">
        <v>134498886.31999999</v>
      </c>
      <c r="CD18" s="239">
        <v>1014516746.1999999</v>
      </c>
      <c r="CE18" s="239">
        <v>404319347.79000008</v>
      </c>
      <c r="CF18" s="239">
        <v>385673917.5</v>
      </c>
      <c r="CG18" s="239">
        <v>224523480.91</v>
      </c>
      <c r="CH18" s="239">
        <v>0</v>
      </c>
      <c r="CI18" s="239">
        <v>0</v>
      </c>
      <c r="CJ18" s="239">
        <v>8973480372.8699989</v>
      </c>
      <c r="CK18" s="239">
        <v>4451805395.5699997</v>
      </c>
      <c r="CL18" s="239">
        <v>825207919.34000003</v>
      </c>
      <c r="CM18" s="239">
        <v>3115180</v>
      </c>
      <c r="CN18" s="239">
        <v>132138</v>
      </c>
      <c r="CO18" s="239">
        <v>293538500</v>
      </c>
      <c r="CP18" s="239">
        <v>0</v>
      </c>
      <c r="CQ18" s="239">
        <v>51136749.850000001</v>
      </c>
      <c r="CR18" s="239">
        <v>313573076.21999997</v>
      </c>
      <c r="CS18" s="239">
        <v>163712275.27000001</v>
      </c>
      <c r="CT18" s="239">
        <v>12374578483.120001</v>
      </c>
      <c r="CU18" s="239">
        <v>7013091983.0900002</v>
      </c>
      <c r="CV18" s="239">
        <v>2320985942.3800006</v>
      </c>
      <c r="CW18" s="239">
        <v>3040500557.6499996</v>
      </c>
      <c r="CX18" s="239">
        <v>1782565052.3</v>
      </c>
      <c r="CY18" s="239">
        <v>4137994267.6899962</v>
      </c>
      <c r="CZ18" s="239">
        <v>282157227.40000004</v>
      </c>
      <c r="DA18" s="239">
        <v>180224107.37</v>
      </c>
      <c r="DB18" s="239">
        <v>4239927387.7199965</v>
      </c>
      <c r="DC18" s="239">
        <v>4235283856.3499961</v>
      </c>
      <c r="DD18" s="239">
        <v>19596686451.889999</v>
      </c>
      <c r="DE18" s="239">
        <v>15844583396.340002</v>
      </c>
      <c r="DF18" s="239">
        <v>3752103055.5499978</v>
      </c>
    </row>
    <row r="19" spans="1:110" ht="11.25" customHeight="1" x14ac:dyDescent="0.25">
      <c r="A19" s="180">
        <v>2009</v>
      </c>
      <c r="B19" s="180">
        <v>4</v>
      </c>
      <c r="C19" s="185">
        <v>177</v>
      </c>
      <c r="D19" s="237">
        <v>150</v>
      </c>
      <c r="E19" s="180">
        <v>54</v>
      </c>
      <c r="F19" s="180"/>
      <c r="G19" s="185">
        <v>158510</v>
      </c>
      <c r="H19" s="185"/>
      <c r="I19" s="183"/>
      <c r="J19" s="182">
        <v>92326922195.288666</v>
      </c>
      <c r="K19" s="238">
        <v>31019401977.380005</v>
      </c>
      <c r="L19" s="238">
        <v>22689641041.780003</v>
      </c>
      <c r="M19" s="238">
        <v>4250460435.8500009</v>
      </c>
      <c r="N19" s="241">
        <v>4079300499.7500005</v>
      </c>
      <c r="O19" s="238">
        <v>4079300.4997500004</v>
      </c>
      <c r="P19" s="238">
        <v>200350170</v>
      </c>
      <c r="Q19" s="238">
        <v>1747767477.0799999</v>
      </c>
      <c r="R19" s="238">
        <v>0</v>
      </c>
      <c r="S19" s="238">
        <v>52247182571.529999</v>
      </c>
      <c r="T19" s="238">
        <v>55504753883.690002</v>
      </c>
      <c r="U19" s="238">
        <v>47399071580.400002</v>
      </c>
      <c r="V19" s="239">
        <v>3192871591.2800002</v>
      </c>
      <c r="W19" s="239">
        <v>4912810712.0100002</v>
      </c>
      <c r="X19" s="186">
        <v>8.8511530423227819E-2</v>
      </c>
      <c r="Y19" s="239">
        <v>45011382503.07</v>
      </c>
      <c r="Z19" s="239">
        <v>38933225455.150002</v>
      </c>
      <c r="AA19" s="239">
        <v>2497360963.0500002</v>
      </c>
      <c r="AB19" s="239">
        <v>3580796084.8699994</v>
      </c>
      <c r="AC19" s="239">
        <v>10493371380.620001</v>
      </c>
      <c r="AD19" s="239">
        <v>8465846125.250001</v>
      </c>
      <c r="AE19" s="239">
        <v>695510628.23000002</v>
      </c>
      <c r="AF19" s="239">
        <v>1332014627.1400001</v>
      </c>
      <c r="AG19" s="239">
        <v>0</v>
      </c>
      <c r="AH19" s="239">
        <v>0</v>
      </c>
      <c r="AI19" s="239">
        <v>0</v>
      </c>
      <c r="AJ19" s="239">
        <v>0</v>
      </c>
      <c r="AK19" s="239">
        <v>0</v>
      </c>
      <c r="AL19" s="239">
        <v>0</v>
      </c>
      <c r="AM19" s="239">
        <v>0</v>
      </c>
      <c r="AN19" s="239">
        <v>0</v>
      </c>
      <c r="AO19" s="239">
        <v>0</v>
      </c>
      <c r="AP19" s="239">
        <v>0</v>
      </c>
      <c r="AQ19" s="239">
        <v>0</v>
      </c>
      <c r="AR19" s="239">
        <v>0</v>
      </c>
      <c r="AS19" s="239">
        <v>0</v>
      </c>
      <c r="AT19" s="239">
        <v>0</v>
      </c>
      <c r="AU19" s="239">
        <v>0</v>
      </c>
      <c r="AV19" s="239">
        <v>0</v>
      </c>
      <c r="AW19" s="239">
        <v>0</v>
      </c>
      <c r="AX19" s="239">
        <v>96480115679.975662</v>
      </c>
      <c r="AY19" s="239">
        <v>21639613633.64687</v>
      </c>
      <c r="AZ19" s="239">
        <v>3653513121.7199998</v>
      </c>
      <c r="BA19" s="239">
        <v>10689685084.710003</v>
      </c>
      <c r="BB19" s="239">
        <v>757561474.3599999</v>
      </c>
      <c r="BC19" s="239">
        <v>1059269.3</v>
      </c>
      <c r="BD19" s="239">
        <v>665873537.05999994</v>
      </c>
      <c r="BE19" s="239">
        <v>0</v>
      </c>
      <c r="BF19" s="239">
        <v>0</v>
      </c>
      <c r="BG19" s="239">
        <v>90628668</v>
      </c>
      <c r="BH19" s="239">
        <v>0</v>
      </c>
      <c r="BI19" s="239">
        <v>3792151713.886867</v>
      </c>
      <c r="BJ19" s="239">
        <v>284060527.93000001</v>
      </c>
      <c r="BK19" s="239">
        <v>0</v>
      </c>
      <c r="BL19" s="239">
        <v>0</v>
      </c>
      <c r="BM19" s="239">
        <v>74840502046.331787</v>
      </c>
      <c r="BN19" s="239">
        <v>66367214454.869995</v>
      </c>
      <c r="BO19" s="239">
        <v>1100072952.75</v>
      </c>
      <c r="BP19" s="239">
        <v>6088662789.1917973</v>
      </c>
      <c r="BQ19" s="239">
        <v>4986027744.7507973</v>
      </c>
      <c r="BR19" s="239">
        <v>787710030</v>
      </c>
      <c r="BS19" s="239">
        <v>15239694558.538666</v>
      </c>
      <c r="BT19" s="239">
        <v>14570271122.258665</v>
      </c>
      <c r="BU19" s="239">
        <v>315156707.46999997</v>
      </c>
      <c r="BV19" s="239">
        <v>24551538</v>
      </c>
      <c r="BW19" s="239">
        <v>329715190.81</v>
      </c>
      <c r="BX19" s="239">
        <v>9686396</v>
      </c>
      <c r="BY19" s="239">
        <v>0</v>
      </c>
      <c r="BZ19" s="239">
        <v>0</v>
      </c>
      <c r="CA19" s="239">
        <v>61230644.939999998</v>
      </c>
      <c r="CB19" s="239">
        <v>379919569.48000002</v>
      </c>
      <c r="CC19" s="239">
        <v>121153184.61</v>
      </c>
      <c r="CD19" s="239">
        <v>2458124092.71</v>
      </c>
      <c r="CE19" s="239">
        <v>1512016640.9100001</v>
      </c>
      <c r="CF19" s="239">
        <v>596728939.98000002</v>
      </c>
      <c r="CG19" s="239">
        <v>349378511.81999999</v>
      </c>
      <c r="CH19" s="239">
        <v>0</v>
      </c>
      <c r="CI19" s="239">
        <v>0</v>
      </c>
      <c r="CJ19" s="239">
        <v>11132600814.149996</v>
      </c>
      <c r="CK19" s="239">
        <v>5694847778.6599989</v>
      </c>
      <c r="CL19" s="239">
        <v>1086088243.0799999</v>
      </c>
      <c r="CM19" s="239">
        <v>3715180</v>
      </c>
      <c r="CN19" s="239">
        <v>217338</v>
      </c>
      <c r="CO19" s="239">
        <v>427626500</v>
      </c>
      <c r="CP19" s="239">
        <v>0</v>
      </c>
      <c r="CQ19" s="239">
        <v>64969617.399999999</v>
      </c>
      <c r="CR19" s="239">
        <v>433633518.89999992</v>
      </c>
      <c r="CS19" s="239">
        <v>155926088.78</v>
      </c>
      <c r="CT19" s="239">
        <v>16510765150.9</v>
      </c>
      <c r="CU19" s="239">
        <v>8578823358.3100014</v>
      </c>
      <c r="CV19" s="239">
        <v>3292509947.7299991</v>
      </c>
      <c r="CW19" s="239">
        <v>4639431844.8599987</v>
      </c>
      <c r="CX19" s="239">
        <v>1799739642.6400001</v>
      </c>
      <c r="CY19" s="239">
        <v>5603666486.4386635</v>
      </c>
      <c r="CZ19" s="239">
        <v>292516444.18000001</v>
      </c>
      <c r="DA19" s="239">
        <v>288038215.17000002</v>
      </c>
      <c r="DB19" s="239">
        <v>5608144715.4486637</v>
      </c>
      <c r="DC19" s="239">
        <v>5611604731.2986641</v>
      </c>
      <c r="DD19" s="239">
        <v>26680675144.718662</v>
      </c>
      <c r="DE19" s="239">
        <v>21694647399.967861</v>
      </c>
      <c r="DF19" s="239">
        <v>4986027744.7508011</v>
      </c>
    </row>
    <row r="20" spans="1:110" ht="11.25" customHeight="1" x14ac:dyDescent="0.25">
      <c r="A20" s="180">
        <v>2010</v>
      </c>
      <c r="B20" s="180">
        <v>1</v>
      </c>
      <c r="C20" s="185">
        <v>184</v>
      </c>
      <c r="D20" s="240">
        <v>156</v>
      </c>
      <c r="E20" s="180">
        <v>56</v>
      </c>
      <c r="F20" s="180"/>
      <c r="G20" s="185">
        <v>73314</v>
      </c>
      <c r="H20" s="185"/>
      <c r="I20" s="183">
        <v>106943599600</v>
      </c>
      <c r="J20" s="182">
        <v>102538526201.80299</v>
      </c>
      <c r="K20" s="238">
        <v>34395691468.019997</v>
      </c>
      <c r="L20" s="238">
        <v>24245613267.880001</v>
      </c>
      <c r="M20" s="238">
        <v>5563032688.7099991</v>
      </c>
      <c r="N20" s="241">
        <v>4587045511.4299994</v>
      </c>
      <c r="O20" s="238">
        <v>4587045.511429999</v>
      </c>
      <c r="P20" s="238">
        <v>179636092.24000001</v>
      </c>
      <c r="Q20" s="238">
        <v>1824856292.8399999</v>
      </c>
      <c r="R20" s="238">
        <v>0</v>
      </c>
      <c r="S20" s="238">
        <v>58884487384.233002</v>
      </c>
      <c r="T20" s="238">
        <v>62421241134.463005</v>
      </c>
      <c r="U20" s="238">
        <v>54764824680.330009</v>
      </c>
      <c r="V20" s="239">
        <v>2484781027.8099999</v>
      </c>
      <c r="W20" s="239">
        <v>5171635426.323</v>
      </c>
      <c r="X20" s="186">
        <v>8.2850570291972625E-2</v>
      </c>
      <c r="Y20" s="239">
        <v>50881252757.110008</v>
      </c>
      <c r="Z20" s="239">
        <v>45162946960.990005</v>
      </c>
      <c r="AA20" s="239">
        <v>2037485111.1799998</v>
      </c>
      <c r="AB20" s="239">
        <v>3680820684.9400001</v>
      </c>
      <c r="AC20" s="239">
        <v>11539988377.352999</v>
      </c>
      <c r="AD20" s="239">
        <v>9601877719.3400002</v>
      </c>
      <c r="AE20" s="239">
        <v>447295916.63</v>
      </c>
      <c r="AF20" s="239">
        <v>1490814741.3830001</v>
      </c>
      <c r="AG20" s="239">
        <v>416751600</v>
      </c>
      <c r="AH20" s="239">
        <v>0</v>
      </c>
      <c r="AI20" s="239">
        <v>0</v>
      </c>
      <c r="AJ20" s="239">
        <v>0</v>
      </c>
      <c r="AK20" s="239">
        <v>0</v>
      </c>
      <c r="AL20" s="239">
        <v>0</v>
      </c>
      <c r="AM20" s="239">
        <v>0</v>
      </c>
      <c r="AN20" s="239">
        <v>0</v>
      </c>
      <c r="AO20" s="239">
        <v>0</v>
      </c>
      <c r="AP20" s="239">
        <v>0</v>
      </c>
      <c r="AQ20" s="239">
        <v>0</v>
      </c>
      <c r="AR20" s="239">
        <v>0</v>
      </c>
      <c r="AS20" s="239">
        <v>0</v>
      </c>
      <c r="AT20" s="239">
        <v>0</v>
      </c>
      <c r="AU20" s="239">
        <v>0</v>
      </c>
      <c r="AV20" s="239">
        <v>0</v>
      </c>
      <c r="AW20" s="239">
        <v>0</v>
      </c>
      <c r="AX20" s="239">
        <v>106943599603.69299</v>
      </c>
      <c r="AY20" s="239">
        <v>27725901600.167</v>
      </c>
      <c r="AZ20" s="239">
        <v>5395174647.8000002</v>
      </c>
      <c r="BA20" s="239">
        <v>14449819564.970001</v>
      </c>
      <c r="BB20" s="239">
        <v>1213845311.8</v>
      </c>
      <c r="BC20" s="239">
        <v>1059269.3</v>
      </c>
      <c r="BD20" s="239">
        <v>1208885445.7</v>
      </c>
      <c r="BE20" s="239">
        <v>0</v>
      </c>
      <c r="BF20" s="239">
        <v>0</v>
      </c>
      <c r="BG20" s="239">
        <v>3900596.8</v>
      </c>
      <c r="BH20" s="239">
        <v>0</v>
      </c>
      <c r="BI20" s="239">
        <v>2822321648.9469995</v>
      </c>
      <c r="BJ20" s="239">
        <v>369682885.75</v>
      </c>
      <c r="BK20" s="239">
        <v>0</v>
      </c>
      <c r="BL20" s="239">
        <v>0</v>
      </c>
      <c r="BM20" s="239">
        <v>79217698003.522995</v>
      </c>
      <c r="BN20" s="239">
        <v>72011587662.039978</v>
      </c>
      <c r="BO20" s="239">
        <v>1123616846.8600001</v>
      </c>
      <c r="BP20" s="239">
        <v>4723557794.8529978</v>
      </c>
      <c r="BQ20" s="239">
        <v>968937409.3399992</v>
      </c>
      <c r="BR20" s="239">
        <v>861713880.25</v>
      </c>
      <c r="BS20" s="239">
        <v>4470837903.7600002</v>
      </c>
      <c r="BT20" s="239">
        <v>4240198801.9099998</v>
      </c>
      <c r="BU20" s="239">
        <v>151342254.66999999</v>
      </c>
      <c r="BV20" s="239">
        <v>12121425.42</v>
      </c>
      <c r="BW20" s="239">
        <v>67175421.759999976</v>
      </c>
      <c r="BX20" s="239">
        <v>3044431.82</v>
      </c>
      <c r="BY20" s="239">
        <v>0</v>
      </c>
      <c r="BZ20" s="239">
        <v>0</v>
      </c>
      <c r="CA20" s="239">
        <v>25235557.409999989</v>
      </c>
      <c r="CB20" s="239">
        <v>88553887.829999998</v>
      </c>
      <c r="CC20" s="239">
        <v>49658455.300000004</v>
      </c>
      <c r="CD20" s="239">
        <v>541591078.32999992</v>
      </c>
      <c r="CE20" s="239">
        <v>193109875.31</v>
      </c>
      <c r="CF20" s="239">
        <v>177758404.26999998</v>
      </c>
      <c r="CG20" s="239">
        <v>170722798.75</v>
      </c>
      <c r="CH20" s="239">
        <v>0</v>
      </c>
      <c r="CI20" s="239">
        <v>0</v>
      </c>
      <c r="CJ20" s="239">
        <v>1725481642.8599999</v>
      </c>
      <c r="CK20" s="239">
        <v>580560440.11999989</v>
      </c>
      <c r="CL20" s="239">
        <v>375277171.27000004</v>
      </c>
      <c r="CM20" s="239">
        <v>168597.43</v>
      </c>
      <c r="CN20" s="239">
        <v>19696</v>
      </c>
      <c r="CO20" s="239">
        <v>102490000</v>
      </c>
      <c r="CP20" s="239">
        <v>0</v>
      </c>
      <c r="CQ20" s="239">
        <v>18740014.5</v>
      </c>
      <c r="CR20" s="239">
        <v>128521953.68000004</v>
      </c>
      <c r="CS20" s="239">
        <v>125336909.65999998</v>
      </c>
      <c r="CT20" s="239">
        <v>3893429830.0100002</v>
      </c>
      <c r="CU20" s="239">
        <v>1472566986.8600001</v>
      </c>
      <c r="CV20" s="239">
        <v>971445707.55000007</v>
      </c>
      <c r="CW20" s="239">
        <v>1449417135.6000001</v>
      </c>
      <c r="CX20" s="239">
        <v>689198161.30000019</v>
      </c>
      <c r="CY20" s="239">
        <v>1072100476.9799993</v>
      </c>
      <c r="CZ20" s="239">
        <v>122656853.52999999</v>
      </c>
      <c r="DA20" s="239">
        <v>38633239.060000002</v>
      </c>
      <c r="DB20" s="239">
        <v>1156124091.4499993</v>
      </c>
      <c r="DC20" s="239">
        <v>1139310408.4499993</v>
      </c>
      <c r="DD20" s="239">
        <v>6326944414.1500006</v>
      </c>
      <c r="DE20" s="239">
        <v>5358007004.8099985</v>
      </c>
      <c r="DF20" s="239">
        <v>968937409.34000158</v>
      </c>
    </row>
    <row r="21" spans="1:110" ht="11.25" customHeight="1" x14ac:dyDescent="0.25">
      <c r="A21" s="180">
        <v>2010</v>
      </c>
      <c r="B21" s="180">
        <v>2</v>
      </c>
      <c r="C21" s="185">
        <v>188</v>
      </c>
      <c r="D21" s="240">
        <v>161</v>
      </c>
      <c r="E21" s="180">
        <v>59</v>
      </c>
      <c r="F21" s="180"/>
      <c r="G21" s="185">
        <v>97033</v>
      </c>
      <c r="H21" s="185"/>
      <c r="I21" s="183">
        <v>115539684700.00002</v>
      </c>
      <c r="J21" s="182">
        <v>110793997530.36702</v>
      </c>
      <c r="K21" s="238">
        <v>35949875901.329994</v>
      </c>
      <c r="L21" s="238">
        <v>23074395812.179996</v>
      </c>
      <c r="M21" s="238">
        <v>8453175931.4799995</v>
      </c>
      <c r="N21" s="241">
        <v>4422304157.670001</v>
      </c>
      <c r="O21" s="238">
        <v>4422304.1576700006</v>
      </c>
      <c r="P21" s="238">
        <v>75999996.049999997</v>
      </c>
      <c r="Q21" s="238">
        <v>1849390174.55</v>
      </c>
      <c r="R21" s="238">
        <v>0</v>
      </c>
      <c r="S21" s="238">
        <v>63899703653.397026</v>
      </c>
      <c r="T21" s="238">
        <v>67754807034.550026</v>
      </c>
      <c r="U21" s="238">
        <v>59799535108.050018</v>
      </c>
      <c r="V21" s="239">
        <v>2866070094.7700005</v>
      </c>
      <c r="W21" s="239">
        <v>5089201831.7300005</v>
      </c>
      <c r="X21" s="186">
        <v>7.5112040819994924E-2</v>
      </c>
      <c r="Y21" s="239">
        <v>57746751173.930023</v>
      </c>
      <c r="Z21" s="239">
        <v>51527174090.140022</v>
      </c>
      <c r="AA21" s="239">
        <v>2260846621.71</v>
      </c>
      <c r="AB21" s="239">
        <v>3958730462.0800004</v>
      </c>
      <c r="AC21" s="239">
        <v>10008055860.620001</v>
      </c>
      <c r="AD21" s="239">
        <v>8272361017.9099998</v>
      </c>
      <c r="AE21" s="239">
        <v>605223473.06000006</v>
      </c>
      <c r="AF21" s="239">
        <v>1130471369.6500001</v>
      </c>
      <c r="AG21" s="239">
        <v>134469862.5</v>
      </c>
      <c r="AH21" s="239">
        <v>0</v>
      </c>
      <c r="AI21" s="239">
        <v>0</v>
      </c>
      <c r="AJ21" s="239">
        <v>0</v>
      </c>
      <c r="AK21" s="239">
        <v>0</v>
      </c>
      <c r="AL21" s="239">
        <v>0</v>
      </c>
      <c r="AM21" s="239">
        <v>0</v>
      </c>
      <c r="AN21" s="239">
        <v>0</v>
      </c>
      <c r="AO21" s="239">
        <v>0</v>
      </c>
      <c r="AP21" s="239">
        <v>0</v>
      </c>
      <c r="AQ21" s="239">
        <v>0</v>
      </c>
      <c r="AR21" s="239">
        <v>0</v>
      </c>
      <c r="AS21" s="239">
        <v>0</v>
      </c>
      <c r="AT21" s="239">
        <v>0</v>
      </c>
      <c r="AU21" s="239">
        <v>0</v>
      </c>
      <c r="AV21" s="239">
        <v>0</v>
      </c>
      <c r="AW21" s="239">
        <v>0</v>
      </c>
      <c r="AX21" s="239">
        <v>115539684675.15701</v>
      </c>
      <c r="AY21" s="239">
        <v>29790390691.904999</v>
      </c>
      <c r="AZ21" s="239">
        <v>5406108150.25</v>
      </c>
      <c r="BA21" s="239">
        <v>15431118641.070002</v>
      </c>
      <c r="BB21" s="239">
        <v>599714460.67000008</v>
      </c>
      <c r="BC21" s="239">
        <v>1059269.3</v>
      </c>
      <c r="BD21" s="239">
        <v>591299243.96000004</v>
      </c>
      <c r="BE21" s="239">
        <v>3656564.01</v>
      </c>
      <c r="BF21" s="239">
        <v>0</v>
      </c>
      <c r="BG21" s="239">
        <v>3699383.4</v>
      </c>
      <c r="BH21" s="239">
        <v>0</v>
      </c>
      <c r="BI21" s="239">
        <v>4332130455.7049999</v>
      </c>
      <c r="BJ21" s="239">
        <v>685000277.66999996</v>
      </c>
      <c r="BK21" s="239">
        <v>0</v>
      </c>
      <c r="BL21" s="239">
        <v>0</v>
      </c>
      <c r="BM21" s="239">
        <v>85749293983.25499</v>
      </c>
      <c r="BN21" s="239">
        <v>77179517362.88298</v>
      </c>
      <c r="BO21" s="239">
        <v>1136670790.8600001</v>
      </c>
      <c r="BP21" s="239">
        <v>5954328782.4219971</v>
      </c>
      <c r="BQ21" s="239">
        <v>3062240188.8919983</v>
      </c>
      <c r="BR21" s="239">
        <v>878362486</v>
      </c>
      <c r="BS21" s="239">
        <v>9613120864.7199974</v>
      </c>
      <c r="BT21" s="239">
        <v>9045146437.8299999</v>
      </c>
      <c r="BU21" s="239">
        <v>390822395.75000006</v>
      </c>
      <c r="BV21" s="239">
        <v>28574217.849999998</v>
      </c>
      <c r="BW21" s="239">
        <v>148577813.28999996</v>
      </c>
      <c r="BX21" s="239">
        <v>17440821.550000001</v>
      </c>
      <c r="BY21" s="239">
        <v>0</v>
      </c>
      <c r="BZ21" s="239">
        <v>0</v>
      </c>
      <c r="CA21" s="239">
        <v>61839693.459999986</v>
      </c>
      <c r="CB21" s="239">
        <v>222641454.84999996</v>
      </c>
      <c r="CC21" s="239">
        <v>153344156.56999999</v>
      </c>
      <c r="CD21" s="239">
        <v>1064322802.9399998</v>
      </c>
      <c r="CE21" s="239">
        <v>455184514.33999997</v>
      </c>
      <c r="CF21" s="239">
        <v>258714471.25</v>
      </c>
      <c r="CG21" s="239">
        <v>350423817.35000002</v>
      </c>
      <c r="CH21" s="239">
        <v>0</v>
      </c>
      <c r="CI21" s="239">
        <v>0</v>
      </c>
      <c r="CJ21" s="239">
        <v>3693814754.5099998</v>
      </c>
      <c r="CK21" s="239">
        <v>932997103.53999984</v>
      </c>
      <c r="CL21" s="239">
        <v>779924652.29000008</v>
      </c>
      <c r="CM21" s="239">
        <v>423040</v>
      </c>
      <c r="CN21" s="239">
        <v>106896</v>
      </c>
      <c r="CO21" s="239">
        <v>281370715</v>
      </c>
      <c r="CP21" s="239">
        <v>0</v>
      </c>
      <c r="CQ21" s="239">
        <v>32726091.75</v>
      </c>
      <c r="CR21" s="239">
        <v>278522229.96000004</v>
      </c>
      <c r="CS21" s="239">
        <v>186775679.58000001</v>
      </c>
      <c r="CT21" s="239">
        <v>7685591944.9999971</v>
      </c>
      <c r="CU21" s="239">
        <v>2722079518.9599986</v>
      </c>
      <c r="CV21" s="239">
        <v>2069537199.3099999</v>
      </c>
      <c r="CW21" s="239">
        <v>2893975226.7299991</v>
      </c>
      <c r="CX21" s="239">
        <v>1101740315.1300001</v>
      </c>
      <c r="CY21" s="239">
        <v>3455280556.1600003</v>
      </c>
      <c r="CZ21" s="239">
        <v>201537598.06</v>
      </c>
      <c r="DA21" s="239">
        <v>165560873.41999999</v>
      </c>
      <c r="DB21" s="239">
        <v>3491257280.7999997</v>
      </c>
      <c r="DC21" s="239">
        <v>3471710585.3899999</v>
      </c>
      <c r="DD21" s="239">
        <v>13516457441.219999</v>
      </c>
      <c r="DE21" s="239">
        <v>10454217252.327995</v>
      </c>
      <c r="DF21" s="239">
        <v>3062240188.8920031</v>
      </c>
    </row>
    <row r="22" spans="1:110" ht="11.25" customHeight="1" x14ac:dyDescent="0.25">
      <c r="A22" s="180">
        <v>2010</v>
      </c>
      <c r="B22" s="180">
        <v>3</v>
      </c>
      <c r="C22" s="185">
        <v>187</v>
      </c>
      <c r="D22" s="240">
        <v>160</v>
      </c>
      <c r="E22" s="180">
        <v>60</v>
      </c>
      <c r="F22" s="180"/>
      <c r="G22" s="185">
        <v>137376</v>
      </c>
      <c r="H22" s="185"/>
      <c r="I22" s="183">
        <v>0</v>
      </c>
      <c r="J22" s="182">
        <v>116896770629.53801</v>
      </c>
      <c r="K22" s="238">
        <v>34772760312.223</v>
      </c>
      <c r="L22" s="238">
        <v>22508727620.062996</v>
      </c>
      <c r="M22" s="238">
        <v>7016223265.420001</v>
      </c>
      <c r="N22" s="241">
        <v>5247809426.7399998</v>
      </c>
      <c r="O22" s="238">
        <v>1824089995.8499999</v>
      </c>
      <c r="P22" s="238">
        <v>76999996.049999997</v>
      </c>
      <c r="Q22" s="238">
        <v>1747089999.8</v>
      </c>
      <c r="R22" s="238">
        <v>0</v>
      </c>
      <c r="S22" s="238">
        <v>69842961081.160004</v>
      </c>
      <c r="T22" s="238">
        <v>73760183549.850006</v>
      </c>
      <c r="U22" s="238">
        <v>66293185219.510002</v>
      </c>
      <c r="V22" s="239">
        <v>1958797122.5499997</v>
      </c>
      <c r="W22" s="239">
        <v>5508201207.79</v>
      </c>
      <c r="X22" s="186">
        <v>7.4677162429610061E-2</v>
      </c>
      <c r="Y22" s="239">
        <v>64485112125.970009</v>
      </c>
      <c r="Z22" s="239">
        <v>58680388093.090004</v>
      </c>
      <c r="AA22" s="239">
        <v>1633612469.9099998</v>
      </c>
      <c r="AB22" s="239">
        <v>4171111562.9700003</v>
      </c>
      <c r="AC22" s="239">
        <v>9275071423.8799992</v>
      </c>
      <c r="AD22" s="239">
        <v>7612797126.4200001</v>
      </c>
      <c r="AE22" s="239">
        <v>325184652.63999999</v>
      </c>
      <c r="AF22" s="239">
        <v>1337089644.8199999</v>
      </c>
      <c r="AG22" s="239">
        <v>0</v>
      </c>
      <c r="AH22" s="239">
        <v>0</v>
      </c>
      <c r="AI22" s="239">
        <v>0</v>
      </c>
      <c r="AJ22" s="239">
        <v>0</v>
      </c>
      <c r="AK22" s="239">
        <v>0</v>
      </c>
      <c r="AL22" s="239">
        <v>0</v>
      </c>
      <c r="AM22" s="239">
        <v>0</v>
      </c>
      <c r="AN22" s="239">
        <v>0</v>
      </c>
      <c r="AO22" s="239">
        <v>0</v>
      </c>
      <c r="AP22" s="239">
        <v>0</v>
      </c>
      <c r="AQ22" s="239">
        <v>0</v>
      </c>
      <c r="AR22" s="239">
        <v>0</v>
      </c>
      <c r="AS22" s="239">
        <v>0</v>
      </c>
      <c r="AT22" s="239">
        <v>0</v>
      </c>
      <c r="AU22" s="239">
        <v>0</v>
      </c>
      <c r="AV22" s="239">
        <v>0</v>
      </c>
      <c r="AW22" s="239">
        <v>0</v>
      </c>
      <c r="AX22" s="239">
        <v>121755609273.53801</v>
      </c>
      <c r="AY22" s="239">
        <v>32318069385.990002</v>
      </c>
      <c r="AZ22" s="239">
        <v>5635054954.1700001</v>
      </c>
      <c r="BA22" s="239">
        <v>16021662455.800001</v>
      </c>
      <c r="BB22" s="239">
        <v>953247702.79000008</v>
      </c>
      <c r="BC22" s="239">
        <v>1059269.3</v>
      </c>
      <c r="BD22" s="239">
        <v>910235836.24000001</v>
      </c>
      <c r="BE22" s="239">
        <v>3006963.85</v>
      </c>
      <c r="BF22" s="239">
        <v>35246250</v>
      </c>
      <c r="BG22" s="239">
        <v>3699383.4</v>
      </c>
      <c r="BH22" s="239">
        <v>0</v>
      </c>
      <c r="BI22" s="239">
        <v>5267781862.0199995</v>
      </c>
      <c r="BJ22" s="239">
        <v>801874110.50999999</v>
      </c>
      <c r="BK22" s="239">
        <v>0</v>
      </c>
      <c r="BL22" s="239">
        <v>0</v>
      </c>
      <c r="BM22" s="239">
        <v>89437539887.544983</v>
      </c>
      <c r="BN22" s="239">
        <v>78212683298.342987</v>
      </c>
      <c r="BO22" s="239">
        <v>1134629850.8600001</v>
      </c>
      <c r="BP22" s="239">
        <v>8223408652.2620001</v>
      </c>
      <c r="BQ22" s="239">
        <v>5380740140.382</v>
      </c>
      <c r="BR22" s="239">
        <v>924136280</v>
      </c>
      <c r="BS22" s="239">
        <v>14828780414.5</v>
      </c>
      <c r="BT22" s="239">
        <v>13936455472</v>
      </c>
      <c r="BU22" s="239">
        <v>530469724.0200001</v>
      </c>
      <c r="BV22" s="239">
        <v>44250832.710000001</v>
      </c>
      <c r="BW22" s="239">
        <v>317604385.76999992</v>
      </c>
      <c r="BX22" s="239">
        <v>21475291.450000003</v>
      </c>
      <c r="BY22" s="239">
        <v>26431619.260000002</v>
      </c>
      <c r="BZ22" s="239">
        <v>0</v>
      </c>
      <c r="CA22" s="239">
        <v>100930100.73999999</v>
      </c>
      <c r="CB22" s="239">
        <v>359405324.31</v>
      </c>
      <c r="CC22" s="239">
        <v>190637949.99000001</v>
      </c>
      <c r="CD22" s="239">
        <v>1720105231.9000003</v>
      </c>
      <c r="CE22" s="239">
        <v>783422147.1400001</v>
      </c>
      <c r="CF22" s="239">
        <v>612535239.41000009</v>
      </c>
      <c r="CG22" s="239">
        <v>324147845.35000002</v>
      </c>
      <c r="CH22" s="239">
        <v>0</v>
      </c>
      <c r="CI22" s="239">
        <v>0</v>
      </c>
      <c r="CJ22" s="239">
        <v>5872744322.2700005</v>
      </c>
      <c r="CK22" s="239">
        <v>1512518150.5499995</v>
      </c>
      <c r="CL22" s="239">
        <v>1342455583.72</v>
      </c>
      <c r="CM22" s="239">
        <v>24127</v>
      </c>
      <c r="CN22" s="239">
        <v>1115950.22</v>
      </c>
      <c r="CO22" s="239">
        <v>469251000</v>
      </c>
      <c r="CP22" s="239">
        <v>0</v>
      </c>
      <c r="CQ22" s="239">
        <v>50805534.100000001</v>
      </c>
      <c r="CR22" s="239">
        <v>488706227.25</v>
      </c>
      <c r="CS22" s="239">
        <v>332552745.15000004</v>
      </c>
      <c r="CT22" s="239">
        <v>11646126233.809999</v>
      </c>
      <c r="CU22" s="239">
        <v>4082090361.0300002</v>
      </c>
      <c r="CV22" s="239">
        <v>3329235436.2300005</v>
      </c>
      <c r="CW22" s="239">
        <v>4234800436.5499997</v>
      </c>
      <c r="CX22" s="239">
        <v>1601622903.47</v>
      </c>
      <c r="CY22" s="239">
        <v>5733670367.5899992</v>
      </c>
      <c r="CZ22" s="239">
        <v>512656967.54999995</v>
      </c>
      <c r="DA22" s="239">
        <v>213976390.26000002</v>
      </c>
      <c r="DB22" s="239">
        <v>6032350944.8799992</v>
      </c>
      <c r="DC22" s="239">
        <v>6062896886.4699993</v>
      </c>
      <c r="DD22" s="239">
        <v>21275480979.25</v>
      </c>
      <c r="DE22" s="239">
        <v>15894740838.868002</v>
      </c>
      <c r="DF22" s="239">
        <v>5380740140.3819971</v>
      </c>
    </row>
    <row r="23" spans="1:110" ht="11.25" customHeight="1" x14ac:dyDescent="0.25">
      <c r="A23" s="180">
        <v>2010</v>
      </c>
      <c r="B23" s="180">
        <v>4</v>
      </c>
      <c r="C23" s="185">
        <v>182</v>
      </c>
      <c r="D23" s="240">
        <v>156</v>
      </c>
      <c r="E23" s="180">
        <v>60</v>
      </c>
      <c r="F23" s="180"/>
      <c r="G23" s="185">
        <v>192577</v>
      </c>
      <c r="H23" s="185"/>
      <c r="I23" s="183">
        <v>0</v>
      </c>
      <c r="J23" s="182">
        <v>123376635186.76996</v>
      </c>
      <c r="K23" s="238">
        <v>38234867571.939995</v>
      </c>
      <c r="L23" s="238">
        <v>22801246498.799995</v>
      </c>
      <c r="M23" s="238">
        <v>8729926255.0100002</v>
      </c>
      <c r="N23" s="241">
        <v>6703694818.1299992</v>
      </c>
      <c r="O23" s="238">
        <v>1766523844.9400001</v>
      </c>
      <c r="P23" s="238">
        <v>72603996.049999997</v>
      </c>
      <c r="Q23" s="238">
        <v>1693919848.8900001</v>
      </c>
      <c r="R23" s="238">
        <v>0</v>
      </c>
      <c r="S23" s="238">
        <v>74398508072.689987</v>
      </c>
      <c r="T23" s="238">
        <v>78085816612.609985</v>
      </c>
      <c r="U23" s="238">
        <v>70700950608.349991</v>
      </c>
      <c r="V23" s="239">
        <v>2647890191.9900002</v>
      </c>
      <c r="W23" s="239">
        <v>4736975812.2700005</v>
      </c>
      <c r="X23" s="186">
        <v>6.0663716123640209E-2</v>
      </c>
      <c r="Y23" s="239">
        <v>69259017009.059982</v>
      </c>
      <c r="Z23" s="239">
        <v>63599040570.709991</v>
      </c>
      <c r="AA23" s="239">
        <v>2035279329</v>
      </c>
      <c r="AB23" s="239">
        <v>3624697109.3499999</v>
      </c>
      <c r="AC23" s="239">
        <v>8826799603.5500011</v>
      </c>
      <c r="AD23" s="239">
        <v>7101910037.6400003</v>
      </c>
      <c r="AE23" s="239">
        <v>612610862.99000001</v>
      </c>
      <c r="AF23" s="239">
        <v>1112278702.9200001</v>
      </c>
      <c r="AG23" s="239">
        <v>0</v>
      </c>
      <c r="AH23" s="239">
        <v>0</v>
      </c>
      <c r="AI23" s="239">
        <v>0</v>
      </c>
      <c r="AJ23" s="239">
        <v>0</v>
      </c>
      <c r="AK23" s="239">
        <v>0</v>
      </c>
      <c r="AL23" s="239">
        <v>0</v>
      </c>
      <c r="AM23" s="239">
        <v>0</v>
      </c>
      <c r="AN23" s="239">
        <v>0</v>
      </c>
      <c r="AO23" s="239">
        <v>0</v>
      </c>
      <c r="AP23" s="239">
        <v>0</v>
      </c>
      <c r="AQ23" s="239">
        <v>0</v>
      </c>
      <c r="AR23" s="239">
        <v>0</v>
      </c>
      <c r="AS23" s="239">
        <v>0</v>
      </c>
      <c r="AT23" s="239">
        <v>0</v>
      </c>
      <c r="AU23" s="239">
        <v>0</v>
      </c>
      <c r="AV23" s="239">
        <v>4405073401.8900013</v>
      </c>
      <c r="AW23" s="239">
        <v>0</v>
      </c>
      <c r="AX23" s="239">
        <v>128606250319.89996</v>
      </c>
      <c r="AY23" s="239">
        <v>36644704094.535004</v>
      </c>
      <c r="AZ23" s="239">
        <v>6211906053.46</v>
      </c>
      <c r="BA23" s="239">
        <v>19585495656.82</v>
      </c>
      <c r="BB23" s="239">
        <v>435232519.18000001</v>
      </c>
      <c r="BC23" s="239">
        <v>0</v>
      </c>
      <c r="BD23" s="239">
        <v>428526171.93000001</v>
      </c>
      <c r="BE23" s="239">
        <v>3006963.85</v>
      </c>
      <c r="BF23" s="239">
        <v>0</v>
      </c>
      <c r="BG23" s="239">
        <v>3699383.4</v>
      </c>
      <c r="BH23" s="239">
        <v>0</v>
      </c>
      <c r="BI23" s="239">
        <v>6217173759.1750011</v>
      </c>
      <c r="BJ23" s="239">
        <v>1058993528.5899998</v>
      </c>
      <c r="BK23" s="239">
        <v>5158180230.585001</v>
      </c>
      <c r="BL23" s="239">
        <v>0</v>
      </c>
      <c r="BM23" s="239">
        <v>91961546225.36499</v>
      </c>
      <c r="BN23" s="239">
        <v>80014795576.842987</v>
      </c>
      <c r="BO23" s="239">
        <v>1122224678.8500001</v>
      </c>
      <c r="BP23" s="239">
        <v>9381384159.5820026</v>
      </c>
      <c r="BQ23" s="239">
        <v>7132436209.302002</v>
      </c>
      <c r="BR23" s="239">
        <v>923233380</v>
      </c>
      <c r="BS23" s="239">
        <v>20676621221.490002</v>
      </c>
      <c r="BT23" s="239">
        <v>19018221860.380001</v>
      </c>
      <c r="BU23" s="239">
        <v>1065450464.9499999</v>
      </c>
      <c r="BV23" s="239">
        <v>61156023.119999997</v>
      </c>
      <c r="BW23" s="239">
        <v>531792873.03999996</v>
      </c>
      <c r="BX23" s="239">
        <v>2618663.2400000002</v>
      </c>
      <c r="BY23" s="239">
        <v>47310597.200000003</v>
      </c>
      <c r="BZ23" s="239">
        <v>0</v>
      </c>
      <c r="CA23" s="239">
        <v>167787475.94</v>
      </c>
      <c r="CB23" s="239">
        <v>530335119.02999997</v>
      </c>
      <c r="CC23" s="239">
        <v>216258982.37</v>
      </c>
      <c r="CD23" s="239">
        <v>2394449887.1999998</v>
      </c>
      <c r="CE23" s="239">
        <v>1125534302.71</v>
      </c>
      <c r="CF23" s="239">
        <v>935253088.00000012</v>
      </c>
      <c r="CG23" s="239">
        <v>333662496.49000001</v>
      </c>
      <c r="CH23" s="239">
        <v>0</v>
      </c>
      <c r="CI23" s="239">
        <v>0</v>
      </c>
      <c r="CJ23" s="239">
        <v>8416589600.1400013</v>
      </c>
      <c r="CK23" s="239">
        <v>2594686213.3500004</v>
      </c>
      <c r="CL23" s="239">
        <v>1760139272.6399999</v>
      </c>
      <c r="CM23" s="239">
        <v>351040</v>
      </c>
      <c r="CN23" s="239">
        <v>1115949.8</v>
      </c>
      <c r="CO23" s="239">
        <v>645627470</v>
      </c>
      <c r="CP23" s="239">
        <v>0</v>
      </c>
      <c r="CQ23" s="239">
        <v>68358736.549999997</v>
      </c>
      <c r="CR23" s="239">
        <v>739640699.16999972</v>
      </c>
      <c r="CS23" s="239">
        <v>305045377.12</v>
      </c>
      <c r="CT23" s="239">
        <v>16984728197.860003</v>
      </c>
      <c r="CU23" s="239">
        <v>6209109985.920001</v>
      </c>
      <c r="CV23" s="239">
        <v>4701376821.6600008</v>
      </c>
      <c r="CW23" s="239">
        <v>6074241390.2799997</v>
      </c>
      <c r="CX23" s="239">
        <v>2247029433.8299999</v>
      </c>
      <c r="CY23" s="239">
        <v>7467003302.7400036</v>
      </c>
      <c r="CZ23" s="239">
        <v>986638743.5400002</v>
      </c>
      <c r="DA23" s="239">
        <v>387168777.49999994</v>
      </c>
      <c r="DB23" s="239">
        <v>8066473268.7800045</v>
      </c>
      <c r="DC23" s="239">
        <v>8076536562.4100037</v>
      </c>
      <c r="DD23" s="239">
        <v>30102545638.150005</v>
      </c>
      <c r="DE23" s="239">
        <v>22970109428.848003</v>
      </c>
      <c r="DF23" s="239">
        <v>7132436209.3020048</v>
      </c>
    </row>
    <row r="24" spans="1:110" ht="11.25" customHeight="1" x14ac:dyDescent="0.25">
      <c r="A24" s="180">
        <v>2011</v>
      </c>
      <c r="B24" s="180">
        <v>1</v>
      </c>
      <c r="C24" s="185">
        <v>183</v>
      </c>
      <c r="D24" s="240">
        <v>158</v>
      </c>
      <c r="E24" s="180">
        <v>64</v>
      </c>
      <c r="F24" s="180"/>
      <c r="G24" s="185">
        <v>94256</v>
      </c>
      <c r="H24" s="185"/>
      <c r="I24" s="183">
        <v>142175513100</v>
      </c>
      <c r="J24" s="182">
        <v>136952517392.72403</v>
      </c>
      <c r="K24" s="238">
        <v>42989295239.433014</v>
      </c>
      <c r="L24" s="238">
        <v>28089386052.883015</v>
      </c>
      <c r="M24" s="238">
        <v>9254419237.3799973</v>
      </c>
      <c r="N24" s="241">
        <v>5645489949.1700001</v>
      </c>
      <c r="O24" s="238">
        <v>1787459489.27</v>
      </c>
      <c r="P24" s="238">
        <v>74603996.049999997</v>
      </c>
      <c r="Q24" s="238">
        <v>1712855493.22</v>
      </c>
      <c r="R24" s="238">
        <v>0</v>
      </c>
      <c r="S24" s="238">
        <v>81093439818.231018</v>
      </c>
      <c r="T24" s="238">
        <v>85169831458.035019</v>
      </c>
      <c r="U24" s="238">
        <v>76513763244.030014</v>
      </c>
      <c r="V24" s="239">
        <v>2639116576.4899998</v>
      </c>
      <c r="W24" s="239">
        <v>6016951637.5149994</v>
      </c>
      <c r="X24" s="186">
        <v>7.0646513378151726E-2</v>
      </c>
      <c r="Y24" s="239">
        <v>76351265643.970016</v>
      </c>
      <c r="Z24" s="239">
        <v>69404839502.180008</v>
      </c>
      <c r="AA24" s="239">
        <v>2189286313.4900002</v>
      </c>
      <c r="AB24" s="239">
        <v>4757139828.2999992</v>
      </c>
      <c r="AC24" s="239">
        <v>8818565814.0650024</v>
      </c>
      <c r="AD24" s="239">
        <v>7108923741.8500004</v>
      </c>
      <c r="AE24" s="239">
        <v>449830263</v>
      </c>
      <c r="AF24" s="239">
        <v>1259811809.2149999</v>
      </c>
      <c r="AG24" s="239">
        <v>175840300</v>
      </c>
      <c r="AH24" s="239">
        <v>0</v>
      </c>
      <c r="AI24" s="239">
        <v>0</v>
      </c>
      <c r="AJ24" s="239">
        <v>0</v>
      </c>
      <c r="AK24" s="239">
        <v>0</v>
      </c>
      <c r="AL24" s="239">
        <v>0</v>
      </c>
      <c r="AM24" s="239">
        <v>0</v>
      </c>
      <c r="AN24" s="239">
        <v>0</v>
      </c>
      <c r="AO24" s="239">
        <v>0</v>
      </c>
      <c r="AP24" s="239">
        <v>0</v>
      </c>
      <c r="AQ24" s="239">
        <v>0</v>
      </c>
      <c r="AR24" s="239">
        <v>0</v>
      </c>
      <c r="AS24" s="239">
        <v>0</v>
      </c>
      <c r="AT24" s="239">
        <v>0</v>
      </c>
      <c r="AU24" s="239">
        <v>0</v>
      </c>
      <c r="AV24" s="239">
        <v>0</v>
      </c>
      <c r="AW24" s="239">
        <v>0</v>
      </c>
      <c r="AX24" s="239">
        <v>142175513137.29404</v>
      </c>
      <c r="AY24" s="239">
        <v>40470925111.635002</v>
      </c>
      <c r="AZ24" s="239">
        <v>6936372352.9300003</v>
      </c>
      <c r="BA24" s="239">
        <v>21088484526.310001</v>
      </c>
      <c r="BB24" s="239">
        <v>2320296832.6900001</v>
      </c>
      <c r="BC24" s="239">
        <v>0</v>
      </c>
      <c r="BD24" s="239">
        <v>2248226199.29</v>
      </c>
      <c r="BE24" s="239">
        <v>0</v>
      </c>
      <c r="BF24" s="239">
        <v>8607750</v>
      </c>
      <c r="BG24" s="239">
        <v>63462883.399999999</v>
      </c>
      <c r="BH24" s="239">
        <v>0</v>
      </c>
      <c r="BI24" s="239">
        <v>5964102692.8049994</v>
      </c>
      <c r="BJ24" s="239">
        <v>1386890626.46</v>
      </c>
      <c r="BK24" s="239">
        <v>4577212066.3449993</v>
      </c>
      <c r="BL24" s="239">
        <v>0</v>
      </c>
      <c r="BM24" s="239">
        <v>101704588025.65402</v>
      </c>
      <c r="BN24" s="239">
        <v>90179919144.712997</v>
      </c>
      <c r="BO24" s="239">
        <v>1146948691.6300004</v>
      </c>
      <c r="BP24" s="239">
        <v>6493973388.7310047</v>
      </c>
      <c r="BQ24" s="239">
        <v>1128423459.7909985</v>
      </c>
      <c r="BR24" s="239">
        <v>1660447430</v>
      </c>
      <c r="BS24" s="239">
        <v>6034898136.3899984</v>
      </c>
      <c r="BT24" s="239">
        <v>5580895563.2799997</v>
      </c>
      <c r="BU24" s="239">
        <v>254124846.15000001</v>
      </c>
      <c r="BV24" s="239">
        <v>0</v>
      </c>
      <c r="BW24" s="239">
        <v>199877726.95999998</v>
      </c>
      <c r="BX24" s="239">
        <v>23583019.309999999</v>
      </c>
      <c r="BY24" s="239">
        <v>9807978.0600000005</v>
      </c>
      <c r="BZ24" s="239">
        <v>0</v>
      </c>
      <c r="CA24" s="239">
        <v>34491452.410000004</v>
      </c>
      <c r="CB24" s="239">
        <v>181851661.75999999</v>
      </c>
      <c r="CC24" s="239">
        <v>49856384.580000006</v>
      </c>
      <c r="CD24" s="239">
        <v>813029479.30000007</v>
      </c>
      <c r="CE24" s="239">
        <v>413180296.75000012</v>
      </c>
      <c r="CF24" s="239">
        <v>292668740.25000006</v>
      </c>
      <c r="CG24" s="239">
        <v>107180442.3</v>
      </c>
      <c r="CH24" s="239">
        <v>0</v>
      </c>
      <c r="CI24" s="239">
        <v>0</v>
      </c>
      <c r="CJ24" s="239">
        <v>2354467569.5100007</v>
      </c>
      <c r="CK24" s="239">
        <v>764056754.98000026</v>
      </c>
      <c r="CL24" s="239">
        <v>526667526.95999992</v>
      </c>
      <c r="CM24" s="239">
        <v>0</v>
      </c>
      <c r="CN24" s="239">
        <v>0</v>
      </c>
      <c r="CO24" s="239">
        <v>131729970.99999999</v>
      </c>
      <c r="CP24" s="239">
        <v>0</v>
      </c>
      <c r="CQ24" s="239">
        <v>21237249.350000001</v>
      </c>
      <c r="CR24" s="239">
        <v>288180974.94</v>
      </c>
      <c r="CS24" s="239">
        <v>85519331.670000017</v>
      </c>
      <c r="CT24" s="239">
        <v>5108825613.6050014</v>
      </c>
      <c r="CU24" s="239">
        <v>1565638641.3600001</v>
      </c>
      <c r="CV24" s="239">
        <v>1655854959.0300004</v>
      </c>
      <c r="CW24" s="239">
        <v>1887332013.2150004</v>
      </c>
      <c r="CX24" s="239">
        <v>1246256018.2950001</v>
      </c>
      <c r="CY24" s="239">
        <v>1221254594.6999986</v>
      </c>
      <c r="CZ24" s="239">
        <v>277920205.18999994</v>
      </c>
      <c r="DA24" s="239">
        <v>148556125.92000002</v>
      </c>
      <c r="DB24" s="239">
        <v>1350618673.9699986</v>
      </c>
      <c r="DC24" s="239">
        <v>1349254500.0099986</v>
      </c>
      <c r="DD24" s="239">
        <v>8670626671.0899982</v>
      </c>
      <c r="DE24" s="239">
        <v>7542203211.2990007</v>
      </c>
      <c r="DF24" s="239">
        <v>1128423459.7909973</v>
      </c>
    </row>
    <row r="25" spans="1:110" ht="11.25" customHeight="1" x14ac:dyDescent="0.25">
      <c r="A25" s="180">
        <v>2011</v>
      </c>
      <c r="B25" s="180">
        <v>2</v>
      </c>
      <c r="C25" s="185">
        <v>190</v>
      </c>
      <c r="D25" s="240">
        <v>166</v>
      </c>
      <c r="E25" s="180">
        <v>64</v>
      </c>
      <c r="F25" s="180"/>
      <c r="G25" s="185">
        <v>133981</v>
      </c>
      <c r="H25" s="185"/>
      <c r="I25" s="183">
        <v>167715818200</v>
      </c>
      <c r="J25" s="182">
        <v>161487262725.78702</v>
      </c>
      <c r="K25" s="238">
        <v>49039660157.727005</v>
      </c>
      <c r="L25" s="238">
        <v>26965271467.737</v>
      </c>
      <c r="M25" s="238">
        <v>16670807548.000004</v>
      </c>
      <c r="N25" s="241">
        <v>5403581141.9899988</v>
      </c>
      <c r="O25" s="238">
        <v>1867552367.7</v>
      </c>
      <c r="P25" s="238">
        <v>72718996.049999997</v>
      </c>
      <c r="Q25" s="238">
        <v>1794772041.6500001</v>
      </c>
      <c r="R25" s="238">
        <v>61330</v>
      </c>
      <c r="S25" s="238">
        <v>97407117039.280014</v>
      </c>
      <c r="T25" s="238">
        <v>100926240936.3</v>
      </c>
      <c r="U25" s="238">
        <v>93759363004.340012</v>
      </c>
      <c r="V25" s="239">
        <v>2219675899.6500001</v>
      </c>
      <c r="W25" s="239">
        <v>4947202032.3099995</v>
      </c>
      <c r="X25" s="186">
        <v>4.9017995581867015E-2</v>
      </c>
      <c r="Y25" s="239">
        <v>91346371979.530014</v>
      </c>
      <c r="Z25" s="239">
        <v>85630521294.850006</v>
      </c>
      <c r="AA25" s="239">
        <v>2139510869.0900002</v>
      </c>
      <c r="AB25" s="239">
        <v>3576339815.5899992</v>
      </c>
      <c r="AC25" s="239">
        <v>9579868956.7699986</v>
      </c>
      <c r="AD25" s="239">
        <v>8128841709.4899998</v>
      </c>
      <c r="AE25" s="239">
        <v>80165030.560000002</v>
      </c>
      <c r="AF25" s="239">
        <v>1370862216.7199998</v>
      </c>
      <c r="AG25" s="239">
        <v>1929780000</v>
      </c>
      <c r="AH25" s="239">
        <v>0</v>
      </c>
      <c r="AI25" s="239">
        <v>0</v>
      </c>
      <c r="AJ25" s="239">
        <v>0</v>
      </c>
      <c r="AK25" s="239">
        <v>0</v>
      </c>
      <c r="AL25" s="239">
        <v>0</v>
      </c>
      <c r="AM25" s="239">
        <v>0</v>
      </c>
      <c r="AN25" s="239">
        <v>0</v>
      </c>
      <c r="AO25" s="239">
        <v>0</v>
      </c>
      <c r="AP25" s="239">
        <v>0</v>
      </c>
      <c r="AQ25" s="239">
        <v>0</v>
      </c>
      <c r="AR25" s="239">
        <v>0</v>
      </c>
      <c r="AS25" s="239">
        <v>0</v>
      </c>
      <c r="AT25" s="239">
        <v>0</v>
      </c>
      <c r="AU25" s="239">
        <v>0</v>
      </c>
      <c r="AV25" s="239">
        <v>0</v>
      </c>
      <c r="AW25" s="239">
        <v>0</v>
      </c>
      <c r="AX25" s="239">
        <v>167715818238.74701</v>
      </c>
      <c r="AY25" s="239">
        <v>47782807249.489998</v>
      </c>
      <c r="AZ25" s="239">
        <v>8726211556.75</v>
      </c>
      <c r="BA25" s="239">
        <v>25567969922.82</v>
      </c>
      <c r="BB25" s="239">
        <v>2179671791.7399998</v>
      </c>
      <c r="BC25" s="239">
        <v>0</v>
      </c>
      <c r="BD25" s="239">
        <v>1998514408.3399999</v>
      </c>
      <c r="BE25" s="239">
        <v>26231500</v>
      </c>
      <c r="BF25" s="239">
        <v>0</v>
      </c>
      <c r="BG25" s="239">
        <v>154925883.40000001</v>
      </c>
      <c r="BH25" s="239">
        <v>0</v>
      </c>
      <c r="BI25" s="239">
        <v>5878242673.5200005</v>
      </c>
      <c r="BJ25" s="239">
        <v>2052223968.9499998</v>
      </c>
      <c r="BK25" s="239">
        <v>3826018704.5700011</v>
      </c>
      <c r="BL25" s="239">
        <v>0</v>
      </c>
      <c r="BM25" s="239">
        <v>119933010989.26001</v>
      </c>
      <c r="BN25" s="239">
        <v>105336294009.84</v>
      </c>
      <c r="BO25" s="239">
        <v>1140548012.79</v>
      </c>
      <c r="BP25" s="239">
        <v>8391022131.3800106</v>
      </c>
      <c r="BQ25" s="239">
        <v>4378304245.6100063</v>
      </c>
      <c r="BR25" s="239">
        <v>2663299080</v>
      </c>
      <c r="BS25" s="239">
        <v>13182842239.790003</v>
      </c>
      <c r="BT25" s="239">
        <v>12434023178.830004</v>
      </c>
      <c r="BU25" s="239">
        <v>272702815.40000004</v>
      </c>
      <c r="BV25" s="239">
        <v>0</v>
      </c>
      <c r="BW25" s="239">
        <v>476116245.56000006</v>
      </c>
      <c r="BX25" s="239">
        <v>130811792.93000001</v>
      </c>
      <c r="BY25" s="239">
        <v>12915909.060000001</v>
      </c>
      <c r="BZ25" s="239">
        <v>0</v>
      </c>
      <c r="CA25" s="239">
        <v>105501738.81999999</v>
      </c>
      <c r="CB25" s="239">
        <v>318190294.51999998</v>
      </c>
      <c r="CC25" s="239">
        <v>91303489.770000011</v>
      </c>
      <c r="CD25" s="239">
        <v>2205500806.7399998</v>
      </c>
      <c r="CE25" s="239">
        <v>1268481922.77</v>
      </c>
      <c r="CF25" s="239">
        <v>696397392.24000001</v>
      </c>
      <c r="CG25" s="239">
        <v>240621491.72999999</v>
      </c>
      <c r="CH25" s="239">
        <v>0</v>
      </c>
      <c r="CI25" s="239">
        <v>0</v>
      </c>
      <c r="CJ25" s="239">
        <v>5701177808.4699993</v>
      </c>
      <c r="CK25" s="239">
        <v>1939532785.72</v>
      </c>
      <c r="CL25" s="239">
        <v>1194750636.98</v>
      </c>
      <c r="CM25" s="239">
        <v>0</v>
      </c>
      <c r="CN25" s="239">
        <v>0</v>
      </c>
      <c r="CO25" s="239">
        <v>334529822</v>
      </c>
      <c r="CP25" s="239">
        <v>0</v>
      </c>
      <c r="CQ25" s="239">
        <v>41970589.350000001</v>
      </c>
      <c r="CR25" s="239">
        <v>631618257.6099999</v>
      </c>
      <c r="CS25" s="239">
        <v>186631968.02000001</v>
      </c>
      <c r="CT25" s="239">
        <v>11017466677.199999</v>
      </c>
      <c r="CU25" s="239">
        <v>3526894587.54</v>
      </c>
      <c r="CV25" s="239">
        <v>3348103104.0799994</v>
      </c>
      <c r="CW25" s="239">
        <v>4142468985.5799994</v>
      </c>
      <c r="CX25" s="239">
        <v>941431540.44999993</v>
      </c>
      <c r="CY25" s="239">
        <v>4719621023.8700037</v>
      </c>
      <c r="CZ25" s="239">
        <v>455858574.63000005</v>
      </c>
      <c r="DA25" s="239">
        <v>223654703.63</v>
      </c>
      <c r="DB25" s="239">
        <v>4951824894.8700027</v>
      </c>
      <c r="DC25" s="239">
        <v>4952172184.3600025</v>
      </c>
      <c r="DD25" s="239">
        <v>19347435040.890003</v>
      </c>
      <c r="DE25" s="239">
        <v>14969130795.279999</v>
      </c>
      <c r="DF25" s="239">
        <v>4378304245.6100063</v>
      </c>
    </row>
    <row r="26" spans="1:110" ht="11.25" customHeight="1" x14ac:dyDescent="0.25">
      <c r="A26" s="180">
        <v>2011</v>
      </c>
      <c r="B26" s="180">
        <v>3</v>
      </c>
      <c r="C26" s="185">
        <v>192</v>
      </c>
      <c r="D26" s="240">
        <v>169</v>
      </c>
      <c r="E26" s="180">
        <v>67</v>
      </c>
      <c r="F26" s="180"/>
      <c r="G26" s="185">
        <v>209590</v>
      </c>
      <c r="H26" s="185"/>
      <c r="I26" s="183">
        <v>0</v>
      </c>
      <c r="J26" s="182">
        <v>182450640009.33997</v>
      </c>
      <c r="K26" s="238">
        <v>61257952906.909988</v>
      </c>
      <c r="L26" s="238">
        <v>29487531407.549995</v>
      </c>
      <c r="M26" s="238">
        <v>12587752474.909998</v>
      </c>
      <c r="N26" s="241">
        <v>19182669024.449997</v>
      </c>
      <c r="O26" s="238">
        <v>3264416900.5100007</v>
      </c>
      <c r="P26" s="238">
        <v>72718996.049999997</v>
      </c>
      <c r="Q26" s="238">
        <v>3191636574.46</v>
      </c>
      <c r="R26" s="238">
        <v>61330</v>
      </c>
      <c r="S26" s="238">
        <v>103724301205.89999</v>
      </c>
      <c r="T26" s="238">
        <v>107940478251.55</v>
      </c>
      <c r="U26" s="238">
        <v>98800459121.670013</v>
      </c>
      <c r="V26" s="239">
        <v>2889025400.2300005</v>
      </c>
      <c r="W26" s="239">
        <v>6250993729.6500006</v>
      </c>
      <c r="X26" s="186">
        <v>5.7911488172975895E-2</v>
      </c>
      <c r="Y26" s="239">
        <v>97708474075.180008</v>
      </c>
      <c r="Z26" s="239">
        <v>90095228921.030014</v>
      </c>
      <c r="AA26" s="239">
        <v>2841015327.5100002</v>
      </c>
      <c r="AB26" s="239">
        <v>4772229826.6399994</v>
      </c>
      <c r="AC26" s="239">
        <v>10232004176.369999</v>
      </c>
      <c r="AD26" s="239">
        <v>8705230200.6399994</v>
      </c>
      <c r="AE26" s="239">
        <v>48010072.719999999</v>
      </c>
      <c r="AF26" s="239">
        <v>1478763903.0100002</v>
      </c>
      <c r="AG26" s="239">
        <v>0</v>
      </c>
      <c r="AH26" s="239">
        <v>0</v>
      </c>
      <c r="AI26" s="239">
        <v>0</v>
      </c>
      <c r="AJ26" s="239">
        <v>0</v>
      </c>
      <c r="AK26" s="239">
        <v>0</v>
      </c>
      <c r="AL26" s="239">
        <v>0</v>
      </c>
      <c r="AM26" s="239">
        <v>0</v>
      </c>
      <c r="AN26" s="239">
        <v>0</v>
      </c>
      <c r="AO26" s="239">
        <v>0</v>
      </c>
      <c r="AP26" s="239">
        <v>0</v>
      </c>
      <c r="AQ26" s="239">
        <v>0</v>
      </c>
      <c r="AR26" s="239">
        <v>0</v>
      </c>
      <c r="AS26" s="239">
        <v>0</v>
      </c>
      <c r="AT26" s="239">
        <v>0</v>
      </c>
      <c r="AU26" s="239">
        <v>0</v>
      </c>
      <c r="AV26" s="239">
        <v>0</v>
      </c>
      <c r="AW26" s="239">
        <v>0</v>
      </c>
      <c r="AX26" s="239">
        <v>189103738152.56995</v>
      </c>
      <c r="AY26" s="239">
        <v>65619468952.440002</v>
      </c>
      <c r="AZ26" s="239">
        <v>9220540609.5000019</v>
      </c>
      <c r="BA26" s="239">
        <v>33910198527.419998</v>
      </c>
      <c r="BB26" s="239">
        <v>2814332586.750001</v>
      </c>
      <c r="BC26" s="239">
        <v>0</v>
      </c>
      <c r="BD26" s="239">
        <v>2730754183.3500004</v>
      </c>
      <c r="BE26" s="239">
        <v>79879020</v>
      </c>
      <c r="BF26" s="239">
        <v>0</v>
      </c>
      <c r="BG26" s="239">
        <v>3699383.4</v>
      </c>
      <c r="BH26" s="239">
        <v>0</v>
      </c>
      <c r="BI26" s="239">
        <v>14549352415.969997</v>
      </c>
      <c r="BJ26" s="239">
        <v>2533822596.1800003</v>
      </c>
      <c r="BK26" s="239">
        <v>11311073319.789999</v>
      </c>
      <c r="BL26" s="239">
        <v>704456500</v>
      </c>
      <c r="BM26" s="239">
        <v>123484269200.129</v>
      </c>
      <c r="BN26" s="239">
        <v>105730915009.84</v>
      </c>
      <c r="BO26" s="239">
        <v>1130538623.6300001</v>
      </c>
      <c r="BP26" s="239">
        <v>11216135142.469004</v>
      </c>
      <c r="BQ26" s="239">
        <v>7378539988.2890015</v>
      </c>
      <c r="BR26" s="239">
        <v>2664514080</v>
      </c>
      <c r="BS26" s="239">
        <v>21311060522.570007</v>
      </c>
      <c r="BT26" s="239">
        <v>19744428641.800007</v>
      </c>
      <c r="BU26" s="239">
        <v>428326748.66000003</v>
      </c>
      <c r="BV26" s="239">
        <v>0</v>
      </c>
      <c r="BW26" s="239">
        <v>1138305132.1100001</v>
      </c>
      <c r="BX26" s="239">
        <v>201292774.82999998</v>
      </c>
      <c r="BY26" s="239">
        <v>12915909.060000001</v>
      </c>
      <c r="BZ26" s="239">
        <v>0</v>
      </c>
      <c r="CA26" s="239">
        <v>149847798.65000001</v>
      </c>
      <c r="CB26" s="239">
        <v>926361240.18999994</v>
      </c>
      <c r="CC26" s="239">
        <v>152112590.62</v>
      </c>
      <c r="CD26" s="239">
        <v>3634308267.7199998</v>
      </c>
      <c r="CE26" s="239">
        <v>2040220681.0699999</v>
      </c>
      <c r="CF26" s="239">
        <v>1198691688.96</v>
      </c>
      <c r="CG26" s="239">
        <v>395395897.69</v>
      </c>
      <c r="CH26" s="239">
        <v>0</v>
      </c>
      <c r="CI26" s="239">
        <v>0</v>
      </c>
      <c r="CJ26" s="239">
        <v>9766565940.5099983</v>
      </c>
      <c r="CK26" s="239">
        <v>4108054992.8699999</v>
      </c>
      <c r="CL26" s="239">
        <v>2004252680.2099998</v>
      </c>
      <c r="CM26" s="239">
        <v>4364368.5999999996</v>
      </c>
      <c r="CN26" s="239">
        <v>2032089.25</v>
      </c>
      <c r="CO26" s="239">
        <v>546861277</v>
      </c>
      <c r="CP26" s="239">
        <v>0</v>
      </c>
      <c r="CQ26" s="239">
        <v>66100484.549999997</v>
      </c>
      <c r="CR26" s="239">
        <v>967486313.58999991</v>
      </c>
      <c r="CS26" s="239">
        <v>417408147.21999997</v>
      </c>
      <c r="CT26" s="239">
        <v>17350960046.231003</v>
      </c>
      <c r="CU26" s="239">
        <v>5951443206.4299994</v>
      </c>
      <c r="CV26" s="239">
        <v>5299897558.3299999</v>
      </c>
      <c r="CW26" s="239">
        <v>6099619281.4710007</v>
      </c>
      <c r="CX26" s="239">
        <v>1918631186.5300002</v>
      </c>
      <c r="CY26" s="239">
        <v>8173726962.5990047</v>
      </c>
      <c r="CZ26" s="239">
        <v>606765559.43999994</v>
      </c>
      <c r="DA26" s="239">
        <v>429200691.17000002</v>
      </c>
      <c r="DB26" s="239">
        <v>8351291830.8690042</v>
      </c>
      <c r="DC26" s="239">
        <v>8357696803.8190041</v>
      </c>
      <c r="DD26" s="239">
        <v>31690990187.470005</v>
      </c>
      <c r="DE26" s="239">
        <v>24312450199.181</v>
      </c>
      <c r="DF26" s="239">
        <v>7378539988.2890024</v>
      </c>
    </row>
    <row r="27" spans="1:110" ht="11.25" customHeight="1" x14ac:dyDescent="0.25">
      <c r="A27" s="180">
        <v>2011</v>
      </c>
      <c r="B27" s="180">
        <v>4</v>
      </c>
      <c r="C27" s="185">
        <v>195</v>
      </c>
      <c r="D27" s="240">
        <v>172</v>
      </c>
      <c r="E27" s="180">
        <v>67</v>
      </c>
      <c r="F27" s="180"/>
      <c r="G27" s="185">
        <v>483015</v>
      </c>
      <c r="H27" s="185"/>
      <c r="I27" s="183">
        <v>0</v>
      </c>
      <c r="J27" s="182">
        <v>197694120327.87543</v>
      </c>
      <c r="K27" s="238">
        <v>64219136722.148453</v>
      </c>
      <c r="L27" s="238">
        <v>31748170968.675259</v>
      </c>
      <c r="M27" s="238">
        <v>25522034603.263199</v>
      </c>
      <c r="N27" s="241">
        <v>6948931150.210001</v>
      </c>
      <c r="O27" s="238">
        <v>3264637898.1500001</v>
      </c>
      <c r="P27" s="238">
        <v>72718996.049999997</v>
      </c>
      <c r="Q27" s="238">
        <v>3208272523.5</v>
      </c>
      <c r="R27" s="238">
        <v>-16353621.4</v>
      </c>
      <c r="S27" s="238">
        <v>115212484561.21999</v>
      </c>
      <c r="T27" s="238">
        <v>119004471897.48</v>
      </c>
      <c r="U27" s="238">
        <v>111368770440.66998</v>
      </c>
      <c r="V27" s="239">
        <v>1509662073.2200003</v>
      </c>
      <c r="W27" s="239">
        <v>6126039383.5900011</v>
      </c>
      <c r="X27" s="186">
        <v>5.1477388083932367E-2</v>
      </c>
      <c r="Y27" s="239">
        <v>108228407299.59999</v>
      </c>
      <c r="Z27" s="239">
        <v>102090296499.52998</v>
      </c>
      <c r="AA27" s="239">
        <v>1495711848.1400003</v>
      </c>
      <c r="AB27" s="239">
        <v>4642398951.9300003</v>
      </c>
      <c r="AC27" s="239">
        <v>10776064597.880001</v>
      </c>
      <c r="AD27" s="239">
        <v>9278473941.1399994</v>
      </c>
      <c r="AE27" s="239">
        <v>13950225.08</v>
      </c>
      <c r="AF27" s="239">
        <v>1483640431.6600003</v>
      </c>
      <c r="AG27" s="239">
        <v>0</v>
      </c>
      <c r="AH27" s="239">
        <v>0</v>
      </c>
      <c r="AI27" s="239">
        <v>0</v>
      </c>
      <c r="AJ27" s="239">
        <v>0</v>
      </c>
      <c r="AK27" s="239">
        <v>0</v>
      </c>
      <c r="AL27" s="239">
        <v>0</v>
      </c>
      <c r="AM27" s="239">
        <v>0</v>
      </c>
      <c r="AN27" s="239">
        <v>0</v>
      </c>
      <c r="AO27" s="239">
        <v>0</v>
      </c>
      <c r="AP27" s="239">
        <v>0</v>
      </c>
      <c r="AQ27" s="239">
        <v>0</v>
      </c>
      <c r="AR27" s="239">
        <v>0</v>
      </c>
      <c r="AS27" s="239">
        <v>0</v>
      </c>
      <c r="AT27" s="239">
        <v>0</v>
      </c>
      <c r="AU27" s="239">
        <v>0</v>
      </c>
      <c r="AV27" s="239">
        <v>5222995744.5699997</v>
      </c>
      <c r="AW27" s="239">
        <v>0</v>
      </c>
      <c r="AX27" s="239">
        <v>205409535124.67545</v>
      </c>
      <c r="AY27" s="239">
        <v>67227175522.491989</v>
      </c>
      <c r="AZ27" s="239">
        <v>14844608622.969999</v>
      </c>
      <c r="BA27" s="239">
        <v>33030104935.380001</v>
      </c>
      <c r="BB27" s="239">
        <v>1973783507.77</v>
      </c>
      <c r="BC27" s="239">
        <v>0</v>
      </c>
      <c r="BD27" s="239">
        <v>1973783507.77</v>
      </c>
      <c r="BE27" s="239">
        <v>0</v>
      </c>
      <c r="BF27" s="239">
        <v>0</v>
      </c>
      <c r="BG27" s="239">
        <v>0</v>
      </c>
      <c r="BH27" s="239">
        <v>0</v>
      </c>
      <c r="BI27" s="239">
        <v>13009492199.552</v>
      </c>
      <c r="BJ27" s="239">
        <v>2095721755.8899999</v>
      </c>
      <c r="BK27" s="239">
        <v>6868125443.6619987</v>
      </c>
      <c r="BL27" s="239">
        <v>4045645000</v>
      </c>
      <c r="BM27" s="239">
        <v>138182359602.1846</v>
      </c>
      <c r="BN27" s="239">
        <v>116519924009.84</v>
      </c>
      <c r="BO27" s="239">
        <v>1122754723.5</v>
      </c>
      <c r="BP27" s="239">
        <v>14681605581.654606</v>
      </c>
      <c r="BQ27" s="239">
        <v>11381210569.623505</v>
      </c>
      <c r="BR27" s="239">
        <v>2668675130</v>
      </c>
      <c r="BS27" s="239">
        <v>30331494071.848701</v>
      </c>
      <c r="BT27" s="239">
        <v>28066043229.0144</v>
      </c>
      <c r="BU27" s="239">
        <v>662009634.53000021</v>
      </c>
      <c r="BV27" s="239">
        <v>0</v>
      </c>
      <c r="BW27" s="239">
        <v>1603441208.3042998</v>
      </c>
      <c r="BX27" s="239">
        <v>236102554.71000001</v>
      </c>
      <c r="BY27" s="239">
        <v>23710066.059999999</v>
      </c>
      <c r="BZ27" s="239">
        <v>0</v>
      </c>
      <c r="CA27" s="239">
        <v>300544655.917</v>
      </c>
      <c r="CB27" s="239">
        <v>1231504691.4672999</v>
      </c>
      <c r="CC27" s="239">
        <v>188420759.84999999</v>
      </c>
      <c r="CD27" s="239">
        <v>5098832734.3000002</v>
      </c>
      <c r="CE27" s="239">
        <v>2342955529.4200001</v>
      </c>
      <c r="CF27" s="239">
        <v>2030232194.5599997</v>
      </c>
      <c r="CG27" s="239">
        <v>527705876.64000005</v>
      </c>
      <c r="CH27" s="239">
        <v>194827933.68000001</v>
      </c>
      <c r="CI27" s="239">
        <v>-3111200</v>
      </c>
      <c r="CJ27" s="239">
        <v>15233947393.241274</v>
      </c>
      <c r="CK27" s="239">
        <v>5848252036.0889635</v>
      </c>
      <c r="CL27" s="239">
        <v>2808469372.9379997</v>
      </c>
      <c r="CM27" s="239">
        <v>6890577.6979999989</v>
      </c>
      <c r="CN27" s="239">
        <v>2032089.25</v>
      </c>
      <c r="CO27" s="239">
        <v>738727212</v>
      </c>
      <c r="CP27" s="239">
        <v>0</v>
      </c>
      <c r="CQ27" s="239">
        <v>91555362.150000006</v>
      </c>
      <c r="CR27" s="239">
        <v>1425885449.5</v>
      </c>
      <c r="CS27" s="239">
        <v>543378682.34000003</v>
      </c>
      <c r="CT27" s="239">
        <v>25603893329.636471</v>
      </c>
      <c r="CU27" s="239">
        <v>9102159109.3224564</v>
      </c>
      <c r="CV27" s="239">
        <v>7581229640.2662249</v>
      </c>
      <c r="CW27" s="239">
        <v>8920504580.0477886</v>
      </c>
      <c r="CX27" s="239">
        <v>2114666705.1400001</v>
      </c>
      <c r="CY27" s="239">
        <v>12748048696.013506</v>
      </c>
      <c r="CZ27" s="239">
        <v>776368343.08999991</v>
      </c>
      <c r="DA27" s="239">
        <v>636884999.11000013</v>
      </c>
      <c r="DB27" s="239">
        <v>12887532039.993505</v>
      </c>
      <c r="DC27" s="239">
        <v>12876006962.673506</v>
      </c>
      <c r="DD27" s="239">
        <v>46348113106.079971</v>
      </c>
      <c r="DE27" s="239">
        <v>34966902536.456474</v>
      </c>
      <c r="DF27" s="239">
        <v>11381210569.623501</v>
      </c>
    </row>
    <row r="28" spans="1:110" ht="11.25" customHeight="1" x14ac:dyDescent="0.25">
      <c r="A28" s="180">
        <v>2012</v>
      </c>
      <c r="B28" s="180">
        <v>1</v>
      </c>
      <c r="C28" s="185">
        <v>194</v>
      </c>
      <c r="D28" s="240">
        <v>172</v>
      </c>
      <c r="E28" s="180">
        <v>67</v>
      </c>
      <c r="F28" s="180"/>
      <c r="G28" s="185">
        <v>278686</v>
      </c>
      <c r="H28" s="185"/>
      <c r="I28" s="183">
        <v>0</v>
      </c>
      <c r="J28" s="182">
        <v>206056135541.396</v>
      </c>
      <c r="K28" s="238">
        <v>61763225773.250008</v>
      </c>
      <c r="L28" s="238">
        <v>26237415218.920006</v>
      </c>
      <c r="M28" s="238">
        <v>27595822436.050003</v>
      </c>
      <c r="N28" s="241">
        <v>7929988118.2799997</v>
      </c>
      <c r="O28" s="238">
        <v>3265667321.8499999</v>
      </c>
      <c r="P28" s="238">
        <v>56267996.049999997</v>
      </c>
      <c r="Q28" s="238">
        <v>3225752947.1999998</v>
      </c>
      <c r="R28" s="238">
        <v>-16353621.4</v>
      </c>
      <c r="S28" s="238">
        <v>125534443105.68599</v>
      </c>
      <c r="T28" s="238">
        <v>129297256108.41</v>
      </c>
      <c r="U28" s="238">
        <v>121504543453.37999</v>
      </c>
      <c r="V28" s="239">
        <v>2700813275.9500003</v>
      </c>
      <c r="W28" s="239">
        <v>5091899379.0799999</v>
      </c>
      <c r="X28" s="186">
        <v>3.9381341355076156E-2</v>
      </c>
      <c r="Y28" s="239">
        <v>115997441199.47</v>
      </c>
      <c r="Z28" s="239">
        <v>109763158400.42999</v>
      </c>
      <c r="AA28" s="239">
        <v>1990934331.52</v>
      </c>
      <c r="AB28" s="239">
        <v>4243348467.5200005</v>
      </c>
      <c r="AC28" s="239">
        <v>13299814908.939999</v>
      </c>
      <c r="AD28" s="239">
        <v>11741385052.950001</v>
      </c>
      <c r="AE28" s="239">
        <v>709878944.43000007</v>
      </c>
      <c r="AF28" s="239">
        <v>848550911.55999994</v>
      </c>
      <c r="AG28" s="239">
        <v>943535000</v>
      </c>
      <c r="AH28" s="239">
        <v>943535000</v>
      </c>
      <c r="AI28" s="239">
        <v>943535000</v>
      </c>
      <c r="AJ28" s="239">
        <v>0</v>
      </c>
      <c r="AK28" s="239">
        <v>853340897.99000001</v>
      </c>
      <c r="AL28" s="239">
        <v>898430439.99000001</v>
      </c>
      <c r="AM28" s="239">
        <v>127531604.70999999</v>
      </c>
      <c r="AN28" s="239">
        <v>12620376433.061001</v>
      </c>
      <c r="AO28" s="239">
        <v>3757200900.5306697</v>
      </c>
      <c r="AP28" s="239">
        <v>7415186063.0900002</v>
      </c>
      <c r="AQ28" s="239">
        <v>7394991526.71</v>
      </c>
      <c r="AR28" s="239">
        <v>5591668993.3500004</v>
      </c>
      <c r="AS28" s="239">
        <v>1823517069.74</v>
      </c>
      <c r="AT28" s="239">
        <v>1468184005.82038</v>
      </c>
      <c r="AU28" s="239">
        <v>282950000</v>
      </c>
      <c r="AV28" s="239">
        <v>7181554805.5384903</v>
      </c>
      <c r="AW28" s="239">
        <v>7181554805.5384903</v>
      </c>
      <c r="AX28" s="239">
        <v>213238426188.06299</v>
      </c>
      <c r="AY28" s="239">
        <v>70515552913.849991</v>
      </c>
      <c r="AZ28" s="239">
        <v>13228332195.640001</v>
      </c>
      <c r="BA28" s="239">
        <v>41996269399.949997</v>
      </c>
      <c r="BB28" s="239">
        <v>2594604270.3800001</v>
      </c>
      <c r="BC28" s="239">
        <v>0</v>
      </c>
      <c r="BD28" s="239">
        <v>2588476270.3800001</v>
      </c>
      <c r="BE28" s="239">
        <v>6128000</v>
      </c>
      <c r="BF28" s="239">
        <v>0</v>
      </c>
      <c r="BG28" s="239">
        <v>0</v>
      </c>
      <c r="BH28" s="239">
        <v>0</v>
      </c>
      <c r="BI28" s="239">
        <v>8744624038.0499992</v>
      </c>
      <c r="BJ28" s="239">
        <v>2285330020.54</v>
      </c>
      <c r="BK28" s="239">
        <v>6195534017.5100002</v>
      </c>
      <c r="BL28" s="239">
        <v>263760000</v>
      </c>
      <c r="BM28" s="239">
        <v>142722873274.21399</v>
      </c>
      <c r="BN28" s="239">
        <v>121072993118.84</v>
      </c>
      <c r="BO28" s="239">
        <v>1249891317.53</v>
      </c>
      <c r="BP28" s="239">
        <v>14474726943.804003</v>
      </c>
      <c r="BQ28" s="239">
        <v>4129502155.2740002</v>
      </c>
      <c r="BR28" s="239">
        <v>2658997280</v>
      </c>
      <c r="BS28" s="239">
        <v>9519801659.6199989</v>
      </c>
      <c r="BT28" s="239">
        <v>8858782993.8099976</v>
      </c>
      <c r="BU28" s="239">
        <v>237059002.01000002</v>
      </c>
      <c r="BV28" s="239">
        <v>0</v>
      </c>
      <c r="BW28" s="239">
        <v>423959663.80000001</v>
      </c>
      <c r="BX28" s="239">
        <v>125301090.25</v>
      </c>
      <c r="BY28" s="239">
        <v>65181254.18</v>
      </c>
      <c r="BZ28" s="239">
        <v>0</v>
      </c>
      <c r="CA28" s="239">
        <v>107615942.77000001</v>
      </c>
      <c r="CB28" s="239">
        <v>179556275.93000001</v>
      </c>
      <c r="CC28" s="239">
        <v>53694899.329999998</v>
      </c>
      <c r="CD28" s="239">
        <v>1387764251.9899998</v>
      </c>
      <c r="CE28" s="239">
        <v>719302062.42999995</v>
      </c>
      <c r="CF28" s="239">
        <v>522938536.73999995</v>
      </c>
      <c r="CG28" s="239">
        <v>88123652.820000008</v>
      </c>
      <c r="CH28" s="239">
        <v>57400000</v>
      </c>
      <c r="CI28" s="239">
        <v>0</v>
      </c>
      <c r="CJ28" s="239">
        <v>4952819745.6350002</v>
      </c>
      <c r="CK28" s="239">
        <v>1149991299.3200002</v>
      </c>
      <c r="CL28" s="239">
        <v>1087603906.9350002</v>
      </c>
      <c r="CM28" s="239">
        <v>0</v>
      </c>
      <c r="CN28" s="239">
        <v>0</v>
      </c>
      <c r="CO28" s="239">
        <v>124554900</v>
      </c>
      <c r="CP28" s="239">
        <v>0</v>
      </c>
      <c r="CQ28" s="239">
        <v>23509500</v>
      </c>
      <c r="CR28" s="239">
        <v>432253015.23500001</v>
      </c>
      <c r="CS28" s="239">
        <v>507286491.70000005</v>
      </c>
      <c r="CT28" s="239">
        <v>7980878232.0769978</v>
      </c>
      <c r="CU28" s="239">
        <v>3152688959.079999</v>
      </c>
      <c r="CV28" s="239">
        <v>2226415973.2400002</v>
      </c>
      <c r="CW28" s="239">
        <v>2601773299.756999</v>
      </c>
      <c r="CX28" s="239">
        <v>611682382.96700001</v>
      </c>
      <c r="CY28" s="239">
        <v>4492296538.2210007</v>
      </c>
      <c r="CZ28" s="239">
        <v>520318448.54999995</v>
      </c>
      <c r="DA28" s="239">
        <v>401477142.40000004</v>
      </c>
      <c r="DB28" s="239">
        <v>4611137844.3710003</v>
      </c>
      <c r="DC28" s="239">
        <v>4619123143.8810005</v>
      </c>
      <c r="DD28" s="239">
        <v>15000955366.804998</v>
      </c>
      <c r="DE28" s="239">
        <v>10871453211.530998</v>
      </c>
      <c r="DF28" s="239">
        <v>4129502155.2740002</v>
      </c>
    </row>
    <row r="29" spans="1:110" ht="11.25" customHeight="1" x14ac:dyDescent="0.25">
      <c r="A29" s="180">
        <v>2012</v>
      </c>
      <c r="B29" s="180">
        <v>2</v>
      </c>
      <c r="C29" s="185">
        <v>198</v>
      </c>
      <c r="D29" s="240"/>
      <c r="E29" s="180">
        <v>68</v>
      </c>
      <c r="F29" s="180"/>
      <c r="G29" s="185">
        <v>394666</v>
      </c>
      <c r="H29" s="185"/>
      <c r="I29" s="183">
        <v>0</v>
      </c>
      <c r="J29" s="182">
        <v>221252605246.62299</v>
      </c>
      <c r="K29" s="238">
        <v>69456006119.750015</v>
      </c>
      <c r="L29" s="238">
        <v>33657988670.829998</v>
      </c>
      <c r="M29" s="238">
        <v>28177491851.240002</v>
      </c>
      <c r="N29" s="241">
        <v>7620525597.6799994</v>
      </c>
      <c r="O29" s="238">
        <v>2160430866.9700003</v>
      </c>
      <c r="P29" s="238">
        <v>56267996.049999997</v>
      </c>
      <c r="Q29" s="238">
        <v>2120516492.3200002</v>
      </c>
      <c r="R29" s="238">
        <v>-16353621.4</v>
      </c>
      <c r="S29" s="238">
        <v>135013756259.84999</v>
      </c>
      <c r="T29" s="238">
        <v>139158864544.35001</v>
      </c>
      <c r="U29" s="238">
        <v>129907793371.81</v>
      </c>
      <c r="V29" s="239">
        <v>3754086322.5499997</v>
      </c>
      <c r="W29" s="239">
        <v>5496984849.9900007</v>
      </c>
      <c r="X29" s="186">
        <v>3.9501506914337528E-2</v>
      </c>
      <c r="Y29" s="239">
        <v>127104783376.20001</v>
      </c>
      <c r="Z29" s="239">
        <v>119637209161.94</v>
      </c>
      <c r="AA29" s="239">
        <v>2787087958.3699999</v>
      </c>
      <c r="AB29" s="239">
        <v>4680486255.8900003</v>
      </c>
      <c r="AC29" s="239">
        <v>12054081168.15</v>
      </c>
      <c r="AD29" s="239">
        <v>10270584209.869999</v>
      </c>
      <c r="AE29" s="239">
        <v>966998364.18000007</v>
      </c>
      <c r="AF29" s="239">
        <v>816498594.0999999</v>
      </c>
      <c r="AG29" s="239">
        <v>940035000</v>
      </c>
      <c r="AH29" s="239">
        <v>940035000</v>
      </c>
      <c r="AI29" s="239">
        <v>940035000</v>
      </c>
      <c r="AJ29" s="239">
        <v>0</v>
      </c>
      <c r="AK29" s="239">
        <v>896331194.99000013</v>
      </c>
      <c r="AL29" s="239">
        <v>928270558.99000001</v>
      </c>
      <c r="AM29" s="239">
        <v>86486604.709999993</v>
      </c>
      <c r="AN29" s="239">
        <v>12166472569.553001</v>
      </c>
      <c r="AO29" s="239">
        <v>3950866644.1730018</v>
      </c>
      <c r="AP29" s="239">
        <v>5791625222.6900005</v>
      </c>
      <c r="AQ29" s="239">
        <v>5855886935.1599998</v>
      </c>
      <c r="AR29" s="239">
        <v>4775179933.3299999</v>
      </c>
      <c r="AS29" s="239">
        <v>1080707001.8299999</v>
      </c>
      <c r="AT29" s="239">
        <v>2423980702.6899996</v>
      </c>
      <c r="AU29" s="239">
        <v>0</v>
      </c>
      <c r="AV29" s="239">
        <v>7569657566.3300009</v>
      </c>
      <c r="AW29" s="239">
        <v>7569657566.3300009</v>
      </c>
      <c r="AX29" s="239">
        <v>228822262812.953</v>
      </c>
      <c r="AY29" s="239">
        <v>76246299994.559998</v>
      </c>
      <c r="AZ29" s="239">
        <v>13626666699.4</v>
      </c>
      <c r="BA29" s="239">
        <v>45278429393.479996</v>
      </c>
      <c r="BB29" s="239">
        <v>3347979582.8000002</v>
      </c>
      <c r="BC29" s="239">
        <v>0</v>
      </c>
      <c r="BD29" s="239">
        <v>3347979582.8000002</v>
      </c>
      <c r="BE29" s="239">
        <v>0</v>
      </c>
      <c r="BF29" s="239">
        <v>0</v>
      </c>
      <c r="BG29" s="239">
        <v>0</v>
      </c>
      <c r="BH29" s="239">
        <v>0</v>
      </c>
      <c r="BI29" s="239">
        <v>8489934146.0599995</v>
      </c>
      <c r="BJ29" s="239">
        <v>2253697283.4799995</v>
      </c>
      <c r="BK29" s="239">
        <v>6236236862.5799999</v>
      </c>
      <c r="BL29" s="239">
        <v>0</v>
      </c>
      <c r="BM29" s="239">
        <v>152575962818.39001</v>
      </c>
      <c r="BN29" s="239">
        <v>129215227070.41</v>
      </c>
      <c r="BO29" s="239">
        <v>1245771511.2</v>
      </c>
      <c r="BP29" s="239">
        <v>16352011293.410004</v>
      </c>
      <c r="BQ29" s="239">
        <v>8316646143.3100052</v>
      </c>
      <c r="BR29" s="239">
        <v>2560051630</v>
      </c>
      <c r="BS29" s="239">
        <v>20205815153.079998</v>
      </c>
      <c r="BT29" s="239">
        <v>18769351816.059998</v>
      </c>
      <c r="BU29" s="239">
        <v>479228035.88</v>
      </c>
      <c r="BV29" s="239">
        <v>0</v>
      </c>
      <c r="BW29" s="239">
        <v>957235301.13999987</v>
      </c>
      <c r="BX29" s="239">
        <v>346196736.10000002</v>
      </c>
      <c r="BY29" s="239">
        <v>125011451.51000001</v>
      </c>
      <c r="BZ29" s="239">
        <v>40711600</v>
      </c>
      <c r="CA29" s="239">
        <v>240618458.84999996</v>
      </c>
      <c r="CB29" s="239">
        <v>367093907.81999993</v>
      </c>
      <c r="CC29" s="239">
        <v>162396853.14000002</v>
      </c>
      <c r="CD29" s="239">
        <v>2961672091.3900003</v>
      </c>
      <c r="CE29" s="239">
        <v>1559313837.5</v>
      </c>
      <c r="CF29" s="239">
        <v>1123328165.51</v>
      </c>
      <c r="CG29" s="239">
        <v>190527199.37000003</v>
      </c>
      <c r="CH29" s="239">
        <v>87640000</v>
      </c>
      <c r="CI29" s="239">
        <v>-862889.01</v>
      </c>
      <c r="CJ29" s="239">
        <v>8790415141.8799973</v>
      </c>
      <c r="CK29" s="239">
        <v>2600222431.48</v>
      </c>
      <c r="CL29" s="239">
        <v>2034936202.9399998</v>
      </c>
      <c r="CM29" s="239">
        <v>0</v>
      </c>
      <c r="CN29" s="239">
        <v>0</v>
      </c>
      <c r="CO29" s="239">
        <v>438866270</v>
      </c>
      <c r="CP29" s="239">
        <v>0</v>
      </c>
      <c r="CQ29" s="239">
        <v>48430182</v>
      </c>
      <c r="CR29" s="239">
        <v>945880244.97999966</v>
      </c>
      <c r="CS29" s="239">
        <v>601759505.96000028</v>
      </c>
      <c r="CT29" s="239">
        <v>15711409074.809996</v>
      </c>
      <c r="CU29" s="239">
        <v>5558954753.6699982</v>
      </c>
      <c r="CV29" s="239">
        <v>4718594577.7700005</v>
      </c>
      <c r="CW29" s="239">
        <v>5433859743.369998</v>
      </c>
      <c r="CX29" s="239">
        <v>1245727904.2699995</v>
      </c>
      <c r="CY29" s="239">
        <v>9077421224.4900017</v>
      </c>
      <c r="CZ29" s="239">
        <v>843026734.53999996</v>
      </c>
      <c r="DA29" s="239">
        <v>556047523.13999999</v>
      </c>
      <c r="DB29" s="239">
        <v>9364400435.8900013</v>
      </c>
      <c r="DC29" s="239">
        <v>9363763832.4800014</v>
      </c>
      <c r="DD29" s="239">
        <v>29842728113.179996</v>
      </c>
      <c r="DE29" s="239">
        <v>21526081969.869995</v>
      </c>
      <c r="DF29" s="239">
        <v>8316646143.3100033</v>
      </c>
    </row>
    <row r="30" spans="1:110" ht="11.25" customHeight="1" x14ac:dyDescent="0.25">
      <c r="A30" s="180">
        <v>2012</v>
      </c>
      <c r="B30" s="180">
        <v>3</v>
      </c>
      <c r="C30" s="185">
        <v>205</v>
      </c>
      <c r="D30" s="237">
        <v>183</v>
      </c>
      <c r="E30" s="180">
        <v>70</v>
      </c>
      <c r="F30" s="180"/>
      <c r="G30" s="185">
        <v>533016</v>
      </c>
      <c r="H30" s="185"/>
      <c r="I30" s="183">
        <v>0</v>
      </c>
      <c r="J30" s="182">
        <v>236516334466.18329</v>
      </c>
      <c r="K30" s="238">
        <v>70909105115.000504</v>
      </c>
      <c r="L30" s="238">
        <v>34538096966.453094</v>
      </c>
      <c r="M30" s="238">
        <v>27879136181.437397</v>
      </c>
      <c r="N30" s="241">
        <v>8491871967.1099987</v>
      </c>
      <c r="O30" s="238">
        <v>2196615721.6599998</v>
      </c>
      <c r="P30" s="238">
        <v>169224412.29999998</v>
      </c>
      <c r="Q30" s="238">
        <v>2036653229.5599999</v>
      </c>
      <c r="R30" s="238">
        <v>-9261920.1999999993</v>
      </c>
      <c r="S30" s="238">
        <v>149990489027.39999</v>
      </c>
      <c r="T30" s="238">
        <v>154406025669.91998</v>
      </c>
      <c r="U30" s="238">
        <v>144250247225.31</v>
      </c>
      <c r="V30" s="239">
        <v>4163519733.73</v>
      </c>
      <c r="W30" s="239">
        <v>5992258710.8799992</v>
      </c>
      <c r="X30" s="186">
        <v>3.8808451191470292E-2</v>
      </c>
      <c r="Y30" s="239">
        <v>140458353781.82001</v>
      </c>
      <c r="Z30" s="239">
        <v>131951163203.00002</v>
      </c>
      <c r="AA30" s="239">
        <v>3399156585.8099999</v>
      </c>
      <c r="AB30" s="239">
        <v>5108033993.0099993</v>
      </c>
      <c r="AC30" s="239">
        <v>13947671888.100002</v>
      </c>
      <c r="AD30" s="239">
        <v>12299084022.310001</v>
      </c>
      <c r="AE30" s="239">
        <v>764363147.91999996</v>
      </c>
      <c r="AF30" s="239">
        <v>884224717.86999989</v>
      </c>
      <c r="AG30" s="239">
        <v>939120000</v>
      </c>
      <c r="AH30" s="239">
        <v>939120000</v>
      </c>
      <c r="AI30" s="239">
        <v>939120000</v>
      </c>
      <c r="AJ30" s="239">
        <v>0</v>
      </c>
      <c r="AK30" s="239">
        <v>870316191.99000001</v>
      </c>
      <c r="AL30" s="239">
        <v>982372694.02999997</v>
      </c>
      <c r="AM30" s="239">
        <v>525000</v>
      </c>
      <c r="AN30" s="239">
        <v>10997598462.112789</v>
      </c>
      <c r="AO30" s="239">
        <v>4159990046.8081908</v>
      </c>
      <c r="AP30" s="239">
        <v>3865690634.5500002</v>
      </c>
      <c r="AQ30" s="239">
        <v>3933811591.29</v>
      </c>
      <c r="AR30" s="239">
        <v>3122469924.8199997</v>
      </c>
      <c r="AS30" s="239">
        <v>811341666.47000003</v>
      </c>
      <c r="AT30" s="239">
        <v>2971917780.7545996</v>
      </c>
      <c r="AU30" s="239">
        <v>0</v>
      </c>
      <c r="AV30" s="239">
        <v>8869964367.0261021</v>
      </c>
      <c r="AW30" s="239">
        <v>8869964367.0261021</v>
      </c>
      <c r="AX30" s="239">
        <v>245386298833.20935</v>
      </c>
      <c r="AY30" s="239">
        <v>83146177516.213943</v>
      </c>
      <c r="AZ30" s="239">
        <v>15726070912.310001</v>
      </c>
      <c r="BA30" s="239">
        <v>48891638095.850006</v>
      </c>
      <c r="BB30" s="239">
        <v>3002943289.1900001</v>
      </c>
      <c r="BC30" s="239">
        <v>600000</v>
      </c>
      <c r="BD30" s="239">
        <v>2968531489.1900001</v>
      </c>
      <c r="BE30" s="239">
        <v>33811800</v>
      </c>
      <c r="BF30" s="239">
        <v>0</v>
      </c>
      <c r="BG30" s="239">
        <v>0</v>
      </c>
      <c r="BH30" s="239">
        <v>0</v>
      </c>
      <c r="BI30" s="239">
        <v>10105323285.773937</v>
      </c>
      <c r="BJ30" s="239">
        <v>2460434012.3577704</v>
      </c>
      <c r="BK30" s="239">
        <v>7644889273.4161663</v>
      </c>
      <c r="BL30" s="239">
        <v>0</v>
      </c>
      <c r="BM30" s="239">
        <v>162240121316.99243</v>
      </c>
      <c r="BN30" s="239">
        <v>133289227070.41</v>
      </c>
      <c r="BO30" s="239">
        <v>1180841604.6300001</v>
      </c>
      <c r="BP30" s="239">
        <v>21199030229.662457</v>
      </c>
      <c r="BQ30" s="239">
        <v>13453266368.968452</v>
      </c>
      <c r="BR30" s="239">
        <v>2568306430</v>
      </c>
      <c r="BS30" s="239">
        <v>31634081388.426395</v>
      </c>
      <c r="BT30" s="239">
        <v>29953746547.474102</v>
      </c>
      <c r="BU30" s="239">
        <v>747658972.31000006</v>
      </c>
      <c r="BV30" s="239">
        <v>0</v>
      </c>
      <c r="BW30" s="239">
        <v>932675868.64229822</v>
      </c>
      <c r="BX30" s="239">
        <v>367032966.96000004</v>
      </c>
      <c r="BY30" s="239">
        <v>175079952.63</v>
      </c>
      <c r="BZ30" s="239">
        <v>40711600</v>
      </c>
      <c r="CA30" s="239">
        <v>356499430.75229806</v>
      </c>
      <c r="CB30" s="239">
        <v>541911481.99000013</v>
      </c>
      <c r="CC30" s="239">
        <v>548559563.68999994</v>
      </c>
      <c r="CD30" s="239">
        <v>4772361797.4507246</v>
      </c>
      <c r="CE30" s="239">
        <v>2472118701.4999995</v>
      </c>
      <c r="CF30" s="239">
        <v>1754400698.0400002</v>
      </c>
      <c r="CG30" s="239">
        <v>301485929.52687502</v>
      </c>
      <c r="CH30" s="239">
        <v>243462914.49384999</v>
      </c>
      <c r="CI30" s="239">
        <v>-893553.89</v>
      </c>
      <c r="CJ30" s="239">
        <v>13298345976.234299</v>
      </c>
      <c r="CK30" s="239">
        <v>4499768386.2999992</v>
      </c>
      <c r="CL30" s="239">
        <v>3051059271.9074998</v>
      </c>
      <c r="CM30" s="239">
        <v>0</v>
      </c>
      <c r="CN30" s="239">
        <v>0</v>
      </c>
      <c r="CO30" s="239">
        <v>648734377</v>
      </c>
      <c r="CP30" s="239">
        <v>0</v>
      </c>
      <c r="CQ30" s="239">
        <v>76303682</v>
      </c>
      <c r="CR30" s="239">
        <v>1559166085.3540003</v>
      </c>
      <c r="CS30" s="239">
        <v>766855127.55350006</v>
      </c>
      <c r="CT30" s="239">
        <v>23610022629.267067</v>
      </c>
      <c r="CU30" s="239">
        <v>7877361869.6785641</v>
      </c>
      <c r="CV30" s="239">
        <v>7192978291.9946003</v>
      </c>
      <c r="CW30" s="239">
        <v>8539682467.5938988</v>
      </c>
      <c r="CX30" s="239">
        <v>1833439067.7999997</v>
      </c>
      <c r="CY30" s="239">
        <v>14716603870.142902</v>
      </c>
      <c r="CZ30" s="239">
        <v>1010573010.72</v>
      </c>
      <c r="DA30" s="239">
        <v>671952115.19000006</v>
      </c>
      <c r="DB30" s="239">
        <v>15055224765.672903</v>
      </c>
      <c r="DC30" s="239">
        <v>15145213080.582903</v>
      </c>
      <c r="DD30" s="239">
        <v>46049831654.390694</v>
      </c>
      <c r="DE30" s="239">
        <v>32596565285.422256</v>
      </c>
      <c r="DF30" s="239">
        <v>13453266368.968435</v>
      </c>
    </row>
    <row r="31" spans="1:110" ht="11.25" customHeight="1" x14ac:dyDescent="0.25">
      <c r="A31" s="180">
        <v>2012</v>
      </c>
      <c r="B31" s="180">
        <v>4</v>
      </c>
      <c r="C31" s="185">
        <v>212</v>
      </c>
      <c r="D31" s="237">
        <v>188</v>
      </c>
      <c r="E31" s="180">
        <v>70</v>
      </c>
      <c r="F31" s="180"/>
      <c r="G31" s="185">
        <v>594151</v>
      </c>
      <c r="H31" s="185"/>
      <c r="I31" s="183">
        <v>0</v>
      </c>
      <c r="J31" s="182">
        <v>242772323160</v>
      </c>
      <c r="K31" s="238">
        <v>66678881600</v>
      </c>
      <c r="L31" s="238">
        <v>34044394320</v>
      </c>
      <c r="M31" s="238">
        <v>23063089350</v>
      </c>
      <c r="N31" s="241">
        <v>9571397940</v>
      </c>
      <c r="O31" s="238">
        <v>2202258170</v>
      </c>
      <c r="P31" s="238">
        <v>219389780</v>
      </c>
      <c r="Q31" s="238">
        <v>2009526770</v>
      </c>
      <c r="R31" s="238">
        <v>-9261920</v>
      </c>
      <c r="S31" s="238">
        <v>153309917210</v>
      </c>
      <c r="T31" s="238">
        <v>157769345760</v>
      </c>
      <c r="U31" s="238">
        <v>147077072010</v>
      </c>
      <c r="V31" s="239">
        <v>4224854490</v>
      </c>
      <c r="W31" s="239">
        <v>6467419250</v>
      </c>
      <c r="X31" s="186">
        <v>4.0992876143622292E-2</v>
      </c>
      <c r="Y31" s="239">
        <v>143990762790</v>
      </c>
      <c r="Z31" s="239">
        <v>134557685639.99998</v>
      </c>
      <c r="AA31" s="239">
        <v>3555434530</v>
      </c>
      <c r="AB31" s="239">
        <v>5877642610</v>
      </c>
      <c r="AC31" s="239">
        <v>13778582970</v>
      </c>
      <c r="AD31" s="239">
        <v>12519386370</v>
      </c>
      <c r="AE31" s="239">
        <v>669419960</v>
      </c>
      <c r="AF31" s="239">
        <v>589776640</v>
      </c>
      <c r="AG31" s="239">
        <v>843620000</v>
      </c>
      <c r="AH31" s="239">
        <v>843620000</v>
      </c>
      <c r="AI31" s="239">
        <v>843620000</v>
      </c>
      <c r="AJ31" s="239">
        <v>0</v>
      </c>
      <c r="AK31" s="239">
        <v>919838100</v>
      </c>
      <c r="AL31" s="239">
        <v>910889890</v>
      </c>
      <c r="AM31" s="239">
        <v>118168630</v>
      </c>
      <c r="AN31" s="239">
        <v>8948210</v>
      </c>
      <c r="AO31" s="239">
        <v>18817260230</v>
      </c>
      <c r="AP31" s="239">
        <v>236299770</v>
      </c>
      <c r="AQ31" s="239">
        <v>9730620070</v>
      </c>
      <c r="AR31" s="239">
        <v>9671622800</v>
      </c>
      <c r="AS31" s="239">
        <v>23587170</v>
      </c>
      <c r="AT31" s="239">
        <v>58997270</v>
      </c>
      <c r="AU31" s="239">
        <v>4568408390</v>
      </c>
      <c r="AV31" s="239">
        <v>9281218200</v>
      </c>
      <c r="AW31" s="239">
        <v>9281218200</v>
      </c>
      <c r="AX31" s="239">
        <v>252053541360</v>
      </c>
      <c r="AY31" s="239">
        <v>80756881750</v>
      </c>
      <c r="AZ31" s="239">
        <v>14111454940</v>
      </c>
      <c r="BA31" s="239">
        <v>46142177590</v>
      </c>
      <c r="BB31" s="239">
        <v>2547535800</v>
      </c>
      <c r="BC31" s="239">
        <v>300000</v>
      </c>
      <c r="BD31" s="239">
        <v>2547235800</v>
      </c>
      <c r="BE31" s="239">
        <v>0</v>
      </c>
      <c r="BF31" s="239">
        <v>0</v>
      </c>
      <c r="BG31" s="239">
        <v>0</v>
      </c>
      <c r="BH31" s="239">
        <v>84605000</v>
      </c>
      <c r="BI31" s="239">
        <v>9893730050</v>
      </c>
      <c r="BJ31" s="239">
        <v>2300211410</v>
      </c>
      <c r="BK31" s="239">
        <v>7593518640</v>
      </c>
      <c r="BL31" s="239">
        <v>0</v>
      </c>
      <c r="BM31" s="239">
        <v>171296659610</v>
      </c>
      <c r="BN31" s="239">
        <v>139194226170</v>
      </c>
      <c r="BO31" s="239">
        <v>108830830</v>
      </c>
      <c r="BP31" s="239">
        <v>24165469860</v>
      </c>
      <c r="BQ31" s="239">
        <v>18579379100</v>
      </c>
      <c r="BR31" s="239">
        <v>1568199780</v>
      </c>
      <c r="BS31" s="239">
        <v>45674078710</v>
      </c>
      <c r="BT31" s="239">
        <v>43343624860</v>
      </c>
      <c r="BU31" s="239">
        <v>1252387400</v>
      </c>
      <c r="BV31" s="239">
        <v>0</v>
      </c>
      <c r="BW31" s="239">
        <v>1078066450</v>
      </c>
      <c r="BX31" s="239">
        <v>385442240</v>
      </c>
      <c r="BY31" s="239">
        <v>233082920</v>
      </c>
      <c r="BZ31" s="239">
        <v>0</v>
      </c>
      <c r="CA31" s="239">
        <v>533946160.00000006</v>
      </c>
      <c r="CB31" s="239">
        <v>724543440</v>
      </c>
      <c r="CC31" s="239">
        <v>798948310</v>
      </c>
      <c r="CD31" s="239">
        <v>6544599280</v>
      </c>
      <c r="CE31" s="239">
        <v>3358074800</v>
      </c>
      <c r="CF31" s="239">
        <v>2547048780</v>
      </c>
      <c r="CG31" s="239">
        <v>248994160</v>
      </c>
      <c r="CH31" s="239">
        <v>389589370</v>
      </c>
      <c r="CI31" s="239">
        <v>-892160</v>
      </c>
      <c r="CJ31" s="239">
        <v>23344791250</v>
      </c>
      <c r="CK31" s="239">
        <v>12339548090</v>
      </c>
      <c r="CL31" s="239">
        <v>3988350290</v>
      </c>
      <c r="CM31" s="239">
        <v>2235000</v>
      </c>
      <c r="CN31" s="239">
        <v>2440130</v>
      </c>
      <c r="CO31" s="239">
        <v>815196900</v>
      </c>
      <c r="CP31" s="239">
        <v>0</v>
      </c>
      <c r="CQ31" s="239">
        <v>110691430</v>
      </c>
      <c r="CR31" s="239">
        <v>2166701710</v>
      </c>
      <c r="CS31" s="239">
        <v>891085130</v>
      </c>
      <c r="CT31" s="239">
        <v>39542613080</v>
      </c>
      <c r="CU31" s="239">
        <v>16770252740</v>
      </c>
      <c r="CV31" s="239">
        <v>10186749480</v>
      </c>
      <c r="CW31" s="239">
        <v>12585610860</v>
      </c>
      <c r="CX31" s="239">
        <v>2322915990</v>
      </c>
      <c r="CY31" s="239">
        <v>20608741610</v>
      </c>
      <c r="CZ31" s="239">
        <v>1149374930</v>
      </c>
      <c r="DA31" s="239">
        <v>1016701370</v>
      </c>
      <c r="DB31" s="239">
        <v>20741415180</v>
      </c>
      <c r="DC31" s="239">
        <v>21042542840</v>
      </c>
      <c r="DD31" s="239">
        <v>70483110800.000015</v>
      </c>
      <c r="DE31" s="239">
        <v>51903731699.999992</v>
      </c>
      <c r="DF31" s="239">
        <v>18579379100.000015</v>
      </c>
    </row>
    <row r="32" spans="1:110" ht="11.25" customHeight="1" x14ac:dyDescent="0.25">
      <c r="A32" s="180">
        <v>2013</v>
      </c>
      <c r="B32" s="180">
        <v>1</v>
      </c>
      <c r="C32" s="185">
        <v>229</v>
      </c>
      <c r="D32" s="237">
        <v>204</v>
      </c>
      <c r="E32" s="180">
        <v>74</v>
      </c>
      <c r="F32" s="180"/>
      <c r="G32" s="185">
        <v>288017</v>
      </c>
      <c r="H32" s="185"/>
      <c r="I32" s="183">
        <v>282448429090</v>
      </c>
      <c r="J32" s="182">
        <v>271786325638.12201</v>
      </c>
      <c r="K32" s="238">
        <v>70304239196.895096</v>
      </c>
      <c r="L32" s="238">
        <v>35423754619.0159</v>
      </c>
      <c r="M32" s="238">
        <v>28160411703.509201</v>
      </c>
      <c r="N32" s="241">
        <v>6720072874.3699999</v>
      </c>
      <c r="O32" s="238">
        <v>9289012235.1200008</v>
      </c>
      <c r="P32" s="238">
        <v>185577980.79999998</v>
      </c>
      <c r="Q32" s="238">
        <v>9112696174.5200005</v>
      </c>
      <c r="R32" s="238">
        <v>0</v>
      </c>
      <c r="S32" s="238">
        <v>170503044495.30099</v>
      </c>
      <c r="T32" s="238">
        <v>175289267891.845</v>
      </c>
      <c r="U32" s="238">
        <v>163996016521.80502</v>
      </c>
      <c r="V32" s="239">
        <v>4378799607.7199993</v>
      </c>
      <c r="W32" s="239">
        <v>6914451762.3199997</v>
      </c>
      <c r="X32" s="186">
        <v>3.944595037379172E-2</v>
      </c>
      <c r="Y32" s="239">
        <v>161519934668.86499</v>
      </c>
      <c r="Z32" s="239">
        <v>151735719503.14502</v>
      </c>
      <c r="AA32" s="239">
        <v>3611360720.25</v>
      </c>
      <c r="AB32" s="239">
        <v>6172854445.4699993</v>
      </c>
      <c r="AC32" s="239">
        <v>13769333222.98</v>
      </c>
      <c r="AD32" s="239">
        <v>12260297018.66</v>
      </c>
      <c r="AE32" s="239">
        <v>767438887.46999991</v>
      </c>
      <c r="AF32" s="239">
        <v>741597316.8499999</v>
      </c>
      <c r="AG32" s="239">
        <v>842431930</v>
      </c>
      <c r="AH32" s="239">
        <v>842431930</v>
      </c>
      <c r="AI32" s="239">
        <v>842431930</v>
      </c>
      <c r="AJ32" s="239">
        <v>0</v>
      </c>
      <c r="AK32" s="239">
        <v>940330128.99000001</v>
      </c>
      <c r="AL32" s="239">
        <v>1076637547.7</v>
      </c>
      <c r="AM32" s="239">
        <v>1938000</v>
      </c>
      <c r="AN32" s="239">
        <v>19875379147.396</v>
      </c>
      <c r="AO32" s="239">
        <v>4821608601.2414007</v>
      </c>
      <c r="AP32" s="239">
        <v>12069928568.970001</v>
      </c>
      <c r="AQ32" s="239">
        <v>12012204186.43</v>
      </c>
      <c r="AR32" s="239">
        <v>9428737375.0799999</v>
      </c>
      <c r="AS32" s="239">
        <v>2641191193.8900003</v>
      </c>
      <c r="AT32" s="239">
        <v>3041566359.7245998</v>
      </c>
      <c r="AU32" s="239">
        <v>0</v>
      </c>
      <c r="AV32" s="239">
        <v>10662187126.0781</v>
      </c>
      <c r="AW32" s="239">
        <v>10662187126.0781</v>
      </c>
      <c r="AX32" s="239">
        <v>282448512679.20001</v>
      </c>
      <c r="AY32" s="239">
        <v>101262839323.492</v>
      </c>
      <c r="AZ32" s="239">
        <v>17705688081.77</v>
      </c>
      <c r="BA32" s="239">
        <v>61573072352.269997</v>
      </c>
      <c r="BB32" s="239">
        <v>3742215621.98</v>
      </c>
      <c r="BC32" s="239">
        <v>0</v>
      </c>
      <c r="BD32" s="239">
        <v>3742215621.98</v>
      </c>
      <c r="BE32" s="239">
        <v>0</v>
      </c>
      <c r="BF32" s="239">
        <v>0</v>
      </c>
      <c r="BG32" s="239">
        <v>0</v>
      </c>
      <c r="BH32" s="239">
        <v>0</v>
      </c>
      <c r="BI32" s="239">
        <v>10498753829.631699</v>
      </c>
      <c r="BJ32" s="239">
        <v>2451637013.88059</v>
      </c>
      <c r="BK32" s="239">
        <v>8046689017.83109</v>
      </c>
      <c r="BL32" s="239">
        <v>427797.92</v>
      </c>
      <c r="BM32" s="239">
        <v>181185673440.71002</v>
      </c>
      <c r="BN32" s="239">
        <v>148378002040.17999</v>
      </c>
      <c r="BO32" s="239">
        <v>166465911.10999998</v>
      </c>
      <c r="BP32" s="239">
        <v>23617154061.700298</v>
      </c>
      <c r="BQ32" s="239">
        <v>5697221070.9129305</v>
      </c>
      <c r="BR32" s="239">
        <v>1569019680</v>
      </c>
      <c r="BS32" s="239">
        <v>14253653480</v>
      </c>
      <c r="BT32" s="239">
        <v>13473139560</v>
      </c>
      <c r="BU32" s="239">
        <v>357725360</v>
      </c>
      <c r="BV32" s="239">
        <v>3524620</v>
      </c>
      <c r="BW32" s="239">
        <v>419263940</v>
      </c>
      <c r="BX32" s="239">
        <v>18432610</v>
      </c>
      <c r="BY32" s="239">
        <v>48228690</v>
      </c>
      <c r="BZ32" s="239">
        <v>0</v>
      </c>
      <c r="CA32" s="239">
        <v>294601920</v>
      </c>
      <c r="CB32" s="239">
        <v>175956440</v>
      </c>
      <c r="CC32" s="239">
        <v>117955720</v>
      </c>
      <c r="CD32" s="239">
        <v>1833631110</v>
      </c>
      <c r="CE32" s="239">
        <v>953485380</v>
      </c>
      <c r="CF32" s="239">
        <v>705091130</v>
      </c>
      <c r="CG32" s="239">
        <v>168467280</v>
      </c>
      <c r="CH32" s="239">
        <v>5996370</v>
      </c>
      <c r="CI32" s="239">
        <v>-590950</v>
      </c>
      <c r="CJ32" s="239">
        <v>3312790510</v>
      </c>
      <c r="CK32" s="239">
        <v>640793180</v>
      </c>
      <c r="CL32" s="239">
        <v>1174204590</v>
      </c>
      <c r="CM32" s="239">
        <v>4410</v>
      </c>
      <c r="CN32" s="239">
        <v>0</v>
      </c>
      <c r="CO32" s="239">
        <v>133454700.00000001</v>
      </c>
      <c r="CP32" s="239">
        <v>0</v>
      </c>
      <c r="CQ32" s="239">
        <v>30096210</v>
      </c>
      <c r="CR32" s="239">
        <v>841734690</v>
      </c>
      <c r="CS32" s="239">
        <v>168914580</v>
      </c>
      <c r="CT32" s="239">
        <v>8202065860</v>
      </c>
      <c r="CU32" s="239">
        <v>1754315920</v>
      </c>
      <c r="CV32" s="239">
        <v>3168097550</v>
      </c>
      <c r="CW32" s="239">
        <v>3279652400</v>
      </c>
      <c r="CX32" s="239">
        <v>1216948690</v>
      </c>
      <c r="CY32" s="239">
        <v>6313798330</v>
      </c>
      <c r="CZ32" s="239">
        <v>291098640</v>
      </c>
      <c r="DA32" s="239">
        <v>188175600</v>
      </c>
      <c r="DB32" s="239">
        <v>6416721360</v>
      </c>
      <c r="DC32" s="239">
        <v>6417543070</v>
      </c>
      <c r="DD32" s="239">
        <v>17858364330.000004</v>
      </c>
      <c r="DE32" s="239">
        <v>12161226590</v>
      </c>
      <c r="DF32" s="239">
        <v>5697137740.0000019</v>
      </c>
    </row>
    <row r="33" spans="1:110" ht="11.25" customHeight="1" x14ac:dyDescent="0.25">
      <c r="A33" s="180">
        <v>2013</v>
      </c>
      <c r="B33" s="180">
        <v>2</v>
      </c>
      <c r="C33" s="185">
        <v>233</v>
      </c>
      <c r="D33" s="240">
        <v>208</v>
      </c>
      <c r="E33" s="180">
        <v>75</v>
      </c>
      <c r="F33" s="180"/>
      <c r="G33" s="185">
        <v>471090</v>
      </c>
      <c r="H33" s="185"/>
      <c r="I33" s="183">
        <v>307736217000</v>
      </c>
      <c r="J33" s="182">
        <v>297169765800</v>
      </c>
      <c r="K33" s="238">
        <v>83203677830</v>
      </c>
      <c r="L33" s="238">
        <v>39164226550</v>
      </c>
      <c r="M33" s="238">
        <v>35334493740</v>
      </c>
      <c r="N33" s="241">
        <v>8704957530.0000019</v>
      </c>
      <c r="O33" s="238">
        <v>9359030140</v>
      </c>
      <c r="P33" s="238">
        <v>98361140</v>
      </c>
      <c r="Q33" s="238">
        <v>9269930920</v>
      </c>
      <c r="R33" s="238">
        <v>0</v>
      </c>
      <c r="S33" s="238">
        <v>182993305260</v>
      </c>
      <c r="T33" s="238">
        <v>188120936310</v>
      </c>
      <c r="U33" s="238">
        <v>174134797760</v>
      </c>
      <c r="V33" s="239">
        <v>6827944890</v>
      </c>
      <c r="W33" s="239">
        <v>7158193649.999999</v>
      </c>
      <c r="X33" s="186">
        <v>3.8051020744465057E-2</v>
      </c>
      <c r="Y33" s="239">
        <v>172098022200</v>
      </c>
      <c r="Z33" s="239">
        <v>159681360140</v>
      </c>
      <c r="AA33" s="239">
        <v>5912871790</v>
      </c>
      <c r="AB33" s="239">
        <v>6503790260</v>
      </c>
      <c r="AC33" s="239">
        <v>16022914110</v>
      </c>
      <c r="AD33" s="239">
        <v>14453437620</v>
      </c>
      <c r="AE33" s="239">
        <v>915073100</v>
      </c>
      <c r="AF33" s="239">
        <v>654403390</v>
      </c>
      <c r="AG33" s="239">
        <v>842431930</v>
      </c>
      <c r="AH33" s="239">
        <v>842431930</v>
      </c>
      <c r="AI33" s="239">
        <v>842431930</v>
      </c>
      <c r="AJ33" s="239">
        <v>0</v>
      </c>
      <c r="AK33" s="239">
        <v>835501960</v>
      </c>
      <c r="AL33" s="239">
        <v>782323410</v>
      </c>
      <c r="AM33" s="239">
        <v>191423970</v>
      </c>
      <c r="AN33" s="239">
        <v>19934501400</v>
      </c>
      <c r="AO33" s="239">
        <v>5460086810</v>
      </c>
      <c r="AP33" s="239">
        <v>10956275980</v>
      </c>
      <c r="AQ33" s="239">
        <v>10915298320</v>
      </c>
      <c r="AR33" s="239">
        <v>8916012250</v>
      </c>
      <c r="AS33" s="239">
        <v>2040263740</v>
      </c>
      <c r="AT33" s="239">
        <v>3559116280</v>
      </c>
      <c r="AU33" s="239">
        <v>0</v>
      </c>
      <c r="AV33" s="239">
        <v>10566449550</v>
      </c>
      <c r="AW33" s="239">
        <v>10566449550</v>
      </c>
      <c r="AX33" s="239">
        <v>307736217000</v>
      </c>
      <c r="AY33" s="239">
        <v>109021491410</v>
      </c>
      <c r="AZ33" s="239">
        <v>17852496970</v>
      </c>
      <c r="BA33" s="239">
        <v>63522781930</v>
      </c>
      <c r="BB33" s="239">
        <v>1656119620</v>
      </c>
      <c r="BC33" s="239">
        <v>0</v>
      </c>
      <c r="BD33" s="239">
        <v>1656119620</v>
      </c>
      <c r="BE33" s="239">
        <v>0</v>
      </c>
      <c r="BF33" s="239">
        <v>0</v>
      </c>
      <c r="BG33" s="239">
        <v>0</v>
      </c>
      <c r="BH33" s="239">
        <v>376832500</v>
      </c>
      <c r="BI33" s="239">
        <v>16054208240</v>
      </c>
      <c r="BJ33" s="239">
        <v>2545833180</v>
      </c>
      <c r="BK33" s="239">
        <v>13506723800</v>
      </c>
      <c r="BL33" s="239">
        <v>1651260</v>
      </c>
      <c r="BM33" s="239">
        <v>198714723950</v>
      </c>
      <c r="BN33" s="239">
        <v>160984853630</v>
      </c>
      <c r="BO33" s="239">
        <v>187258380</v>
      </c>
      <c r="BP33" s="239">
        <v>29146594180</v>
      </c>
      <c r="BQ33" s="239">
        <v>12963238720</v>
      </c>
      <c r="BR33" s="239">
        <v>1822633230</v>
      </c>
      <c r="BS33" s="239">
        <v>29332018030</v>
      </c>
      <c r="BT33" s="239">
        <v>28543429710</v>
      </c>
      <c r="BU33" s="239">
        <v>549323100</v>
      </c>
      <c r="BV33" s="239">
        <v>0</v>
      </c>
      <c r="BW33" s="239">
        <v>239265220</v>
      </c>
      <c r="BX33" s="239">
        <v>9737680</v>
      </c>
      <c r="BY33" s="239">
        <v>94281440</v>
      </c>
      <c r="BZ33" s="239">
        <v>0</v>
      </c>
      <c r="CA33" s="239">
        <v>199437250</v>
      </c>
      <c r="CB33" s="239">
        <v>284702910</v>
      </c>
      <c r="CC33" s="239">
        <v>348894060</v>
      </c>
      <c r="CD33" s="239">
        <v>3975634860</v>
      </c>
      <c r="CE33" s="239">
        <v>1968307660</v>
      </c>
      <c r="CF33" s="239">
        <v>1791224560</v>
      </c>
      <c r="CG33" s="239">
        <v>192558360</v>
      </c>
      <c r="CH33" s="239">
        <v>28867190</v>
      </c>
      <c r="CI33" s="239">
        <v>5322910</v>
      </c>
      <c r="CJ33" s="239">
        <v>8039990300</v>
      </c>
      <c r="CK33" s="239">
        <v>1632588260</v>
      </c>
      <c r="CL33" s="239">
        <v>2759807230</v>
      </c>
      <c r="CM33" s="239">
        <v>197000</v>
      </c>
      <c r="CN33" s="239">
        <v>0</v>
      </c>
      <c r="CO33" s="239">
        <v>331663000</v>
      </c>
      <c r="CP33" s="239">
        <v>0</v>
      </c>
      <c r="CQ33" s="239">
        <v>363655220</v>
      </c>
      <c r="CR33" s="239">
        <v>1822902750</v>
      </c>
      <c r="CS33" s="239">
        <v>241389260</v>
      </c>
      <c r="CT33" s="239">
        <v>17441152110</v>
      </c>
      <c r="CU33" s="239">
        <v>4299736640</v>
      </c>
      <c r="CV33" s="239">
        <v>6339860250</v>
      </c>
      <c r="CW33" s="239">
        <v>6801555220</v>
      </c>
      <c r="CX33" s="239">
        <v>1574192570</v>
      </c>
      <c r="CY33" s="239">
        <v>14381028780</v>
      </c>
      <c r="CZ33" s="239">
        <v>565088990</v>
      </c>
      <c r="DA33" s="239">
        <v>429050300</v>
      </c>
      <c r="DB33" s="239">
        <v>14517067470</v>
      </c>
      <c r="DC33" s="239">
        <v>14543061370</v>
      </c>
      <c r="DD33" s="239">
        <v>37965607300</v>
      </c>
      <c r="DE33" s="239">
        <v>25002368580</v>
      </c>
      <c r="DF33" s="239">
        <v>12963238719.999998</v>
      </c>
    </row>
    <row r="34" spans="1:110" ht="11.25" customHeight="1" x14ac:dyDescent="0.25">
      <c r="A34" s="180">
        <v>2013</v>
      </c>
      <c r="B34" s="180">
        <v>3</v>
      </c>
      <c r="C34" s="185">
        <v>245</v>
      </c>
      <c r="D34" s="240">
        <v>218</v>
      </c>
      <c r="E34" s="180">
        <v>77</v>
      </c>
      <c r="F34" s="180"/>
      <c r="G34" s="185">
        <v>518603</v>
      </c>
      <c r="H34" s="185"/>
      <c r="I34" s="183">
        <v>344064023000</v>
      </c>
      <c r="J34" s="182">
        <v>333150716899.11798</v>
      </c>
      <c r="K34" s="238">
        <v>95234841693.736008</v>
      </c>
      <c r="L34" s="238">
        <v>39468937875.850204</v>
      </c>
      <c r="M34" s="238">
        <v>48272339636.915695</v>
      </c>
      <c r="N34" s="241">
        <v>7493564180.9700003</v>
      </c>
      <c r="O34" s="238">
        <v>9839961656.0200005</v>
      </c>
      <c r="P34" s="238">
        <v>27305775.359999999</v>
      </c>
      <c r="Q34" s="238">
        <v>9821963108.6100006</v>
      </c>
      <c r="R34" s="238">
        <v>0</v>
      </c>
      <c r="S34" s="238">
        <v>203490966725.875</v>
      </c>
      <c r="T34" s="238">
        <v>209591331545.022</v>
      </c>
      <c r="U34" s="238">
        <v>193169905942.496</v>
      </c>
      <c r="V34" s="239">
        <v>6795808101.8662691</v>
      </c>
      <c r="W34" s="239">
        <v>9625617500.6599998</v>
      </c>
      <c r="X34" s="186">
        <v>4.59256469707209E-2</v>
      </c>
      <c r="Y34" s="239">
        <v>184590262891.44199</v>
      </c>
      <c r="Z34" s="239">
        <v>169835043387.116</v>
      </c>
      <c r="AA34" s="239">
        <v>5865545945.6762695</v>
      </c>
      <c r="AB34" s="239">
        <v>8889673558.6499996</v>
      </c>
      <c r="AC34" s="239">
        <v>25001068653.579998</v>
      </c>
      <c r="AD34" s="239">
        <v>23334862555.380001</v>
      </c>
      <c r="AE34" s="239">
        <v>930262156.19000006</v>
      </c>
      <c r="AF34" s="239">
        <v>735943942.00999999</v>
      </c>
      <c r="AG34" s="239">
        <v>808620000</v>
      </c>
      <c r="AH34" s="239">
        <v>807120000</v>
      </c>
      <c r="AI34" s="239">
        <v>808620000</v>
      </c>
      <c r="AJ34" s="239">
        <v>0</v>
      </c>
      <c r="AK34" s="239">
        <v>833310555.99000001</v>
      </c>
      <c r="AL34" s="239">
        <v>766681478.69999993</v>
      </c>
      <c r="AM34" s="239">
        <v>186313216</v>
      </c>
      <c r="AN34" s="239">
        <v>22944434920.696899</v>
      </c>
      <c r="AO34" s="239">
        <v>6713907760.1723003</v>
      </c>
      <c r="AP34" s="239">
        <v>11990764464.354601</v>
      </c>
      <c r="AQ34" s="239">
        <v>11948693583.9946</v>
      </c>
      <c r="AR34" s="239">
        <v>10681047335.8346</v>
      </c>
      <c r="AS34" s="239">
        <v>1309717128.52</v>
      </c>
      <c r="AT34" s="239">
        <v>4281833576.5300002</v>
      </c>
      <c r="AU34" s="239">
        <v>0</v>
      </c>
      <c r="AV34" s="239">
        <v>10913819995.662899</v>
      </c>
      <c r="AW34" s="239">
        <v>10913819995.662899</v>
      </c>
      <c r="AX34" s="239">
        <v>344064536894.78101</v>
      </c>
      <c r="AY34" s="239">
        <v>128092850325.095</v>
      </c>
      <c r="AZ34" s="239">
        <v>18366924097</v>
      </c>
      <c r="BA34" s="239">
        <v>76367818841.061996</v>
      </c>
      <c r="BB34" s="239">
        <v>2511755111.71</v>
      </c>
      <c r="BC34" s="239">
        <v>3949630</v>
      </c>
      <c r="BD34" s="239">
        <v>2507727253.71</v>
      </c>
      <c r="BE34" s="239">
        <v>78228</v>
      </c>
      <c r="BF34" s="239">
        <v>0</v>
      </c>
      <c r="BG34" s="239">
        <v>0</v>
      </c>
      <c r="BH34" s="239">
        <v>1192800000</v>
      </c>
      <c r="BI34" s="239">
        <v>18524477430.1334</v>
      </c>
      <c r="BJ34" s="239">
        <v>2918437109.1136899</v>
      </c>
      <c r="BK34" s="239">
        <v>15606040321.019699</v>
      </c>
      <c r="BL34" s="239">
        <v>0</v>
      </c>
      <c r="BM34" s="239">
        <v>215971686569.686</v>
      </c>
      <c r="BN34" s="239">
        <v>171425237316.68002</v>
      </c>
      <c r="BO34" s="239">
        <v>186341875.10999998</v>
      </c>
      <c r="BP34" s="239">
        <v>33980365842.005997</v>
      </c>
      <c r="BQ34" s="239">
        <v>21014753570.908798</v>
      </c>
      <c r="BR34" s="239">
        <v>2430469520.21</v>
      </c>
      <c r="BS34" s="239">
        <v>46203470320</v>
      </c>
      <c r="BT34" s="239">
        <v>44738304630</v>
      </c>
      <c r="BU34" s="239">
        <v>830022570</v>
      </c>
      <c r="BV34" s="239">
        <v>0</v>
      </c>
      <c r="BW34" s="239">
        <v>635143120</v>
      </c>
      <c r="BX34" s="239">
        <v>45945900</v>
      </c>
      <c r="BY34" s="239">
        <v>138486580</v>
      </c>
      <c r="BZ34" s="239">
        <v>0</v>
      </c>
      <c r="CA34" s="239">
        <v>326472360</v>
      </c>
      <c r="CB34" s="239">
        <v>429825100</v>
      </c>
      <c r="CC34" s="239">
        <v>305586820</v>
      </c>
      <c r="CD34" s="239">
        <v>6169345720</v>
      </c>
      <c r="CE34" s="239">
        <v>3151759780</v>
      </c>
      <c r="CF34" s="239">
        <v>2649836350</v>
      </c>
      <c r="CG34" s="239">
        <v>301990270</v>
      </c>
      <c r="CH34" s="239">
        <v>71366470</v>
      </c>
      <c r="CI34" s="239">
        <v>5607160</v>
      </c>
      <c r="CJ34" s="239">
        <v>24868545310</v>
      </c>
      <c r="CK34" s="239">
        <v>3772613380</v>
      </c>
      <c r="CL34" s="239">
        <v>4163399640</v>
      </c>
      <c r="CM34" s="239">
        <v>842000</v>
      </c>
      <c r="CN34" s="239">
        <v>0</v>
      </c>
      <c r="CO34" s="239">
        <v>535889400</v>
      </c>
      <c r="CP34" s="239">
        <v>0</v>
      </c>
      <c r="CQ34" s="239">
        <v>397276130</v>
      </c>
      <c r="CR34" s="239">
        <v>2804803980</v>
      </c>
      <c r="CS34" s="239">
        <v>424588130</v>
      </c>
      <c r="CT34" s="239">
        <v>38569482060</v>
      </c>
      <c r="CU34" s="239">
        <v>18208612330</v>
      </c>
      <c r="CV34" s="239">
        <v>9817943820</v>
      </c>
      <c r="CW34" s="239">
        <v>10542925920</v>
      </c>
      <c r="CX34" s="239">
        <v>2808608350</v>
      </c>
      <c r="CY34" s="239">
        <v>23524579500</v>
      </c>
      <c r="CZ34" s="239">
        <v>878128110</v>
      </c>
      <c r="DA34" s="239">
        <v>874392740</v>
      </c>
      <c r="DB34" s="239">
        <v>23528314880</v>
      </c>
      <c r="DC34" s="239">
        <v>23614735080</v>
      </c>
      <c r="DD34" s="239">
        <v>72051924070</v>
      </c>
      <c r="DE34" s="239">
        <v>51006795080.000008</v>
      </c>
      <c r="DF34" s="239">
        <v>21045128989.999989</v>
      </c>
    </row>
    <row r="35" spans="1:110" ht="11.25" customHeight="1" x14ac:dyDescent="0.25">
      <c r="A35" s="180">
        <v>2013</v>
      </c>
      <c r="B35" s="180">
        <v>4</v>
      </c>
      <c r="C35" s="185">
        <v>263</v>
      </c>
      <c r="D35" s="240">
        <v>232</v>
      </c>
      <c r="E35" s="180">
        <v>86</v>
      </c>
      <c r="F35" s="180"/>
      <c r="G35" s="185">
        <v>663098</v>
      </c>
      <c r="H35" s="185"/>
      <c r="I35" s="183">
        <v>381130752673.77002</v>
      </c>
      <c r="J35" s="182">
        <v>367157110766.25104</v>
      </c>
      <c r="K35" s="238">
        <v>113082597095.405</v>
      </c>
      <c r="L35" s="238">
        <v>41752916303.952003</v>
      </c>
      <c r="M35" s="238">
        <v>62911532191.627098</v>
      </c>
      <c r="N35" s="241">
        <v>8580093772.8259993</v>
      </c>
      <c r="O35" s="238">
        <v>9892190181.1999989</v>
      </c>
      <c r="P35" s="238">
        <v>25566498.400000002</v>
      </c>
      <c r="Q35" s="238">
        <v>9890885603</v>
      </c>
      <c r="R35" s="238">
        <v>0</v>
      </c>
      <c r="S35" s="238">
        <v>216509881028.633</v>
      </c>
      <c r="T35" s="238">
        <v>223711713872.573</v>
      </c>
      <c r="U35" s="238">
        <v>205075622129.27197</v>
      </c>
      <c r="V35" s="239">
        <v>10094972789.83201</v>
      </c>
      <c r="W35" s="239">
        <v>8541118953.469511</v>
      </c>
      <c r="X35" s="186">
        <v>3.8179131551129071E-2</v>
      </c>
      <c r="Y35" s="239">
        <v>199996545793.703</v>
      </c>
      <c r="Z35" s="239">
        <v>183743718694.832</v>
      </c>
      <c r="AA35" s="239">
        <v>8238172043.07201</v>
      </c>
      <c r="AB35" s="239">
        <v>8014655055.79951</v>
      </c>
      <c r="AC35" s="239">
        <v>23715168078.869999</v>
      </c>
      <c r="AD35" s="239">
        <v>21331903434.440002</v>
      </c>
      <c r="AE35" s="239">
        <v>1856800746.76</v>
      </c>
      <c r="AF35" s="239">
        <v>526463897.66999996</v>
      </c>
      <c r="AG35" s="239">
        <v>824620000</v>
      </c>
      <c r="AH35" s="239">
        <v>823120000</v>
      </c>
      <c r="AI35" s="239">
        <v>824620000</v>
      </c>
      <c r="AJ35" s="239">
        <v>0</v>
      </c>
      <c r="AK35" s="239">
        <v>797821278.99000001</v>
      </c>
      <c r="AL35" s="239">
        <v>674757503.99000001</v>
      </c>
      <c r="AM35" s="239">
        <v>175347589</v>
      </c>
      <c r="AN35" s="239">
        <v>26051501182.0233</v>
      </c>
      <c r="AO35" s="239">
        <v>7910258464.65977</v>
      </c>
      <c r="AP35" s="239">
        <v>10422812383.2346</v>
      </c>
      <c r="AQ35" s="239">
        <v>10167565397.174601</v>
      </c>
      <c r="AR35" s="239">
        <v>10144782977.954599</v>
      </c>
      <c r="AS35" s="239">
        <v>278029405.28000003</v>
      </c>
      <c r="AT35" s="239">
        <v>7974508058.1888905</v>
      </c>
      <c r="AU35" s="239">
        <v>107826017</v>
      </c>
      <c r="AV35" s="239">
        <v>12516452959.465099</v>
      </c>
      <c r="AW35" s="239">
        <v>12516452959.465099</v>
      </c>
      <c r="AX35" s="239">
        <v>379673563202.55603</v>
      </c>
      <c r="AY35" s="239">
        <v>146785807449.72598</v>
      </c>
      <c r="AZ35" s="239">
        <v>19074014649.470001</v>
      </c>
      <c r="BA35" s="239">
        <v>90226226100.710007</v>
      </c>
      <c r="BB35" s="239">
        <v>1879032568.76</v>
      </c>
      <c r="BC35" s="239">
        <v>0</v>
      </c>
      <c r="BD35" s="239">
        <v>1879032568.76</v>
      </c>
      <c r="BE35" s="239">
        <v>0</v>
      </c>
      <c r="BF35" s="239">
        <v>0</v>
      </c>
      <c r="BG35" s="239">
        <v>0</v>
      </c>
      <c r="BH35" s="239">
        <v>1235000000</v>
      </c>
      <c r="BI35" s="239">
        <v>22458092704.826401</v>
      </c>
      <c r="BJ35" s="239">
        <v>2280064303.2670903</v>
      </c>
      <c r="BK35" s="239">
        <v>20180151801.779301</v>
      </c>
      <c r="BL35" s="239">
        <v>0</v>
      </c>
      <c r="BM35" s="239">
        <v>232902685325.978</v>
      </c>
      <c r="BN35" s="239">
        <v>182347935480.05301</v>
      </c>
      <c r="BO35" s="239">
        <v>173557245.08359998</v>
      </c>
      <c r="BP35" s="239">
        <v>41661360383.971199</v>
      </c>
      <c r="BQ35" s="239">
        <v>29788157812.037598</v>
      </c>
      <c r="BR35" s="239">
        <v>1580225580</v>
      </c>
      <c r="BS35" s="239">
        <v>66088468253.550499</v>
      </c>
      <c r="BT35" s="239">
        <v>63343211334.787003</v>
      </c>
      <c r="BU35" s="239">
        <v>1373035774.51352</v>
      </c>
      <c r="BV35" s="239">
        <v>0</v>
      </c>
      <c r="BW35" s="239">
        <v>1372221144.25</v>
      </c>
      <c r="BX35" s="239">
        <v>312361293.79000002</v>
      </c>
      <c r="BY35" s="239">
        <v>179763896.47999999</v>
      </c>
      <c r="BZ35" s="239">
        <v>1000323.2000000001</v>
      </c>
      <c r="CA35" s="239">
        <v>751693788.7256</v>
      </c>
      <c r="CB35" s="239">
        <v>635364440.82440007</v>
      </c>
      <c r="CC35" s="239">
        <v>508608998.76999998</v>
      </c>
      <c r="CD35" s="239">
        <v>9616312954.5638103</v>
      </c>
      <c r="CE35" s="239">
        <v>4468782968.6599998</v>
      </c>
      <c r="CF35" s="239">
        <v>4608078896.5886002</v>
      </c>
      <c r="CG35" s="239">
        <v>425211681.45854199</v>
      </c>
      <c r="CH35" s="239">
        <v>139612916.12666699</v>
      </c>
      <c r="CI35" s="239">
        <v>25373508.27</v>
      </c>
      <c r="CJ35" s="239">
        <v>39317031924.2528</v>
      </c>
      <c r="CK35" s="239">
        <v>4863768325.4409008</v>
      </c>
      <c r="CL35" s="239">
        <v>5837619112.8740005</v>
      </c>
      <c r="CM35" s="239">
        <v>16089416</v>
      </c>
      <c r="CN35" s="239">
        <v>50000</v>
      </c>
      <c r="CO35" s="239">
        <v>733005100</v>
      </c>
      <c r="CP35" s="239">
        <v>0</v>
      </c>
      <c r="CQ35" s="239">
        <v>752097082.07000005</v>
      </c>
      <c r="CR35" s="239">
        <v>3865787879.77</v>
      </c>
      <c r="CS35" s="239">
        <v>470589635.03399998</v>
      </c>
      <c r="CT35" s="239">
        <v>58845644869.856796</v>
      </c>
      <c r="CU35" s="239">
        <v>30223715372.359001</v>
      </c>
      <c r="CV35" s="239">
        <v>13883424329.9391</v>
      </c>
      <c r="CW35" s="239">
        <v>14738505167.558701</v>
      </c>
      <c r="CX35" s="239">
        <v>3384446196.8699999</v>
      </c>
      <c r="CY35" s="239">
        <v>33559096156.512604</v>
      </c>
      <c r="CZ35" s="239">
        <v>1088442587.24</v>
      </c>
      <c r="DA35" s="239">
        <v>1224643330.27</v>
      </c>
      <c r="DB35" s="239">
        <v>33422895413.482597</v>
      </c>
      <c r="DC35" s="239">
        <v>33567198688.702599</v>
      </c>
      <c r="DD35" s="239">
        <v>106652086040.26331</v>
      </c>
      <c r="DE35" s="239">
        <v>76817416781.925598</v>
      </c>
      <c r="DF35" s="239">
        <v>29834669258.337708</v>
      </c>
    </row>
    <row r="36" spans="1:110" ht="11.25" customHeight="1" x14ac:dyDescent="0.25">
      <c r="A36" s="180">
        <v>2014</v>
      </c>
      <c r="B36" s="180">
        <v>1</v>
      </c>
      <c r="C36" s="185">
        <v>289</v>
      </c>
      <c r="D36" s="240">
        <v>254</v>
      </c>
      <c r="E36" s="180">
        <v>88</v>
      </c>
      <c r="F36" s="180"/>
      <c r="G36" s="185">
        <v>405558</v>
      </c>
      <c r="H36" s="185"/>
      <c r="I36" s="183">
        <v>404797199653.89001</v>
      </c>
      <c r="J36" s="182">
        <v>391551330724.56097</v>
      </c>
      <c r="K36" s="238">
        <v>114044561833.418</v>
      </c>
      <c r="L36" s="238">
        <v>47812268595.5037</v>
      </c>
      <c r="M36" s="238">
        <v>58271770522.286102</v>
      </c>
      <c r="N36" s="241">
        <v>7960522715.6278009</v>
      </c>
      <c r="O36" s="238">
        <v>10573111249.5</v>
      </c>
      <c r="P36" s="238">
        <v>54636920</v>
      </c>
      <c r="Q36" s="238">
        <v>10542736249.700001</v>
      </c>
      <c r="R36" s="238">
        <v>0</v>
      </c>
      <c r="S36" s="238">
        <v>237393968216.86102</v>
      </c>
      <c r="T36" s="238">
        <v>245444140312.91199</v>
      </c>
      <c r="U36" s="238">
        <v>221842726210.43301</v>
      </c>
      <c r="V36" s="239">
        <v>11383576941.160002</v>
      </c>
      <c r="W36" s="239">
        <v>12217837161.3195</v>
      </c>
      <c r="X36" s="186">
        <v>4.9778483795715048E-2</v>
      </c>
      <c r="Y36" s="239">
        <v>215497643080.052</v>
      </c>
      <c r="Z36" s="239">
        <v>195093162144.38303</v>
      </c>
      <c r="AA36" s="239">
        <v>9637802765.7200012</v>
      </c>
      <c r="AB36" s="239">
        <v>10766678169.949499</v>
      </c>
      <c r="AC36" s="239">
        <v>29946497232.860001</v>
      </c>
      <c r="AD36" s="239">
        <v>26749564066.049999</v>
      </c>
      <c r="AE36" s="239">
        <v>1745774175.4399998</v>
      </c>
      <c r="AF36" s="239">
        <v>1451158991.3699999</v>
      </c>
      <c r="AG36" s="239">
        <v>76500000</v>
      </c>
      <c r="AH36" s="239">
        <v>75000000</v>
      </c>
      <c r="AI36" s="239">
        <v>76500000</v>
      </c>
      <c r="AJ36" s="239">
        <v>0</v>
      </c>
      <c r="AK36" s="239">
        <v>1213868506.99</v>
      </c>
      <c r="AL36" s="239">
        <v>1274478572.99</v>
      </c>
      <c r="AM36" s="239">
        <v>0</v>
      </c>
      <c r="AN36" s="239">
        <v>28210575738.8629</v>
      </c>
      <c r="AO36" s="239">
        <v>9380853753.3382187</v>
      </c>
      <c r="AP36" s="239">
        <v>13569833047.504601</v>
      </c>
      <c r="AQ36" s="239">
        <v>13306032000.494598</v>
      </c>
      <c r="AR36" s="239">
        <v>9921569215.39464</v>
      </c>
      <c r="AS36" s="239">
        <v>3648263832.1099997</v>
      </c>
      <c r="AT36" s="239">
        <v>5523689985.0299997</v>
      </c>
      <c r="AU36" s="239">
        <v>0</v>
      </c>
      <c r="AV36" s="239">
        <v>13245868929.3167</v>
      </c>
      <c r="AW36" s="239">
        <v>13245868929.3167</v>
      </c>
      <c r="AX36" s="239">
        <v>404797199653.87799</v>
      </c>
      <c r="AY36" s="239">
        <v>154812456583.31299</v>
      </c>
      <c r="AZ36" s="239">
        <v>22214411925.091698</v>
      </c>
      <c r="BA36" s="239">
        <v>96007288809.819992</v>
      </c>
      <c r="BB36" s="239">
        <v>2673174971.48</v>
      </c>
      <c r="BC36" s="239">
        <v>54266176</v>
      </c>
      <c r="BD36" s="239">
        <v>2618908795.48</v>
      </c>
      <c r="BE36" s="239">
        <v>0</v>
      </c>
      <c r="BF36" s="239">
        <v>0</v>
      </c>
      <c r="BG36" s="239">
        <v>0</v>
      </c>
      <c r="BH36" s="239">
        <v>1281000000</v>
      </c>
      <c r="BI36" s="239">
        <v>22220323369.161098</v>
      </c>
      <c r="BJ36" s="239">
        <v>3332749161.7528696</v>
      </c>
      <c r="BK36" s="239">
        <v>18887574207.408199</v>
      </c>
      <c r="BL36" s="239">
        <v>0</v>
      </c>
      <c r="BM36" s="239">
        <v>249984743070.573</v>
      </c>
      <c r="BN36" s="239">
        <v>198831600408.58298</v>
      </c>
      <c r="BO36" s="239">
        <v>270717050.15359998</v>
      </c>
      <c r="BP36" s="239">
        <v>41853573626.0765</v>
      </c>
      <c r="BQ36" s="239">
        <v>7566263477.3748598</v>
      </c>
      <c r="BR36" s="239">
        <v>1715769580</v>
      </c>
      <c r="BS36" s="239">
        <v>19614233951.442001</v>
      </c>
      <c r="BT36" s="239">
        <v>19016001289.821503</v>
      </c>
      <c r="BU36" s="239">
        <v>409921980.07999998</v>
      </c>
      <c r="BV36" s="239">
        <v>0</v>
      </c>
      <c r="BW36" s="239">
        <v>188310681.54049999</v>
      </c>
      <c r="BX36" s="239">
        <v>20567035.879999999</v>
      </c>
      <c r="BY36" s="239">
        <v>40159962.489999995</v>
      </c>
      <c r="BZ36" s="239">
        <v>0</v>
      </c>
      <c r="CA36" s="239">
        <v>130135047.6163</v>
      </c>
      <c r="CB36" s="239">
        <v>291472896.4242</v>
      </c>
      <c r="CC36" s="239">
        <v>294024260.87</v>
      </c>
      <c r="CD36" s="239">
        <v>3072907462.6820397</v>
      </c>
      <c r="CE36" s="239">
        <v>1651780354.6400001</v>
      </c>
      <c r="CF36" s="239">
        <v>1078300094.8053701</v>
      </c>
      <c r="CG36" s="239">
        <v>291258032.146667</v>
      </c>
      <c r="CH36" s="239">
        <v>51568981.090000004</v>
      </c>
      <c r="CI36" s="239">
        <v>0</v>
      </c>
      <c r="CJ36" s="239">
        <v>13642958336.9104</v>
      </c>
      <c r="CK36" s="239">
        <v>1045607478.80436</v>
      </c>
      <c r="CL36" s="239">
        <v>1642953824.2879999</v>
      </c>
      <c r="CM36" s="239">
        <v>25000</v>
      </c>
      <c r="CN36" s="239">
        <v>27900</v>
      </c>
      <c r="CO36" s="239">
        <v>154118605</v>
      </c>
      <c r="CP36" s="239">
        <v>160000</v>
      </c>
      <c r="CQ36" s="239">
        <v>177010005</v>
      </c>
      <c r="CR36" s="239">
        <v>1182438200.348</v>
      </c>
      <c r="CS36" s="239">
        <v>129174113.94</v>
      </c>
      <c r="CT36" s="239">
        <v>19643821612.200302</v>
      </c>
      <c r="CU36" s="239">
        <v>11867303673.642401</v>
      </c>
      <c r="CV36" s="239">
        <v>3885074118.0031199</v>
      </c>
      <c r="CW36" s="239">
        <v>3891443820.5546899</v>
      </c>
      <c r="CX36" s="239">
        <v>2021124747.96</v>
      </c>
      <c r="CY36" s="239">
        <v>8519338465.5101004</v>
      </c>
      <c r="CZ36" s="239">
        <v>375361259.291767</v>
      </c>
      <c r="DA36" s="239">
        <v>348489044.429133</v>
      </c>
      <c r="DB36" s="239">
        <v>8546210680.3727388</v>
      </c>
      <c r="DC36" s="239">
        <v>8561873822.9427395</v>
      </c>
      <c r="DD36" s="239">
        <v>33649608985.194168</v>
      </c>
      <c r="DE36" s="239">
        <v>26083345507.819355</v>
      </c>
      <c r="DF36" s="239">
        <v>7566263477.374814</v>
      </c>
    </row>
    <row r="37" spans="1:110" ht="11.25" customHeight="1" x14ac:dyDescent="0.25">
      <c r="A37" s="180">
        <v>2014</v>
      </c>
      <c r="B37" s="180">
        <v>2</v>
      </c>
      <c r="C37" s="185">
        <v>326</v>
      </c>
      <c r="D37" s="240">
        <v>289</v>
      </c>
      <c r="E37" s="180">
        <v>92</v>
      </c>
      <c r="F37" s="180"/>
      <c r="G37" s="185">
        <v>457540</v>
      </c>
      <c r="H37" s="185"/>
      <c r="I37" s="183">
        <v>443530955487.24005</v>
      </c>
      <c r="J37" s="182">
        <v>427107534295.08899</v>
      </c>
      <c r="K37" s="238">
        <v>126909554398.00601</v>
      </c>
      <c r="L37" s="238">
        <v>53953696826.593597</v>
      </c>
      <c r="M37" s="238">
        <v>63111559359.948502</v>
      </c>
      <c r="N37" s="241">
        <v>9844298211.4636002</v>
      </c>
      <c r="O37" s="238">
        <v>10798192102.49</v>
      </c>
      <c r="P37" s="238">
        <v>61104644.670000002</v>
      </c>
      <c r="Q37" s="238">
        <v>10761349378.699999</v>
      </c>
      <c r="R37" s="238">
        <v>-24261920.880000003</v>
      </c>
      <c r="S37" s="238">
        <v>270357032972.539</v>
      </c>
      <c r="T37" s="238">
        <v>259687183052.03101</v>
      </c>
      <c r="U37" s="238">
        <v>238267784677.44699</v>
      </c>
      <c r="V37" s="239">
        <v>16710318007.573299</v>
      </c>
      <c r="W37" s="239">
        <v>15378930287.518501</v>
      </c>
      <c r="X37" s="186">
        <v>5.9220983133530997E-2</v>
      </c>
      <c r="Y37" s="239">
        <v>240478306743.88901</v>
      </c>
      <c r="Z37" s="239">
        <v>211434713664.56699</v>
      </c>
      <c r="AA37" s="239">
        <v>15681813724.5033</v>
      </c>
      <c r="AB37" s="239">
        <v>13361779354.818501</v>
      </c>
      <c r="AC37" s="239">
        <v>29878726228.650002</v>
      </c>
      <c r="AD37" s="239">
        <v>26833071012.880001</v>
      </c>
      <c r="AE37" s="239">
        <v>1028504283.0700001</v>
      </c>
      <c r="AF37" s="239">
        <v>2017150932.7</v>
      </c>
      <c r="AG37" s="239">
        <v>80300000</v>
      </c>
      <c r="AH37" s="239">
        <v>81800000</v>
      </c>
      <c r="AI37" s="239">
        <v>81800000</v>
      </c>
      <c r="AJ37" s="239">
        <v>0</v>
      </c>
      <c r="AK37" s="239">
        <v>1310061019.99</v>
      </c>
      <c r="AL37" s="239">
        <v>1409191345.2900002</v>
      </c>
      <c r="AM37" s="239">
        <v>3560910</v>
      </c>
      <c r="AN37" s="239">
        <v>28315849415.329201</v>
      </c>
      <c r="AO37" s="239">
        <v>11201974839.735201</v>
      </c>
      <c r="AP37" s="239">
        <v>12025020968.259602</v>
      </c>
      <c r="AQ37" s="239">
        <v>11759182716.860001</v>
      </c>
      <c r="AR37" s="239">
        <v>10331869332.08</v>
      </c>
      <c r="AS37" s="239">
        <v>1693151636.1796</v>
      </c>
      <c r="AT37" s="239">
        <v>5354691858.7339993</v>
      </c>
      <c r="AU37" s="239">
        <v>0</v>
      </c>
      <c r="AV37" s="239">
        <v>16423421192.148199</v>
      </c>
      <c r="AW37" s="239">
        <v>16423421192.148199</v>
      </c>
      <c r="AX37" s="239">
        <v>443530955487.23798</v>
      </c>
      <c r="AY37" s="239">
        <v>164065446357.78</v>
      </c>
      <c r="AZ37" s="239">
        <v>24333744816.450901</v>
      </c>
      <c r="BA37" s="239">
        <v>113733652504.70001</v>
      </c>
      <c r="BB37" s="239">
        <v>2509963536.9500003</v>
      </c>
      <c r="BC37" s="239">
        <v>214027176</v>
      </c>
      <c r="BD37" s="239">
        <v>2295936360.9500003</v>
      </c>
      <c r="BE37" s="239">
        <v>0</v>
      </c>
      <c r="BF37" s="239">
        <v>0</v>
      </c>
      <c r="BG37" s="239">
        <v>0</v>
      </c>
      <c r="BH37" s="239">
        <v>1757000000</v>
      </c>
      <c r="BI37" s="239">
        <v>9205369471.478651</v>
      </c>
      <c r="BJ37" s="239">
        <v>3417494897.6210299</v>
      </c>
      <c r="BK37" s="239">
        <v>5787874573.8576202</v>
      </c>
      <c r="BL37" s="239">
        <v>0</v>
      </c>
      <c r="BM37" s="239">
        <v>279465509129.45599</v>
      </c>
      <c r="BN37" s="239">
        <v>221865334455.35202</v>
      </c>
      <c r="BO37" s="239">
        <v>306815359.15359998</v>
      </c>
      <c r="BP37" s="239">
        <v>47254600873.100494</v>
      </c>
      <c r="BQ37" s="239">
        <v>15896475707.744499</v>
      </c>
      <c r="BR37" s="239">
        <v>1790112757.97</v>
      </c>
      <c r="BS37" s="239">
        <v>41486376935.628899</v>
      </c>
      <c r="BT37" s="239">
        <v>40133821182.081001</v>
      </c>
      <c r="BU37" s="239">
        <v>1165477460.4100001</v>
      </c>
      <c r="BV37" s="239">
        <v>0</v>
      </c>
      <c r="BW37" s="239">
        <v>187078293.13789999</v>
      </c>
      <c r="BX37" s="239">
        <v>30277118.630000003</v>
      </c>
      <c r="BY37" s="239">
        <v>44488503.700000003</v>
      </c>
      <c r="BZ37" s="239">
        <v>0</v>
      </c>
      <c r="CA37" s="239">
        <v>256646519.12330002</v>
      </c>
      <c r="CB37" s="239">
        <v>508672378.56459999</v>
      </c>
      <c r="CC37" s="239">
        <v>653006226.88</v>
      </c>
      <c r="CD37" s="239">
        <v>6452660134.9933395</v>
      </c>
      <c r="CE37" s="239">
        <v>3765346531.25</v>
      </c>
      <c r="CF37" s="239">
        <v>1855077615.4300001</v>
      </c>
      <c r="CG37" s="239">
        <v>620169437.09111094</v>
      </c>
      <c r="CH37" s="239">
        <v>215789720.40222201</v>
      </c>
      <c r="CI37" s="239">
        <v>3723169.1799999997</v>
      </c>
      <c r="CJ37" s="239">
        <v>21342405066.5228</v>
      </c>
      <c r="CK37" s="239">
        <v>2117020010.8900001</v>
      </c>
      <c r="CL37" s="239">
        <v>3641980361.5759001</v>
      </c>
      <c r="CM37" s="239">
        <v>5371350.5499999998</v>
      </c>
      <c r="CN37" s="239">
        <v>566779.67999999993</v>
      </c>
      <c r="CO37" s="239">
        <v>436977243.01999998</v>
      </c>
      <c r="CP37" s="239">
        <v>870000</v>
      </c>
      <c r="CQ37" s="239">
        <v>346167119.62</v>
      </c>
      <c r="CR37" s="239">
        <v>2596667553.21</v>
      </c>
      <c r="CS37" s="239">
        <v>255360315.49590001</v>
      </c>
      <c r="CT37" s="239">
        <v>33245973226.1348</v>
      </c>
      <c r="CU37" s="239">
        <v>16733565504.104</v>
      </c>
      <c r="CV37" s="239">
        <v>7959520555.9337797</v>
      </c>
      <c r="CW37" s="239">
        <v>8552887166.0970602</v>
      </c>
      <c r="CX37" s="239">
        <v>5272815687.8566599</v>
      </c>
      <c r="CY37" s="239">
        <v>17830919528.986801</v>
      </c>
      <c r="CZ37" s="239">
        <v>689633405.35610104</v>
      </c>
      <c r="DA37" s="239">
        <v>565192477.01213408</v>
      </c>
      <c r="DB37" s="239">
        <v>17986887421.510799</v>
      </c>
      <c r="DC37" s="239">
        <v>18027728334.210796</v>
      </c>
      <c r="DD37" s="239">
        <v>63564369230.207802</v>
      </c>
      <c r="DE37" s="239">
        <v>47591551672.403214</v>
      </c>
      <c r="DF37" s="239">
        <v>15972817557.804585</v>
      </c>
    </row>
    <row r="38" spans="1:110" ht="11.25" customHeight="1" x14ac:dyDescent="0.25">
      <c r="A38" s="180">
        <v>2014</v>
      </c>
      <c r="B38" s="180">
        <v>3</v>
      </c>
      <c r="C38" s="185">
        <v>351</v>
      </c>
      <c r="D38" s="240">
        <v>311</v>
      </c>
      <c r="E38" s="180">
        <v>95</v>
      </c>
      <c r="F38" s="180"/>
      <c r="G38" s="185">
        <v>554901</v>
      </c>
      <c r="H38" s="185"/>
      <c r="I38" s="183">
        <v>489991180915.61993</v>
      </c>
      <c r="J38" s="182">
        <v>473360973045.79401</v>
      </c>
      <c r="K38" s="238">
        <v>145301129886.92999</v>
      </c>
      <c r="L38" s="238">
        <v>62154110695.245598</v>
      </c>
      <c r="M38" s="238">
        <v>32480230476.681698</v>
      </c>
      <c r="N38" s="241">
        <v>50666788715.0028</v>
      </c>
      <c r="O38" s="238">
        <v>10874907281.65</v>
      </c>
      <c r="P38" s="238">
        <v>61154882.169999994</v>
      </c>
      <c r="Q38" s="238">
        <v>10838179122.199999</v>
      </c>
      <c r="R38" s="238">
        <v>-24426722.720000003</v>
      </c>
      <c r="S38" s="238">
        <v>281507153201.38696</v>
      </c>
      <c r="T38" s="238">
        <v>293922125626.82098</v>
      </c>
      <c r="U38" s="238">
        <v>256784754228.45801</v>
      </c>
      <c r="V38" s="239">
        <v>19304909077.563</v>
      </c>
      <c r="W38" s="239">
        <v>17832462320.7995</v>
      </c>
      <c r="X38" s="186">
        <v>6.0670704128754603E-2</v>
      </c>
      <c r="Y38" s="239">
        <v>254375735073.677</v>
      </c>
      <c r="Z38" s="239">
        <v>219629983439.664</v>
      </c>
      <c r="AA38" s="239">
        <v>18484570014.842999</v>
      </c>
      <c r="AB38" s="239">
        <v>16261181619.1695</v>
      </c>
      <c r="AC38" s="239">
        <v>39546390553.143997</v>
      </c>
      <c r="AD38" s="239">
        <v>37154770788.794006</v>
      </c>
      <c r="AE38" s="239">
        <v>820339062.72000003</v>
      </c>
      <c r="AF38" s="239">
        <v>1571280701.6300001</v>
      </c>
      <c r="AG38" s="239">
        <v>74800000</v>
      </c>
      <c r="AH38" s="239">
        <v>73300000</v>
      </c>
      <c r="AI38" s="239">
        <v>74800000</v>
      </c>
      <c r="AJ38" s="239">
        <v>0</v>
      </c>
      <c r="AK38" s="239">
        <v>1569183413.9400001</v>
      </c>
      <c r="AL38" s="239">
        <v>1373625877.8899999</v>
      </c>
      <c r="AM38" s="239">
        <v>257327512.34999999</v>
      </c>
      <c r="AN38" s="239">
        <v>34027063710.648098</v>
      </c>
      <c r="AO38" s="239">
        <v>12106965570.394899</v>
      </c>
      <c r="AP38" s="239">
        <v>14531493662.683201</v>
      </c>
      <c r="AQ38" s="239">
        <v>14261287089.8232</v>
      </c>
      <c r="AR38" s="239">
        <v>12368274973.580002</v>
      </c>
      <c r="AS38" s="239">
        <v>2163218689.1032</v>
      </c>
      <c r="AT38" s="239">
        <v>7658811050.4300003</v>
      </c>
      <c r="AU38" s="239">
        <v>0</v>
      </c>
      <c r="AV38" s="239">
        <v>16630207869.827301</v>
      </c>
      <c r="AW38" s="239">
        <v>16630207869.827301</v>
      </c>
      <c r="AX38" s="239">
        <v>489991180915.62201</v>
      </c>
      <c r="AY38" s="239">
        <v>188696876816.41</v>
      </c>
      <c r="AZ38" s="239">
        <v>24941126037.2854</v>
      </c>
      <c r="BA38" s="239">
        <v>127862015473.53999</v>
      </c>
      <c r="BB38" s="239">
        <v>5046932136.4200001</v>
      </c>
      <c r="BC38" s="239">
        <v>53517176</v>
      </c>
      <c r="BD38" s="239">
        <v>4993414960.4200001</v>
      </c>
      <c r="BE38" s="239">
        <v>0</v>
      </c>
      <c r="BF38" s="239">
        <v>0</v>
      </c>
      <c r="BG38" s="239">
        <v>0</v>
      </c>
      <c r="BH38" s="239">
        <v>1835400000</v>
      </c>
      <c r="BI38" s="239">
        <v>17182017217.624199</v>
      </c>
      <c r="BJ38" s="239">
        <v>3492243507.7133698</v>
      </c>
      <c r="BK38" s="239">
        <v>13689773709.9109</v>
      </c>
      <c r="BL38" s="239">
        <v>0</v>
      </c>
      <c r="BM38" s="239">
        <v>301294304099.20001</v>
      </c>
      <c r="BN38" s="239">
        <v>234374720933.83398</v>
      </c>
      <c r="BO38" s="239">
        <v>299946955.55359995</v>
      </c>
      <c r="BP38" s="239">
        <v>56979175151.172493</v>
      </c>
      <c r="BQ38" s="239">
        <v>26906026499.244602</v>
      </c>
      <c r="BR38" s="239">
        <v>1792209932.76</v>
      </c>
      <c r="BS38" s="239">
        <v>65510258880</v>
      </c>
      <c r="BT38" s="239">
        <v>62582339230</v>
      </c>
      <c r="BU38" s="239">
        <v>2231978830</v>
      </c>
      <c r="BV38" s="239">
        <v>0</v>
      </c>
      <c r="BW38" s="239">
        <v>695940820</v>
      </c>
      <c r="BX38" s="239">
        <v>184843450</v>
      </c>
      <c r="BY38" s="239">
        <v>136084900</v>
      </c>
      <c r="BZ38" s="239">
        <v>0</v>
      </c>
      <c r="CA38" s="239">
        <v>377190270</v>
      </c>
      <c r="CB38" s="239">
        <v>795762370</v>
      </c>
      <c r="CC38" s="239">
        <v>806134320</v>
      </c>
      <c r="CD38" s="239">
        <v>9556215360</v>
      </c>
      <c r="CE38" s="239">
        <v>5486957800</v>
      </c>
      <c r="CF38" s="239">
        <v>2896240190</v>
      </c>
      <c r="CG38" s="239">
        <v>860230150</v>
      </c>
      <c r="CH38" s="239">
        <v>324052930</v>
      </c>
      <c r="CI38" s="239">
        <v>11265730</v>
      </c>
      <c r="CJ38" s="239">
        <v>32878580220</v>
      </c>
      <c r="CK38" s="239">
        <v>3401341160</v>
      </c>
      <c r="CL38" s="239">
        <v>5647568480</v>
      </c>
      <c r="CM38" s="239">
        <v>789540</v>
      </c>
      <c r="CN38" s="239">
        <v>8287410</v>
      </c>
      <c r="CO38" s="239">
        <v>665532740</v>
      </c>
      <c r="CP38" s="239">
        <v>1510000</v>
      </c>
      <c r="CQ38" s="239">
        <v>517213160</v>
      </c>
      <c r="CR38" s="239">
        <v>4023954980</v>
      </c>
      <c r="CS38" s="239">
        <v>431854030</v>
      </c>
      <c r="CT38" s="239">
        <v>51443992820</v>
      </c>
      <c r="CU38" s="239">
        <v>25800664960</v>
      </c>
      <c r="CV38" s="239">
        <v>12554864070</v>
      </c>
      <c r="CW38" s="239">
        <v>13170823970</v>
      </c>
      <c r="CX38" s="239">
        <v>7385617940</v>
      </c>
      <c r="CY38" s="239">
        <v>29722780220</v>
      </c>
      <c r="CZ38" s="239">
        <v>932131030</v>
      </c>
      <c r="DA38" s="239">
        <v>720994820</v>
      </c>
      <c r="DB38" s="239">
        <v>29933916430</v>
      </c>
      <c r="DC38" s="239">
        <v>30012752100</v>
      </c>
      <c r="DD38" s="239">
        <v>99398778119.999985</v>
      </c>
      <c r="DE38" s="239">
        <v>72446935350</v>
      </c>
      <c r="DF38" s="239">
        <v>26951842769.999996</v>
      </c>
    </row>
    <row r="39" spans="1:110" ht="11.25" customHeight="1" x14ac:dyDescent="0.25">
      <c r="A39" s="180">
        <v>2014</v>
      </c>
      <c r="B39" s="180">
        <v>4</v>
      </c>
      <c r="C39" s="185">
        <v>378</v>
      </c>
      <c r="D39" s="240">
        <v>338</v>
      </c>
      <c r="E39" s="180">
        <v>99</v>
      </c>
      <c r="F39" s="180"/>
      <c r="G39" s="185">
        <v>636341</v>
      </c>
      <c r="H39" s="185"/>
      <c r="I39" s="183">
        <v>507965683913.91998</v>
      </c>
      <c r="J39" s="182">
        <v>490509716327.60699</v>
      </c>
      <c r="K39" s="238">
        <v>155975027944.11798</v>
      </c>
      <c r="L39" s="238">
        <v>63547806109.983803</v>
      </c>
      <c r="M39" s="238">
        <v>77576701993.413895</v>
      </c>
      <c r="N39" s="241">
        <v>14850519840.720201</v>
      </c>
      <c r="O39" s="238">
        <v>11012313657.530001</v>
      </c>
      <c r="P39" s="238">
        <v>9518929336.3899994</v>
      </c>
      <c r="Q39" s="238">
        <v>1493384321.1399999</v>
      </c>
      <c r="R39" s="238">
        <v>0</v>
      </c>
      <c r="S39" s="238"/>
      <c r="T39" s="238">
        <v>303132859416.93298</v>
      </c>
      <c r="U39" s="238">
        <v>263054675574.34903</v>
      </c>
      <c r="V39" s="239">
        <v>20832093494.060001</v>
      </c>
      <c r="W39" s="239">
        <v>19246090348.523201</v>
      </c>
      <c r="X39" s="186">
        <v>6.3490610637007408E-2</v>
      </c>
      <c r="Y39" s="239">
        <v>272415550407.83899</v>
      </c>
      <c r="Z39" s="239">
        <v>234749150229.86502</v>
      </c>
      <c r="AA39" s="239">
        <v>19841590677.540001</v>
      </c>
      <c r="AB39" s="239">
        <v>17824809500.433201</v>
      </c>
      <c r="AC39" s="239">
        <v>30717309009.094002</v>
      </c>
      <c r="AD39" s="239">
        <v>28305525344.484001</v>
      </c>
      <c r="AE39" s="239">
        <v>990502816.51999998</v>
      </c>
      <c r="AF39" s="239">
        <v>1421280848.0899999</v>
      </c>
      <c r="AG39" s="239">
        <v>30000000</v>
      </c>
      <c r="AH39" s="239">
        <v>22500000</v>
      </c>
      <c r="AI39" s="239">
        <v>30000000</v>
      </c>
      <c r="AJ39" s="239">
        <v>0</v>
      </c>
      <c r="AK39" s="239">
        <v>1308692579.3399999</v>
      </c>
      <c r="AL39" s="239">
        <v>1356253227.29</v>
      </c>
      <c r="AM39" s="239">
        <v>94002473.349999994</v>
      </c>
      <c r="AN39" s="239">
        <v>34229804472.709202</v>
      </c>
      <c r="AO39" s="239">
        <v>12646476768.9513</v>
      </c>
      <c r="AP39" s="239">
        <v>14313444307.1679</v>
      </c>
      <c r="AQ39" s="239">
        <v>13507607459.567902</v>
      </c>
      <c r="AR39" s="239">
        <v>12073537332.4349</v>
      </c>
      <c r="AS39" s="239">
        <v>2239906974.7330003</v>
      </c>
      <c r="AT39" s="239">
        <v>8075720244.1899996</v>
      </c>
      <c r="AU39" s="239">
        <v>0</v>
      </c>
      <c r="AV39" s="239">
        <v>17455967586.315399</v>
      </c>
      <c r="AW39" s="239">
        <v>17455967586.315399</v>
      </c>
      <c r="AX39" s="239">
        <v>507965683913.922</v>
      </c>
      <c r="AY39" s="239">
        <v>175887838197.95999</v>
      </c>
      <c r="AZ39" s="239">
        <v>25659100687.237198</v>
      </c>
      <c r="BA39" s="239">
        <v>123584216753.65999</v>
      </c>
      <c r="BB39" s="239">
        <v>1889346862.02</v>
      </c>
      <c r="BC39" s="239">
        <v>82646176</v>
      </c>
      <c r="BD39" s="239">
        <v>1805168260.02</v>
      </c>
      <c r="BE39" s="239">
        <v>1532426</v>
      </c>
      <c r="BF39" s="239">
        <v>0</v>
      </c>
      <c r="BG39" s="239">
        <v>0</v>
      </c>
      <c r="BH39" s="239">
        <v>985400000</v>
      </c>
      <c r="BI39" s="239">
        <v>11266841133.622799</v>
      </c>
      <c r="BJ39" s="239">
        <v>3227695101.0003996</v>
      </c>
      <c r="BK39" s="239">
        <v>8039146032.6223593</v>
      </c>
      <c r="BL39" s="239">
        <v>0</v>
      </c>
      <c r="BM39" s="239">
        <v>332077845715.98102</v>
      </c>
      <c r="BN39" s="239">
        <v>258197982556.065</v>
      </c>
      <c r="BO39" s="239">
        <v>255717672.54999998</v>
      </c>
      <c r="BP39" s="239">
        <v>64028518304.936203</v>
      </c>
      <c r="BQ39" s="239">
        <v>36360633080.978806</v>
      </c>
      <c r="BR39" s="239">
        <v>2392685480</v>
      </c>
      <c r="BS39" s="239">
        <v>89860191340</v>
      </c>
      <c r="BT39" s="239">
        <v>86932735100</v>
      </c>
      <c r="BU39" s="239">
        <v>2117711880</v>
      </c>
      <c r="BV39" s="239">
        <v>0</v>
      </c>
      <c r="BW39" s="239">
        <v>809744360</v>
      </c>
      <c r="BX39" s="239">
        <v>108123520</v>
      </c>
      <c r="BY39" s="239">
        <v>50344430</v>
      </c>
      <c r="BZ39" s="239">
        <v>11948890</v>
      </c>
      <c r="CA39" s="239">
        <v>583753000</v>
      </c>
      <c r="CB39" s="239">
        <v>1053684320.0000001</v>
      </c>
      <c r="CC39" s="239">
        <v>998109790</v>
      </c>
      <c r="CD39" s="239">
        <v>12882564240</v>
      </c>
      <c r="CE39" s="239">
        <v>7344334030</v>
      </c>
      <c r="CF39" s="239">
        <v>3930688890</v>
      </c>
      <c r="CG39" s="239">
        <v>1146853710</v>
      </c>
      <c r="CH39" s="239">
        <v>483115760</v>
      </c>
      <c r="CI39" s="239">
        <v>22428160</v>
      </c>
      <c r="CJ39" s="239">
        <v>41672425260</v>
      </c>
      <c r="CK39" s="239">
        <v>4083921350</v>
      </c>
      <c r="CL39" s="239">
        <v>7654267840</v>
      </c>
      <c r="CM39" s="239">
        <v>1051570</v>
      </c>
      <c r="CN39" s="239">
        <v>8077220</v>
      </c>
      <c r="CO39" s="239">
        <v>865215300</v>
      </c>
      <c r="CP39" s="239">
        <v>1520000</v>
      </c>
      <c r="CQ39" s="239">
        <v>720531380</v>
      </c>
      <c r="CR39" s="239">
        <v>5423994170</v>
      </c>
      <c r="CS39" s="239">
        <v>633878200</v>
      </c>
      <c r="CT39" s="239">
        <v>66731273880</v>
      </c>
      <c r="CU39" s="239">
        <v>31895002430</v>
      </c>
      <c r="CV39" s="239">
        <v>17220395390</v>
      </c>
      <c r="CW39" s="239">
        <v>17615876060</v>
      </c>
      <c r="CX39" s="239">
        <v>11380864060</v>
      </c>
      <c r="CY39" s="239">
        <v>40537914420</v>
      </c>
      <c r="CZ39" s="239">
        <v>1288053620</v>
      </c>
      <c r="DA39" s="239">
        <v>1006121120</v>
      </c>
      <c r="DB39" s="239">
        <v>40819846920</v>
      </c>
      <c r="DC39" s="239">
        <v>40899691380</v>
      </c>
      <c r="DD39" s="239">
        <v>132909005820</v>
      </c>
      <c r="DE39" s="239">
        <v>96548372750.000015</v>
      </c>
      <c r="DF39" s="239">
        <v>36360633069.999977</v>
      </c>
    </row>
    <row r="40" spans="1:110" ht="11.25" customHeight="1" x14ac:dyDescent="0.25">
      <c r="A40" s="180">
        <v>2015</v>
      </c>
      <c r="B40" s="180">
        <v>1</v>
      </c>
      <c r="C40" s="185">
        <v>395</v>
      </c>
      <c r="D40" s="240">
        <v>354</v>
      </c>
      <c r="E40" s="180">
        <v>100</v>
      </c>
      <c r="F40" s="180"/>
      <c r="G40" s="185">
        <v>445918</v>
      </c>
      <c r="H40" s="185"/>
      <c r="I40" s="183">
        <v>515905088300</v>
      </c>
      <c r="J40" s="182">
        <v>499175174003.10101</v>
      </c>
      <c r="K40" s="238">
        <v>139065032558.70801</v>
      </c>
      <c r="L40" s="238">
        <v>62012949940.710999</v>
      </c>
      <c r="M40" s="238">
        <v>62438084657.497002</v>
      </c>
      <c r="N40" s="241">
        <v>14613997960.5</v>
      </c>
      <c r="O40" s="238">
        <v>11499916238.970001</v>
      </c>
      <c r="P40" s="238">
        <v>94548290.329999998</v>
      </c>
      <c r="Q40" s="238">
        <v>11405367948.639999</v>
      </c>
      <c r="R40" s="238">
        <v>0</v>
      </c>
      <c r="S40" s="238">
        <v>313300406017.255</v>
      </c>
      <c r="T40" s="238">
        <v>332153751693.401</v>
      </c>
      <c r="U40" s="238">
        <v>284258967326.04095</v>
      </c>
      <c r="V40" s="239">
        <v>23603857282.960003</v>
      </c>
      <c r="W40" s="239">
        <v>24290927084.400002</v>
      </c>
      <c r="X40" s="186">
        <v>7.3131575243569946E-2</v>
      </c>
      <c r="Y40" s="239">
        <v>297632252844.97101</v>
      </c>
      <c r="Z40" s="239">
        <v>253316026462.61099</v>
      </c>
      <c r="AA40" s="239">
        <v>21752586916.459999</v>
      </c>
      <c r="AB40" s="239">
        <v>22563639465.900002</v>
      </c>
      <c r="AC40" s="239">
        <v>34521498848.43</v>
      </c>
      <c r="AD40" s="239">
        <v>30942940863.43</v>
      </c>
      <c r="AE40" s="239">
        <v>1851270366.5</v>
      </c>
      <c r="AF40" s="239">
        <v>1727287618.5</v>
      </c>
      <c r="AG40" s="239">
        <v>90000000</v>
      </c>
      <c r="AH40" s="239">
        <v>74400000</v>
      </c>
      <c r="AI40" s="239">
        <v>90000000</v>
      </c>
      <c r="AJ40" s="239">
        <v>0</v>
      </c>
      <c r="AK40" s="239">
        <v>2007821544.8700001</v>
      </c>
      <c r="AL40" s="239">
        <v>1986079911.48</v>
      </c>
      <c r="AM40" s="239">
        <v>176978729.75</v>
      </c>
      <c r="AN40" s="239">
        <v>33227597643.2981</v>
      </c>
      <c r="AO40" s="239">
        <v>16983711194.846102</v>
      </c>
      <c r="AP40" s="239">
        <v>10162892440.880001</v>
      </c>
      <c r="AQ40" s="239">
        <v>9242220235.4400005</v>
      </c>
      <c r="AR40" s="239">
        <v>7566815867.3999996</v>
      </c>
      <c r="AS40" s="239">
        <v>2596076573.48</v>
      </c>
      <c r="AT40" s="239">
        <v>7001666213.0120001</v>
      </c>
      <c r="AU40" s="239">
        <v>0</v>
      </c>
      <c r="AV40" s="239">
        <v>16729914301.541</v>
      </c>
      <c r="AW40" s="239">
        <v>16729914301.541</v>
      </c>
      <c r="AX40" s="239">
        <v>515905088304.64203</v>
      </c>
      <c r="AY40" s="239">
        <v>178540077397.60101</v>
      </c>
      <c r="AZ40" s="239">
        <v>28454926924.989998</v>
      </c>
      <c r="BA40" s="239">
        <v>120803618211.26001</v>
      </c>
      <c r="BB40" s="239">
        <v>3170076056.2599998</v>
      </c>
      <c r="BC40" s="239">
        <v>82586176</v>
      </c>
      <c r="BD40" s="239">
        <v>3086364709.2599998</v>
      </c>
      <c r="BE40" s="239">
        <v>1125171</v>
      </c>
      <c r="BF40" s="239">
        <v>0</v>
      </c>
      <c r="BG40" s="239">
        <v>0</v>
      </c>
      <c r="BH40" s="239">
        <v>885400000</v>
      </c>
      <c r="BI40" s="239">
        <v>11845372340.240599</v>
      </c>
      <c r="BJ40" s="239">
        <v>4010706184.9995999</v>
      </c>
      <c r="BK40" s="239">
        <v>7834666155.2410393</v>
      </c>
      <c r="BL40" s="239">
        <v>0</v>
      </c>
      <c r="BM40" s="239">
        <v>337365010907.04102</v>
      </c>
      <c r="BN40" s="239">
        <v>262028450416.63</v>
      </c>
      <c r="BO40" s="239">
        <v>350917093.87</v>
      </c>
      <c r="BP40" s="239">
        <v>65694088810.640495</v>
      </c>
      <c r="BQ40" s="239">
        <v>8944288287.1601982</v>
      </c>
      <c r="BR40" s="239">
        <v>1794866330</v>
      </c>
      <c r="BS40" s="239">
        <v>26626277117.855103</v>
      </c>
      <c r="BT40" s="239">
        <v>25501022594.355099</v>
      </c>
      <c r="BU40" s="239">
        <v>607886119.93000007</v>
      </c>
      <c r="BV40" s="239">
        <v>0</v>
      </c>
      <c r="BW40" s="239">
        <v>517368403.57000005</v>
      </c>
      <c r="BX40" s="239">
        <v>110019449.64999999</v>
      </c>
      <c r="BY40" s="239">
        <v>75550000</v>
      </c>
      <c r="BZ40" s="239">
        <v>3104141.38</v>
      </c>
      <c r="CA40" s="239">
        <v>273920878.45000005</v>
      </c>
      <c r="CB40" s="239">
        <v>270086827.23000002</v>
      </c>
      <c r="CC40" s="239">
        <v>215312893.13999999</v>
      </c>
      <c r="CD40" s="239">
        <v>4106631487.4400001</v>
      </c>
      <c r="CE40" s="239">
        <v>1671954424.24</v>
      </c>
      <c r="CF40" s="239">
        <v>2092854289.6400001</v>
      </c>
      <c r="CG40" s="239">
        <v>253871564.25</v>
      </c>
      <c r="CH40" s="239">
        <v>88074888.200000003</v>
      </c>
      <c r="CI40" s="239">
        <v>123678.89</v>
      </c>
      <c r="CJ40" s="239">
        <v>9951020414.6911087</v>
      </c>
      <c r="CK40" s="239">
        <v>845453264.31110001</v>
      </c>
      <c r="CL40" s="239">
        <v>1721112545.23</v>
      </c>
      <c r="CM40" s="239">
        <v>2187473.12</v>
      </c>
      <c r="CN40" s="239">
        <v>16657812.440000001</v>
      </c>
      <c r="CO40" s="239">
        <v>226281685.90000001</v>
      </c>
      <c r="CP40" s="239">
        <v>60000</v>
      </c>
      <c r="CQ40" s="239">
        <v>179819681.81999999</v>
      </c>
      <c r="CR40" s="239">
        <v>1049066785.1499999</v>
      </c>
      <c r="CS40" s="239">
        <v>247039106.80000001</v>
      </c>
      <c r="CT40" s="239">
        <v>18156059785.2771</v>
      </c>
      <c r="CU40" s="239">
        <v>7325282220.9700003</v>
      </c>
      <c r="CV40" s="239">
        <v>5430142752.8400002</v>
      </c>
      <c r="CW40" s="239">
        <v>5400634811.4671001</v>
      </c>
      <c r="CX40" s="239">
        <v>4293747992.3579001</v>
      </c>
      <c r="CY40" s="239">
        <v>10020858267.471199</v>
      </c>
      <c r="CZ40" s="239">
        <v>442410178.62199998</v>
      </c>
      <c r="DA40" s="239">
        <v>230626835.33699998</v>
      </c>
      <c r="DB40" s="239">
        <v>10232641610.756199</v>
      </c>
      <c r="DC40" s="239">
        <v>10242179257.1462</v>
      </c>
      <c r="DD40" s="239">
        <v>37041478202.828209</v>
      </c>
      <c r="DE40" s="239">
        <v>28097189915.667999</v>
      </c>
      <c r="DF40" s="239">
        <v>8944288287.1602058</v>
      </c>
    </row>
    <row r="41" spans="1:110" ht="11.25" customHeight="1" x14ac:dyDescent="0.25">
      <c r="A41" s="180">
        <v>2015</v>
      </c>
      <c r="B41" s="180">
        <v>2</v>
      </c>
      <c r="C41" s="185">
        <v>423</v>
      </c>
      <c r="D41" s="240">
        <v>376</v>
      </c>
      <c r="E41" s="180">
        <v>102</v>
      </c>
      <c r="F41" s="180"/>
      <c r="G41" s="185">
        <v>420505</v>
      </c>
      <c r="H41" s="185"/>
      <c r="I41" s="183">
        <v>554486689000</v>
      </c>
      <c r="J41" s="182">
        <v>535546883435.138</v>
      </c>
      <c r="K41" s="238">
        <v>144957319598.577</v>
      </c>
      <c r="L41" s="238">
        <v>64428225867.107201</v>
      </c>
      <c r="M41" s="238">
        <v>65181925118.379997</v>
      </c>
      <c r="N41" s="241">
        <v>15347168613.09</v>
      </c>
      <c r="O41" s="238">
        <v>11069167247.34</v>
      </c>
      <c r="P41" s="238">
        <v>9890498305.7000008</v>
      </c>
      <c r="Q41" s="238">
        <v>1178651141.6400001</v>
      </c>
      <c r="R41" s="238">
        <v>17800</v>
      </c>
      <c r="S41" s="238">
        <v>341299326130.63995</v>
      </c>
      <c r="T41" s="238">
        <v>362319194549.65002</v>
      </c>
      <c r="U41" s="238">
        <v>309610667615.70996</v>
      </c>
      <c r="V41" s="239">
        <v>24300242568.890003</v>
      </c>
      <c r="W41" s="239">
        <v>28408284365.049999</v>
      </c>
      <c r="X41" s="186">
        <v>7.8406788247474699E-2</v>
      </c>
      <c r="Y41" s="239">
        <v>320047062564.52002</v>
      </c>
      <c r="Z41" s="239">
        <v>272868997151.97998</v>
      </c>
      <c r="AA41" s="239">
        <v>21763126596.84</v>
      </c>
      <c r="AB41" s="239">
        <v>25414938815.699997</v>
      </c>
      <c r="AC41" s="239">
        <v>42272131985.129997</v>
      </c>
      <c r="AD41" s="239">
        <v>36741670463.730003</v>
      </c>
      <c r="AE41" s="239">
        <v>2537115972.0500002</v>
      </c>
      <c r="AF41" s="239">
        <v>2993345549.3499999</v>
      </c>
      <c r="AG41" s="239">
        <v>59712900</v>
      </c>
      <c r="AH41" s="239">
        <v>90312900</v>
      </c>
      <c r="AI41" s="239">
        <v>90312900</v>
      </c>
      <c r="AJ41" s="239">
        <v>0</v>
      </c>
      <c r="AK41" s="239">
        <v>1741836325.8499999</v>
      </c>
      <c r="AL41" s="239">
        <v>1680540069.45</v>
      </c>
      <c r="AM41" s="239">
        <v>2191394136.0300002</v>
      </c>
      <c r="AN41" s="239">
        <v>36473409696.399994</v>
      </c>
      <c r="AO41" s="239">
        <v>18173712415.920998</v>
      </c>
      <c r="AP41" s="239">
        <v>9810965582.2800007</v>
      </c>
      <c r="AQ41" s="239">
        <v>9411247823.0300007</v>
      </c>
      <c r="AR41" s="239">
        <v>8108540226.1400003</v>
      </c>
      <c r="AS41" s="239">
        <v>1702425356.1400001</v>
      </c>
      <c r="AT41" s="239">
        <v>8827153198.0300007</v>
      </c>
      <c r="AU41" s="239">
        <v>0</v>
      </c>
      <c r="AV41" s="239">
        <v>18939805487.709999</v>
      </c>
      <c r="AW41" s="239">
        <v>18939805487.709999</v>
      </c>
      <c r="AX41" s="239">
        <v>554486688922.84802</v>
      </c>
      <c r="AY41" s="239">
        <v>186430671071.17001</v>
      </c>
      <c r="AZ41" s="239">
        <v>32494933466.899998</v>
      </c>
      <c r="BA41" s="239">
        <v>123650226211.67999</v>
      </c>
      <c r="BB41" s="239">
        <v>2132947116.8399999</v>
      </c>
      <c r="BC41" s="239">
        <v>42586176</v>
      </c>
      <c r="BD41" s="239">
        <v>2090360940.8400002</v>
      </c>
      <c r="BE41" s="239">
        <v>0</v>
      </c>
      <c r="BF41" s="239">
        <v>0</v>
      </c>
      <c r="BG41" s="239">
        <v>0</v>
      </c>
      <c r="BH41" s="239">
        <v>1688611500</v>
      </c>
      <c r="BI41" s="239">
        <v>12212891808</v>
      </c>
      <c r="BJ41" s="239">
        <v>3892048161.25</v>
      </c>
      <c r="BK41" s="239">
        <v>8320843646.75</v>
      </c>
      <c r="BL41" s="239">
        <v>0</v>
      </c>
      <c r="BM41" s="239">
        <v>368056017851.68097</v>
      </c>
      <c r="BN41" s="239">
        <v>285029965746.70001</v>
      </c>
      <c r="BO41" s="239">
        <v>340188047.01999998</v>
      </c>
      <c r="BP41" s="239">
        <v>72435464073.7005</v>
      </c>
      <c r="BQ41" s="239">
        <v>20952926572.520496</v>
      </c>
      <c r="BR41" s="239">
        <v>1699915480</v>
      </c>
      <c r="BS41" s="239">
        <v>55434917994.053497</v>
      </c>
      <c r="BT41" s="239">
        <v>53390344715.290001</v>
      </c>
      <c r="BU41" s="239">
        <v>1403219628.54</v>
      </c>
      <c r="BV41" s="239">
        <v>71651756</v>
      </c>
      <c r="BW41" s="239">
        <v>569701894.22350001</v>
      </c>
      <c r="BX41" s="239">
        <v>25824240.350000001</v>
      </c>
      <c r="BY41" s="239">
        <v>9850000</v>
      </c>
      <c r="BZ41" s="239">
        <v>0</v>
      </c>
      <c r="CA41" s="239">
        <v>489908505.01999998</v>
      </c>
      <c r="CB41" s="239">
        <v>653626475.07349992</v>
      </c>
      <c r="CC41" s="239">
        <v>612290826.22000003</v>
      </c>
      <c r="CD41" s="239">
        <v>6959551081.6400003</v>
      </c>
      <c r="CE41" s="239">
        <v>3690081782.6899996</v>
      </c>
      <c r="CF41" s="239">
        <v>2585551416.8099999</v>
      </c>
      <c r="CG41" s="239">
        <v>512869744.81999999</v>
      </c>
      <c r="CH41" s="239">
        <v>163584425.64000002</v>
      </c>
      <c r="CI41" s="239">
        <v>-7463711.6800000006</v>
      </c>
      <c r="CJ41" s="239">
        <v>20897632884.790001</v>
      </c>
      <c r="CK41" s="239">
        <v>1878717491.71</v>
      </c>
      <c r="CL41" s="239">
        <v>3325832222.3000002</v>
      </c>
      <c r="CM41" s="239">
        <v>4100866.69</v>
      </c>
      <c r="CN41" s="239">
        <v>3066215.89</v>
      </c>
      <c r="CO41" s="239">
        <v>306823000</v>
      </c>
      <c r="CP41" s="239">
        <v>60000</v>
      </c>
      <c r="CQ41" s="239">
        <v>368238541.81999999</v>
      </c>
      <c r="CR41" s="239">
        <v>2173353104.73</v>
      </c>
      <c r="CS41" s="239">
        <v>470190493.16999996</v>
      </c>
      <c r="CT41" s="239">
        <v>38452974389.453003</v>
      </c>
      <c r="CU41" s="239">
        <v>16306266843.879999</v>
      </c>
      <c r="CV41" s="239">
        <v>10912467093.01</v>
      </c>
      <c r="CW41" s="239">
        <v>11234240452.563002</v>
      </c>
      <c r="CX41" s="239">
        <v>7613021339.1199999</v>
      </c>
      <c r="CY41" s="239">
        <v>23307004068.630501</v>
      </c>
      <c r="CZ41" s="239">
        <v>766789980.08000004</v>
      </c>
      <c r="DA41" s="239">
        <v>484131750.17999995</v>
      </c>
      <c r="DB41" s="239">
        <v>23589662298.530499</v>
      </c>
      <c r="DC41" s="239">
        <v>23655613437.150501</v>
      </c>
      <c r="DD41" s="239">
        <v>77173104767.263504</v>
      </c>
      <c r="DE41" s="239">
        <v>56220178194.742996</v>
      </c>
      <c r="DF41" s="239">
        <v>20952926572.5205</v>
      </c>
    </row>
    <row r="42" spans="1:110" ht="11.25" customHeight="1" x14ac:dyDescent="0.25">
      <c r="A42" s="180">
        <v>2015</v>
      </c>
      <c r="B42" s="180">
        <v>3</v>
      </c>
      <c r="C42" s="185">
        <v>442</v>
      </c>
      <c r="D42" s="240">
        <v>391</v>
      </c>
      <c r="E42" s="180">
        <v>108</v>
      </c>
      <c r="F42" s="180"/>
      <c r="G42" s="243">
        <v>432704</v>
      </c>
      <c r="H42" s="185"/>
      <c r="I42" s="183">
        <v>581869478100</v>
      </c>
      <c r="J42" s="182">
        <v>562493930094.729</v>
      </c>
      <c r="K42" s="238">
        <v>147537995673.13901</v>
      </c>
      <c r="L42" s="238">
        <v>61649840997.029999</v>
      </c>
      <c r="M42" s="238">
        <v>71162817721.628693</v>
      </c>
      <c r="N42" s="241">
        <v>14725336954.48</v>
      </c>
      <c r="O42" s="238">
        <v>11385945147.08</v>
      </c>
      <c r="P42" s="238">
        <v>10206335485.440001</v>
      </c>
      <c r="Q42" s="238">
        <v>1179609661.6400001</v>
      </c>
      <c r="R42" s="238">
        <v>0</v>
      </c>
      <c r="S42" s="238">
        <v>383365773902.71997</v>
      </c>
      <c r="T42" s="238">
        <v>359994177827.63</v>
      </c>
      <c r="U42" s="238">
        <v>326267436288.77997</v>
      </c>
      <c r="V42" s="239">
        <v>22151881981.899998</v>
      </c>
      <c r="W42" s="239">
        <v>34946455632.040001</v>
      </c>
      <c r="X42" s="186">
        <v>9.7075057832665373E-2</v>
      </c>
      <c r="Y42" s="239">
        <v>340401056500.98999</v>
      </c>
      <c r="Z42" s="239">
        <v>289299551214.14001</v>
      </c>
      <c r="AA42" s="239">
        <v>20088245580.419998</v>
      </c>
      <c r="AB42" s="239">
        <v>31013259706.43</v>
      </c>
      <c r="AC42" s="239">
        <v>42964717401.730003</v>
      </c>
      <c r="AD42" s="239">
        <v>36967885074.639999</v>
      </c>
      <c r="AE42" s="239">
        <v>2063636401.48</v>
      </c>
      <c r="AF42" s="239">
        <v>3933195925.6099997</v>
      </c>
      <c r="AG42" s="239">
        <v>90000000</v>
      </c>
      <c r="AH42" s="239">
        <v>60000000</v>
      </c>
      <c r="AI42" s="239">
        <v>90000000</v>
      </c>
      <c r="AJ42" s="239">
        <v>0</v>
      </c>
      <c r="AK42" s="239">
        <v>2209693129.4399996</v>
      </c>
      <c r="AL42" s="239">
        <v>2367549429.0900002</v>
      </c>
      <c r="AM42" s="239">
        <v>324061247.52999997</v>
      </c>
      <c r="AN42" s="239">
        <v>41306118317.440002</v>
      </c>
      <c r="AO42" s="239">
        <v>21208468681.52</v>
      </c>
      <c r="AP42" s="239">
        <v>9858679018.7000008</v>
      </c>
      <c r="AQ42" s="239">
        <v>9455901041.7199993</v>
      </c>
      <c r="AR42" s="239">
        <v>8879572620.5300007</v>
      </c>
      <c r="AS42" s="239">
        <v>979106398.16999996</v>
      </c>
      <c r="AT42" s="239">
        <v>10641748594.200001</v>
      </c>
      <c r="AU42" s="239">
        <v>0</v>
      </c>
      <c r="AV42" s="239">
        <v>19275901893.575001</v>
      </c>
      <c r="AW42" s="239">
        <v>19275901893.575001</v>
      </c>
      <c r="AX42" s="239">
        <v>581769831988.30408</v>
      </c>
      <c r="AY42" s="239">
        <v>188797950229.36301</v>
      </c>
      <c r="AZ42" s="239">
        <v>31921182131.689999</v>
      </c>
      <c r="BA42" s="239">
        <v>124825941201.56001</v>
      </c>
      <c r="BB42" s="239">
        <v>2491220071.4699998</v>
      </c>
      <c r="BC42" s="239">
        <v>0</v>
      </c>
      <c r="BD42" s="239">
        <v>355055103.37</v>
      </c>
      <c r="BE42" s="239">
        <v>2136164968.1000001</v>
      </c>
      <c r="BF42" s="239">
        <v>0</v>
      </c>
      <c r="BG42" s="239">
        <v>0</v>
      </c>
      <c r="BH42" s="239">
        <v>1513742500</v>
      </c>
      <c r="BI42" s="239">
        <v>13485175148.112999</v>
      </c>
      <c r="BJ42" s="239">
        <v>4249348500.8199997</v>
      </c>
      <c r="BK42" s="239">
        <v>9235826647.2929993</v>
      </c>
      <c r="BL42" s="239">
        <v>0</v>
      </c>
      <c r="BM42" s="239">
        <v>392971881758.93597</v>
      </c>
      <c r="BN42" s="239">
        <v>298176559365.28998</v>
      </c>
      <c r="BO42" s="239">
        <v>337276694.76999998</v>
      </c>
      <c r="BP42" s="239">
        <v>83692155105.095886</v>
      </c>
      <c r="BQ42" s="239">
        <v>33342477517.2859</v>
      </c>
      <c r="BR42" s="239">
        <v>1401412630</v>
      </c>
      <c r="BS42" s="239">
        <v>85610983721.142395</v>
      </c>
      <c r="BT42" s="239">
        <v>79545588872.102493</v>
      </c>
      <c r="BU42" s="239">
        <v>5540153289.4799995</v>
      </c>
      <c r="BV42" s="239">
        <v>0</v>
      </c>
      <c r="BW42" s="239">
        <v>525241559.55999994</v>
      </c>
      <c r="BX42" s="239">
        <v>0</v>
      </c>
      <c r="BY42" s="239">
        <v>9850000</v>
      </c>
      <c r="BZ42" s="239">
        <v>0</v>
      </c>
      <c r="CA42" s="239">
        <v>768330987.33000004</v>
      </c>
      <c r="CB42" s="239">
        <v>996564411.02999997</v>
      </c>
      <c r="CC42" s="239">
        <v>1249503838.8</v>
      </c>
      <c r="CD42" s="239">
        <v>11060379075.9</v>
      </c>
      <c r="CE42" s="239">
        <v>5832425736.9499998</v>
      </c>
      <c r="CF42" s="239">
        <v>4209479798.73</v>
      </c>
      <c r="CG42" s="239">
        <v>856098950.49000001</v>
      </c>
      <c r="CH42" s="239">
        <v>133224902.55999999</v>
      </c>
      <c r="CI42" s="239">
        <v>-29149687.170000002</v>
      </c>
      <c r="CJ42" s="239">
        <v>28532936836.683701</v>
      </c>
      <c r="CK42" s="239">
        <v>2340321383.1900001</v>
      </c>
      <c r="CL42" s="239">
        <v>4969712293.71</v>
      </c>
      <c r="CM42" s="239">
        <v>0</v>
      </c>
      <c r="CN42" s="239">
        <v>3120088.7600000002</v>
      </c>
      <c r="CO42" s="239">
        <v>485767800</v>
      </c>
      <c r="CP42" s="239">
        <v>750000</v>
      </c>
      <c r="CQ42" s="239">
        <v>539538442.5999999</v>
      </c>
      <c r="CR42" s="239">
        <v>3275903767.5100002</v>
      </c>
      <c r="CS42" s="239">
        <v>664632194.84000003</v>
      </c>
      <c r="CT42" s="239">
        <v>55658088483.525497</v>
      </c>
      <c r="CU42" s="239">
        <v>21814225838.003899</v>
      </c>
      <c r="CV42" s="239">
        <v>17197997172.682503</v>
      </c>
      <c r="CW42" s="239">
        <v>16645865472.8391</v>
      </c>
      <c r="CX42" s="239">
        <v>10604801331.059999</v>
      </c>
      <c r="CY42" s="239">
        <v>36829524246.790604</v>
      </c>
      <c r="CZ42" s="239">
        <v>1348841420.8700001</v>
      </c>
      <c r="DA42" s="239">
        <v>648165302.06000006</v>
      </c>
      <c r="DB42" s="239">
        <v>37530200365.600601</v>
      </c>
      <c r="DC42" s="239">
        <v>37530188808.600594</v>
      </c>
      <c r="DD42" s="239">
        <v>115492761978.69611</v>
      </c>
      <c r="DE42" s="239">
        <v>82316918124.480164</v>
      </c>
      <c r="DF42" s="239">
        <v>33175843854.21595</v>
      </c>
    </row>
    <row r="43" spans="1:110" ht="11.25" customHeight="1" x14ac:dyDescent="0.25">
      <c r="A43" s="180">
        <v>2015</v>
      </c>
      <c r="B43" s="180">
        <v>4</v>
      </c>
      <c r="C43" s="185">
        <v>450</v>
      </c>
      <c r="D43" s="240">
        <v>400</v>
      </c>
      <c r="E43" s="180">
        <v>117</v>
      </c>
      <c r="F43" s="180"/>
      <c r="G43" s="243">
        <v>449131</v>
      </c>
      <c r="H43" s="185"/>
      <c r="I43" s="183">
        <v>623172524106.07483</v>
      </c>
      <c r="J43" s="182">
        <v>600422405443.29028</v>
      </c>
      <c r="K43" s="238">
        <v>174217117500.77045</v>
      </c>
      <c r="L43" s="238">
        <v>81567969952.544006</v>
      </c>
      <c r="M43" s="238">
        <v>69389768491.259018</v>
      </c>
      <c r="N43" s="241">
        <v>23259379056.9674</v>
      </c>
      <c r="O43" s="238">
        <v>11856047331.380001</v>
      </c>
      <c r="P43" s="238">
        <v>10549238099.74</v>
      </c>
      <c r="Q43" s="238">
        <v>1306809231.6399999</v>
      </c>
      <c r="R43" s="238">
        <v>0</v>
      </c>
      <c r="S43" s="238">
        <v>364678853441.10822</v>
      </c>
      <c r="T43" s="238">
        <v>391235479125.78809</v>
      </c>
      <c r="U43" s="238">
        <v>330712691446.26813</v>
      </c>
      <c r="V43" s="239">
        <v>22198319857.670006</v>
      </c>
      <c r="W43" s="239">
        <v>38324467821.849998</v>
      </c>
      <c r="X43" s="186">
        <v>9.7957546967584991E-2</v>
      </c>
      <c r="Y43" s="239">
        <v>352096434007.48016</v>
      </c>
      <c r="Z43" s="239">
        <v>297730486813.05017</v>
      </c>
      <c r="AA43" s="239">
        <v>19529928949.040009</v>
      </c>
      <c r="AB43" s="239">
        <v>34836018245.390007</v>
      </c>
      <c r="AC43" s="239">
        <v>39139045118.307999</v>
      </c>
      <c r="AD43" s="239">
        <v>32982204633.217995</v>
      </c>
      <c r="AE43" s="239">
        <v>2668390908.6300001</v>
      </c>
      <c r="AF43" s="239">
        <v>3488449576.4599996</v>
      </c>
      <c r="AG43" s="239">
        <v>30000000</v>
      </c>
      <c r="AH43" s="239">
        <v>0</v>
      </c>
      <c r="AI43" s="239">
        <v>30000000</v>
      </c>
      <c r="AJ43" s="239">
        <v>0</v>
      </c>
      <c r="AK43" s="239">
        <v>2726025677.4900002</v>
      </c>
      <c r="AL43" s="239">
        <v>2798483523.8299999</v>
      </c>
      <c r="AM43" s="239">
        <v>480019356</v>
      </c>
      <c r="AN43" s="239">
        <v>46944361492.541664</v>
      </c>
      <c r="AO43" s="239">
        <v>25199253869.661682</v>
      </c>
      <c r="AP43" s="239">
        <v>10831162378.23</v>
      </c>
      <c r="AQ43" s="239">
        <v>10321160920.58</v>
      </c>
      <c r="AR43" s="239">
        <v>9804187493.0600014</v>
      </c>
      <c r="AS43" s="239">
        <v>1026974885.17</v>
      </c>
      <c r="AT43" s="239">
        <v>11423946702.299999</v>
      </c>
      <c r="AU43" s="239">
        <v>0</v>
      </c>
      <c r="AV43" s="239">
        <v>22750118662.775246</v>
      </c>
      <c r="AW43" s="239">
        <v>22750118662.775246</v>
      </c>
      <c r="AX43" s="239">
        <v>623172524106.06531</v>
      </c>
      <c r="AY43" s="239">
        <v>198961687941.12921</v>
      </c>
      <c r="AZ43" s="239">
        <v>31150371705.469997</v>
      </c>
      <c r="BA43" s="239">
        <v>125902296213.96999</v>
      </c>
      <c r="BB43" s="239">
        <v>3103234855.7700005</v>
      </c>
      <c r="BC43" s="239">
        <v>0</v>
      </c>
      <c r="BD43" s="239">
        <v>398896818.58000004</v>
      </c>
      <c r="BE43" s="239">
        <v>2704338037.1900001</v>
      </c>
      <c r="BF43" s="239">
        <v>0</v>
      </c>
      <c r="BG43" s="239">
        <v>0</v>
      </c>
      <c r="BH43" s="239">
        <v>515799000</v>
      </c>
      <c r="BI43" s="239">
        <v>23333264911.919182</v>
      </c>
      <c r="BJ43" s="239">
        <v>4927856766.7000017</v>
      </c>
      <c r="BK43" s="239">
        <v>18405408145.219177</v>
      </c>
      <c r="BL43" s="239">
        <v>0</v>
      </c>
      <c r="BM43" s="239">
        <v>424210836164.94562</v>
      </c>
      <c r="BN43" s="239">
        <v>308451259997.35999</v>
      </c>
      <c r="BO43" s="239">
        <v>330776828.96000004</v>
      </c>
      <c r="BP43" s="239">
        <v>102012229163.88577</v>
      </c>
      <c r="BQ43" s="239">
        <v>46387509043.925789</v>
      </c>
      <c r="BR43" s="239">
        <v>1401353230</v>
      </c>
      <c r="BS43" s="239">
        <v>119770174947.29486</v>
      </c>
      <c r="BT43" s="239">
        <v>116081800990.87184</v>
      </c>
      <c r="BU43" s="239">
        <v>2950597175.3530002</v>
      </c>
      <c r="BV43" s="239">
        <v>20291332.000000004</v>
      </c>
      <c r="BW43" s="239">
        <v>717485449.06999958</v>
      </c>
      <c r="BX43" s="239">
        <v>0</v>
      </c>
      <c r="BY43" s="239">
        <v>11350000</v>
      </c>
      <c r="BZ43" s="239">
        <v>0</v>
      </c>
      <c r="CA43" s="239">
        <v>1084395492.9199998</v>
      </c>
      <c r="CB43" s="239">
        <v>1486936128.2099996</v>
      </c>
      <c r="CC43" s="239">
        <v>1865196172.0599999</v>
      </c>
      <c r="CD43" s="239">
        <v>14931386001.388002</v>
      </c>
      <c r="CE43" s="239">
        <v>7509821804.3440008</v>
      </c>
      <c r="CF43" s="239">
        <v>6031988057.9799995</v>
      </c>
      <c r="CG43" s="239">
        <v>1161932945.6439998</v>
      </c>
      <c r="CH43" s="239">
        <v>192213976.87999997</v>
      </c>
      <c r="CI43" s="239">
        <v>-35429216.539999999</v>
      </c>
      <c r="CJ43" s="239">
        <v>33373031881.194</v>
      </c>
      <c r="CK43" s="239">
        <v>3011596261.0899992</v>
      </c>
      <c r="CL43" s="239">
        <v>6843788189.1940002</v>
      </c>
      <c r="CM43" s="239">
        <v>0</v>
      </c>
      <c r="CN43" s="239">
        <v>3120088.7600000002</v>
      </c>
      <c r="CO43" s="239">
        <v>631262000</v>
      </c>
      <c r="CP43" s="239">
        <v>0</v>
      </c>
      <c r="CQ43" s="239">
        <v>781965057</v>
      </c>
      <c r="CR43" s="239">
        <v>4472814488.3999987</v>
      </c>
      <c r="CS43" s="239">
        <v>954626555.03400016</v>
      </c>
      <c r="CT43" s="239">
        <v>71268197952.001724</v>
      </c>
      <c r="CU43" s="239">
        <v>24492559568.813396</v>
      </c>
      <c r="CV43" s="239">
        <v>23097781928.800804</v>
      </c>
      <c r="CW43" s="239">
        <v>23677856454.387516</v>
      </c>
      <c r="CX43" s="239">
        <v>16433280576.760002</v>
      </c>
      <c r="CY43" s="239">
        <v>50510342298.339149</v>
      </c>
      <c r="CZ43" s="239">
        <v>2959574126.5000005</v>
      </c>
      <c r="DA43" s="239">
        <v>940463096.43840027</v>
      </c>
      <c r="DB43" s="239">
        <v>52529453328.400757</v>
      </c>
      <c r="DC43" s="239">
        <v>52529453328.400757</v>
      </c>
      <c r="DD43" s="239">
        <v>156102780954.98886</v>
      </c>
      <c r="DE43" s="239">
        <v>109715271911.06313</v>
      </c>
      <c r="DF43" s="239">
        <v>46387509043.925751</v>
      </c>
    </row>
    <row r="44" spans="1:110" ht="11.25" customHeight="1" x14ac:dyDescent="0.25">
      <c r="A44" s="180">
        <v>2016</v>
      </c>
      <c r="B44" s="180">
        <v>1</v>
      </c>
      <c r="C44" s="185">
        <v>463</v>
      </c>
      <c r="D44" s="240">
        <v>411</v>
      </c>
      <c r="E44" s="180">
        <v>119</v>
      </c>
      <c r="F44" s="180"/>
      <c r="G44" s="243">
        <v>445918</v>
      </c>
      <c r="H44" s="185"/>
      <c r="I44" s="183">
        <v>634114288039.99988</v>
      </c>
      <c r="J44" s="182">
        <v>609045456103.46301</v>
      </c>
      <c r="K44" s="238">
        <v>178645173939.65598</v>
      </c>
      <c r="L44" s="238">
        <v>77766409161.993393</v>
      </c>
      <c r="M44" s="238">
        <v>40892383616.300003</v>
      </c>
      <c r="N44" s="241">
        <v>59986381161.362999</v>
      </c>
      <c r="O44" s="238">
        <v>1554237144.6400001</v>
      </c>
      <c r="P44" s="238">
        <v>370349420</v>
      </c>
      <c r="Q44" s="238">
        <v>1183887724.6399999</v>
      </c>
      <c r="R44" s="238">
        <v>0</v>
      </c>
      <c r="S44" s="238">
        <v>370145601056.63904</v>
      </c>
      <c r="T44" s="238">
        <v>400499879822.29999</v>
      </c>
      <c r="U44" s="238">
        <v>325575141889.25</v>
      </c>
      <c r="V44" s="239">
        <v>29212887906.579998</v>
      </c>
      <c r="W44" s="239">
        <v>45711850026.470001</v>
      </c>
      <c r="X44" s="186">
        <v>0.11413698812282326</v>
      </c>
      <c r="Y44" s="239">
        <v>367018171968.68005</v>
      </c>
      <c r="Z44" s="239">
        <v>299462161796.66003</v>
      </c>
      <c r="AA44" s="239">
        <v>26879023950.369999</v>
      </c>
      <c r="AB44" s="239">
        <v>40676986221.649994</v>
      </c>
      <c r="AC44" s="239">
        <v>33481707853.619999</v>
      </c>
      <c r="AD44" s="239">
        <v>26112980092.59</v>
      </c>
      <c r="AE44" s="239">
        <v>2333863956.21</v>
      </c>
      <c r="AF44" s="239">
        <v>5034863804.8200006</v>
      </c>
      <c r="AG44" s="239">
        <v>1227500</v>
      </c>
      <c r="AH44" s="239">
        <v>31227500</v>
      </c>
      <c r="AI44" s="239">
        <v>31227500</v>
      </c>
      <c r="AJ44" s="239">
        <v>0</v>
      </c>
      <c r="AK44" s="239">
        <v>2072854669.3</v>
      </c>
      <c r="AL44" s="239">
        <v>2512125040.2000003</v>
      </c>
      <c r="AM44" s="239">
        <v>61234675</v>
      </c>
      <c r="AN44" s="239">
        <v>56626361793.227203</v>
      </c>
      <c r="AO44" s="239">
        <v>28858972434.346699</v>
      </c>
      <c r="AP44" s="239">
        <v>13494583677.1805</v>
      </c>
      <c r="AQ44" s="239">
        <v>12912135921.820501</v>
      </c>
      <c r="AR44" s="239">
        <v>10835408947.290501</v>
      </c>
      <c r="AS44" s="239">
        <v>2659174729.8899999</v>
      </c>
      <c r="AT44" s="239">
        <v>14855253437.059999</v>
      </c>
      <c r="AU44" s="239">
        <v>0</v>
      </c>
      <c r="AV44" s="239">
        <v>25068831935.225502</v>
      </c>
      <c r="AW44" s="239">
        <v>25068831935.225502</v>
      </c>
      <c r="AX44" s="239">
        <v>634114288038.68799</v>
      </c>
      <c r="AY44" s="239">
        <v>178528331063.33603</v>
      </c>
      <c r="AZ44" s="239">
        <v>29440165358.369999</v>
      </c>
      <c r="BA44" s="239">
        <v>110766036449.3</v>
      </c>
      <c r="BB44" s="239">
        <v>4145417233.9400001</v>
      </c>
      <c r="BC44" s="239">
        <v>0</v>
      </c>
      <c r="BD44" s="239">
        <v>1582638876.6999998</v>
      </c>
      <c r="BE44" s="239">
        <v>2562778357.2399998</v>
      </c>
      <c r="BF44" s="239">
        <v>0</v>
      </c>
      <c r="BG44" s="239">
        <v>0</v>
      </c>
      <c r="BH44" s="239">
        <v>1215204400</v>
      </c>
      <c r="BI44" s="239">
        <v>17943181514.535999</v>
      </c>
      <c r="BJ44" s="239">
        <v>4714272626.8199997</v>
      </c>
      <c r="BK44" s="239">
        <v>13228908887.716002</v>
      </c>
      <c r="BL44" s="239">
        <v>0</v>
      </c>
      <c r="BM44" s="239">
        <v>455585956975.354</v>
      </c>
      <c r="BN44" s="239">
        <v>341261556452.14996</v>
      </c>
      <c r="BO44" s="239">
        <v>492394954.52999997</v>
      </c>
      <c r="BP44" s="239">
        <v>101792931834.414</v>
      </c>
      <c r="BQ44" s="239">
        <v>12726729094.264099</v>
      </c>
      <c r="BR44" s="239">
        <v>813755780</v>
      </c>
      <c r="BS44" s="239">
        <v>33457950370.739601</v>
      </c>
      <c r="BT44" s="239">
        <v>31399675665.18</v>
      </c>
      <c r="BU44" s="239">
        <v>1407502176.54</v>
      </c>
      <c r="BV44" s="239">
        <v>1669010</v>
      </c>
      <c r="BW44" s="239">
        <v>649103519.01960003</v>
      </c>
      <c r="BX44" s="239">
        <v>0</v>
      </c>
      <c r="BY44" s="239">
        <v>127500</v>
      </c>
      <c r="BZ44" s="239">
        <v>0</v>
      </c>
      <c r="CA44" s="239">
        <v>267445863.85000002</v>
      </c>
      <c r="CB44" s="239">
        <v>673923937.24959993</v>
      </c>
      <c r="CC44" s="239">
        <v>292393782.07999998</v>
      </c>
      <c r="CD44" s="239">
        <v>4276359861.0500002</v>
      </c>
      <c r="CE44" s="239">
        <v>1470900468.27</v>
      </c>
      <c r="CF44" s="239">
        <v>2358477047.0099998</v>
      </c>
      <c r="CG44" s="239">
        <v>339367175.83999997</v>
      </c>
      <c r="CH44" s="239">
        <v>101165349.92999999</v>
      </c>
      <c r="CI44" s="239">
        <v>-6449820</v>
      </c>
      <c r="CJ44" s="239">
        <v>6822802814.9899998</v>
      </c>
      <c r="CK44" s="239">
        <v>733859417.80000007</v>
      </c>
      <c r="CL44" s="239">
        <v>1733380772.27</v>
      </c>
      <c r="CM44" s="239">
        <v>0</v>
      </c>
      <c r="CN44" s="239">
        <v>0</v>
      </c>
      <c r="CO44" s="239">
        <v>114576000</v>
      </c>
      <c r="CP44" s="239">
        <v>120000</v>
      </c>
      <c r="CQ44" s="239">
        <v>48211433.129999995</v>
      </c>
      <c r="CR44" s="239">
        <v>1108953043.6400001</v>
      </c>
      <c r="CS44" s="239">
        <v>461520295.5</v>
      </c>
      <c r="CT44" s="239">
        <v>16551314037.979</v>
      </c>
      <c r="CU44" s="239">
        <v>4016585472.3699999</v>
      </c>
      <c r="CV44" s="239">
        <v>6480483750.71</v>
      </c>
      <c r="CW44" s="239">
        <v>6054244814.8990002</v>
      </c>
      <c r="CX44" s="239">
        <v>5630693279.1505003</v>
      </c>
      <c r="CY44" s="239">
        <v>13822386007.5501</v>
      </c>
      <c r="CZ44" s="239">
        <v>738269901.83999991</v>
      </c>
      <c r="DA44" s="239">
        <v>212015829.44</v>
      </c>
      <c r="DB44" s="239">
        <v>14348640079.9501</v>
      </c>
      <c r="DC44" s="239">
        <v>14353101279.950102</v>
      </c>
      <c r="DD44" s="239">
        <v>41023484287.569603</v>
      </c>
      <c r="DE44" s="239">
        <v>28296755193.305504</v>
      </c>
      <c r="DF44" s="239">
        <v>12726729094.264101</v>
      </c>
    </row>
    <row r="45" spans="1:110" ht="11.25" customHeight="1" x14ac:dyDescent="0.25">
      <c r="A45" s="180">
        <v>2016</v>
      </c>
      <c r="B45" s="180">
        <v>2</v>
      </c>
      <c r="C45" s="185">
        <v>499</v>
      </c>
      <c r="D45" s="240">
        <v>446</v>
      </c>
      <c r="E45" s="180">
        <v>123</v>
      </c>
      <c r="F45" s="180"/>
      <c r="G45" s="243">
        <v>420505</v>
      </c>
      <c r="H45" s="185">
        <v>63558</v>
      </c>
      <c r="I45" s="183">
        <v>650475384000</v>
      </c>
      <c r="J45" s="182">
        <v>650475383963.3501</v>
      </c>
      <c r="K45" s="238">
        <v>207821699268.64697</v>
      </c>
      <c r="L45" s="238">
        <v>97542959511.519104</v>
      </c>
      <c r="M45" s="238">
        <v>79499306871.331299</v>
      </c>
      <c r="N45" s="241">
        <v>30779432885.796101</v>
      </c>
      <c r="O45" s="238">
        <v>1273240804.6400001</v>
      </c>
      <c r="P45" s="238">
        <v>87109920</v>
      </c>
      <c r="Q45" s="238">
        <v>1186130884.6400001</v>
      </c>
      <c r="R45" s="238">
        <v>0</v>
      </c>
      <c r="S45" s="238">
        <v>378611682375.04797</v>
      </c>
      <c r="T45" s="238">
        <v>412072970478.88202</v>
      </c>
      <c r="U45" s="238">
        <v>330895909513.56744</v>
      </c>
      <c r="V45" s="239">
        <v>32054265181.332481</v>
      </c>
      <c r="W45" s="239">
        <v>49122795783.982399</v>
      </c>
      <c r="X45" s="186">
        <v>0.11920897341773075</v>
      </c>
      <c r="Y45" s="239">
        <v>373875433573.93097</v>
      </c>
      <c r="Z45" s="239">
        <v>299749870836.04901</v>
      </c>
      <c r="AA45" s="239">
        <v>29326827236.620003</v>
      </c>
      <c r="AB45" s="239">
        <v>44798735501.262398</v>
      </c>
      <c r="AC45" s="239">
        <v>38197536904.950905</v>
      </c>
      <c r="AD45" s="239">
        <v>31146038677.518402</v>
      </c>
      <c r="AE45" s="239">
        <v>2727437944.7124801</v>
      </c>
      <c r="AF45" s="239">
        <v>4324060282.7199993</v>
      </c>
      <c r="AG45" s="239">
        <v>70000000</v>
      </c>
      <c r="AH45" s="239">
        <v>100000000</v>
      </c>
      <c r="AI45" s="239">
        <v>100000000</v>
      </c>
      <c r="AJ45" s="239">
        <v>0</v>
      </c>
      <c r="AK45" s="239">
        <v>2743947131.0599999</v>
      </c>
      <c r="AL45" s="239">
        <v>2471489104.8800001</v>
      </c>
      <c r="AM45" s="239">
        <v>732032869.30999994</v>
      </c>
      <c r="AN45" s="239">
        <v>59954814383.955399</v>
      </c>
      <c r="AO45" s="239">
        <v>30262932143.284401</v>
      </c>
      <c r="AP45" s="239">
        <v>13624276993.948898</v>
      </c>
      <c r="AQ45" s="239">
        <v>14413286732.048901</v>
      </c>
      <c r="AR45" s="239">
        <v>12651587597.383301</v>
      </c>
      <c r="AS45" s="239">
        <v>1761699134.6656001</v>
      </c>
      <c r="AT45" s="239">
        <v>16067605246.722101</v>
      </c>
      <c r="AU45" s="239">
        <v>0</v>
      </c>
      <c r="AV45" s="239">
        <v>26060291835.819199</v>
      </c>
      <c r="AW45" s="239">
        <v>26060291835.819199</v>
      </c>
      <c r="AX45" s="239">
        <v>676535675799.16895</v>
      </c>
      <c r="AY45" s="239">
        <v>169494675572.56</v>
      </c>
      <c r="AZ45" s="239">
        <v>26747511111.760002</v>
      </c>
      <c r="BA45" s="239">
        <v>101918060812.84</v>
      </c>
      <c r="BB45" s="239">
        <v>3035058905.71</v>
      </c>
      <c r="BC45" s="239">
        <v>0</v>
      </c>
      <c r="BD45" s="239">
        <v>386588221.62</v>
      </c>
      <c r="BE45" s="239">
        <v>2648470684.0900002</v>
      </c>
      <c r="BF45" s="239">
        <v>0</v>
      </c>
      <c r="BG45" s="239">
        <v>0</v>
      </c>
      <c r="BH45" s="239">
        <v>1506548270</v>
      </c>
      <c r="BI45" s="239">
        <v>16230154844.180399</v>
      </c>
      <c r="BJ45" s="239">
        <v>5176656751.0799999</v>
      </c>
      <c r="BK45" s="239">
        <v>11053498093.100401</v>
      </c>
      <c r="BL45" s="239">
        <v>0</v>
      </c>
      <c r="BM45" s="239">
        <v>507041000226.60901</v>
      </c>
      <c r="BN45" s="239">
        <v>388843755360.34003</v>
      </c>
      <c r="BO45" s="239">
        <v>488155848.25999999</v>
      </c>
      <c r="BP45" s="239">
        <v>108214105869.509</v>
      </c>
      <c r="BQ45" s="239">
        <v>25040304941.870499</v>
      </c>
      <c r="BR45" s="239">
        <v>803755780</v>
      </c>
      <c r="BS45" s="239">
        <v>65507259016.524704</v>
      </c>
      <c r="BT45" s="239">
        <v>62374500969.8433</v>
      </c>
      <c r="BU45" s="239">
        <v>2159072579.88624</v>
      </c>
      <c r="BV45" s="239">
        <v>17279010</v>
      </c>
      <c r="BW45" s="239">
        <v>956406456.79516995</v>
      </c>
      <c r="BX45" s="239">
        <v>0</v>
      </c>
      <c r="BY45" s="239">
        <v>50850000</v>
      </c>
      <c r="BZ45" s="239">
        <v>0</v>
      </c>
      <c r="CA45" s="239">
        <v>488101783.23000002</v>
      </c>
      <c r="CB45" s="239">
        <v>1327028305.3455999</v>
      </c>
      <c r="CC45" s="239">
        <v>909573631.78042996</v>
      </c>
      <c r="CD45" s="239">
        <v>7645913346.4900007</v>
      </c>
      <c r="CE45" s="239">
        <v>2640840458.7599998</v>
      </c>
      <c r="CF45" s="239">
        <v>3967525336.8600001</v>
      </c>
      <c r="CG45" s="239">
        <v>778098552.27999997</v>
      </c>
      <c r="CH45" s="239">
        <v>246549358.59</v>
      </c>
      <c r="CI45" s="239">
        <v>-12899640</v>
      </c>
      <c r="CJ45" s="239">
        <v>17204231490.5961</v>
      </c>
      <c r="CK45" s="239">
        <v>1421868840.7246001</v>
      </c>
      <c r="CL45" s="239">
        <v>4591143054.2660303</v>
      </c>
      <c r="CM45" s="239">
        <v>0</v>
      </c>
      <c r="CN45" s="239">
        <v>184935.15</v>
      </c>
      <c r="CO45" s="239">
        <v>288231000</v>
      </c>
      <c r="CP45" s="239">
        <v>430000</v>
      </c>
      <c r="CQ45" s="239">
        <v>1340466497.6300001</v>
      </c>
      <c r="CR45" s="239">
        <v>2101384152.6100001</v>
      </c>
      <c r="CS45" s="239">
        <v>861360543.87602997</v>
      </c>
      <c r="CT45" s="239">
        <v>37811173165.801102</v>
      </c>
      <c r="CU45" s="239">
        <v>12101342021.152</v>
      </c>
      <c r="CV45" s="239">
        <v>13493798196.7742</v>
      </c>
      <c r="CW45" s="239">
        <v>12214076962.334801</v>
      </c>
      <c r="CX45" s="239">
        <v>9903757920.8844509</v>
      </c>
      <c r="CY45" s="239">
        <v>27350646073.9454</v>
      </c>
      <c r="CZ45" s="239">
        <v>1484268523.4426801</v>
      </c>
      <c r="DA45" s="239">
        <v>594956989.72249997</v>
      </c>
      <c r="DB45" s="239">
        <v>28239957607.6656</v>
      </c>
      <c r="DC45" s="239">
        <v>28239957607.6656</v>
      </c>
      <c r="DD45" s="239">
        <v>84195759030.563492</v>
      </c>
      <c r="DE45" s="239">
        <v>59155454088.693115</v>
      </c>
      <c r="DF45" s="239">
        <v>25040304941.870377</v>
      </c>
    </row>
    <row r="46" spans="1:110" ht="11.25" customHeight="1" x14ac:dyDescent="0.25">
      <c r="A46" s="180">
        <v>2016</v>
      </c>
      <c r="B46" s="180">
        <v>3</v>
      </c>
      <c r="C46" s="180">
        <v>509</v>
      </c>
      <c r="D46" s="240">
        <v>450</v>
      </c>
      <c r="E46" s="180">
        <v>125</v>
      </c>
      <c r="F46" s="180"/>
      <c r="G46" s="243">
        <v>432704</v>
      </c>
      <c r="H46" s="185">
        <v>64278</v>
      </c>
      <c r="I46" s="183">
        <v>724153626151.93005</v>
      </c>
      <c r="J46" s="182">
        <v>695227014918.94702</v>
      </c>
      <c r="K46" s="238">
        <v>210184086234.43298</v>
      </c>
      <c r="L46" s="238">
        <v>95593762144.720795</v>
      </c>
      <c r="M46" s="238">
        <v>84091588891.047302</v>
      </c>
      <c r="N46" s="241">
        <v>30498735198.664597</v>
      </c>
      <c r="O46" s="238">
        <v>1300516684.6400001</v>
      </c>
      <c r="P46" s="238">
        <v>121921840</v>
      </c>
      <c r="Q46" s="238">
        <v>1178594844.6400001</v>
      </c>
      <c r="R46" s="238">
        <v>0</v>
      </c>
      <c r="S46" s="238">
        <v>409812028604.53497</v>
      </c>
      <c r="T46" s="238">
        <v>447715825946.10699</v>
      </c>
      <c r="U46" s="238">
        <v>369664299394.33759</v>
      </c>
      <c r="V46" s="239">
        <v>21872012116.924801</v>
      </c>
      <c r="W46" s="239">
        <v>56179514434.8433</v>
      </c>
      <c r="X46" s="186">
        <v>0.12548029615912173</v>
      </c>
      <c r="Y46" s="239">
        <v>408474616968.453</v>
      </c>
      <c r="Z46" s="239">
        <v>338984305291.06299</v>
      </c>
      <c r="AA46" s="239">
        <v>19329809103.854801</v>
      </c>
      <c r="AB46" s="239">
        <v>50160502573.534805</v>
      </c>
      <c r="AC46" s="239">
        <v>39241208977.653099</v>
      </c>
      <c r="AD46" s="239">
        <v>30679994103.274597</v>
      </c>
      <c r="AE46" s="239">
        <v>2542203013.0699997</v>
      </c>
      <c r="AF46" s="239">
        <v>6019011861.3085003</v>
      </c>
      <c r="AG46" s="239">
        <v>7795000</v>
      </c>
      <c r="AH46" s="239">
        <v>37795000</v>
      </c>
      <c r="AI46" s="239">
        <v>37795000</v>
      </c>
      <c r="AJ46" s="239">
        <v>0</v>
      </c>
      <c r="AK46" s="239">
        <v>3240263348.23</v>
      </c>
      <c r="AL46" s="239">
        <v>3262386801</v>
      </c>
      <c r="AM46" s="239">
        <v>925723197.00999999</v>
      </c>
      <c r="AN46" s="239">
        <v>70682325047.10939</v>
      </c>
      <c r="AO46" s="239">
        <v>33470814889.025101</v>
      </c>
      <c r="AP46" s="239">
        <v>18457519930.130898</v>
      </c>
      <c r="AQ46" s="239">
        <v>19441749960.8409</v>
      </c>
      <c r="AR46" s="239">
        <v>15752473150.505501</v>
      </c>
      <c r="AS46" s="239">
        <v>3689276810.3354001</v>
      </c>
      <c r="AT46" s="239">
        <v>18753990227.9534</v>
      </c>
      <c r="AU46" s="239">
        <v>0</v>
      </c>
      <c r="AV46" s="239">
        <v>28926611232.983501</v>
      </c>
      <c r="AW46" s="239">
        <v>28926611232.983501</v>
      </c>
      <c r="AX46" s="239">
        <v>724153626151.92993</v>
      </c>
      <c r="AY46" s="239">
        <v>193075263526.86499</v>
      </c>
      <c r="AZ46" s="239">
        <v>28389604665.822598</v>
      </c>
      <c r="BA46" s="239">
        <v>116158999739.20799</v>
      </c>
      <c r="BB46" s="239">
        <v>3526210576.9400001</v>
      </c>
      <c r="BC46" s="239">
        <v>0</v>
      </c>
      <c r="BD46" s="239">
        <v>936618830.88</v>
      </c>
      <c r="BE46" s="239">
        <v>2589591746.0599999</v>
      </c>
      <c r="BF46" s="239">
        <v>0</v>
      </c>
      <c r="BG46" s="239">
        <v>0</v>
      </c>
      <c r="BH46" s="239">
        <v>4298856480</v>
      </c>
      <c r="BI46" s="239">
        <v>21375313227.3708</v>
      </c>
      <c r="BJ46" s="239">
        <v>5854448455.9902802</v>
      </c>
      <c r="BK46" s="239">
        <v>15520864771.380501</v>
      </c>
      <c r="BL46" s="239">
        <v>0</v>
      </c>
      <c r="BM46" s="239">
        <v>531078362625.07703</v>
      </c>
      <c r="BN46" s="239">
        <v>401613200254.34296</v>
      </c>
      <c r="BO46" s="239">
        <v>481732646.23000002</v>
      </c>
      <c r="BP46" s="239">
        <v>119623918031.362</v>
      </c>
      <c r="BQ46" s="239">
        <v>44267311246.739502</v>
      </c>
      <c r="BR46" s="239">
        <v>998755780</v>
      </c>
      <c r="BS46" s="239">
        <v>100410234207.86101</v>
      </c>
      <c r="BT46" s="239">
        <v>95433079439.914902</v>
      </c>
      <c r="BU46" s="239">
        <v>3662936224.16294</v>
      </c>
      <c r="BV46" s="239">
        <v>17279010</v>
      </c>
      <c r="BW46" s="239">
        <v>1296939533.7825699</v>
      </c>
      <c r="BX46" s="239">
        <v>0</v>
      </c>
      <c r="BY46" s="239">
        <v>52140295</v>
      </c>
      <c r="BZ46" s="239">
        <v>0</v>
      </c>
      <c r="CA46" s="239">
        <v>915150582.09030008</v>
      </c>
      <c r="CB46" s="239">
        <v>2161314027.2026997</v>
      </c>
      <c r="CC46" s="239">
        <v>1831665370.5104301</v>
      </c>
      <c r="CD46" s="239">
        <v>11705779801.524101</v>
      </c>
      <c r="CE46" s="239">
        <v>3587107433.37989</v>
      </c>
      <c r="CF46" s="239">
        <v>6453834430.8773594</v>
      </c>
      <c r="CG46" s="239">
        <v>1235945217.7568901</v>
      </c>
      <c r="CH46" s="239">
        <v>411143233.62</v>
      </c>
      <c r="CI46" s="239">
        <v>-17749485.890000001</v>
      </c>
      <c r="CJ46" s="239">
        <v>40239208368.170204</v>
      </c>
      <c r="CK46" s="239">
        <v>2608615759.7562699</v>
      </c>
      <c r="CL46" s="239">
        <v>8709321462.2045994</v>
      </c>
      <c r="CM46" s="239">
        <v>0</v>
      </c>
      <c r="CN46" s="239">
        <v>184935.15</v>
      </c>
      <c r="CO46" s="239">
        <v>445082394.38</v>
      </c>
      <c r="CP46" s="239">
        <v>0</v>
      </c>
      <c r="CQ46" s="239">
        <v>3811390254.54</v>
      </c>
      <c r="CR46" s="239">
        <v>3086783187.0043998</v>
      </c>
      <c r="CS46" s="239">
        <v>1365880691.1301999</v>
      </c>
      <c r="CT46" s="239">
        <v>64598832300.743599</v>
      </c>
      <c r="CU46" s="239">
        <v>24917816384.039001</v>
      </c>
      <c r="CV46" s="239">
        <v>20820301988.204899</v>
      </c>
      <c r="CW46" s="239">
        <v>18860713928.499699</v>
      </c>
      <c r="CX46" s="239">
        <v>16339661663.460299</v>
      </c>
      <c r="CY46" s="239">
        <v>48005168810.302597</v>
      </c>
      <c r="CZ46" s="239">
        <v>2637091079.05896</v>
      </c>
      <c r="DA46" s="239">
        <v>1056087844.8133301</v>
      </c>
      <c r="DB46" s="239">
        <v>49586172044.548195</v>
      </c>
      <c r="DC46" s="239">
        <v>49586172044.548195</v>
      </c>
      <c r="DD46" s="239">
        <v>143286533655.09015</v>
      </c>
      <c r="DE46" s="239">
        <v>99019222408.350021</v>
      </c>
      <c r="DF46" s="239">
        <v>44267311246.740135</v>
      </c>
    </row>
    <row r="47" spans="1:110" ht="11.25" customHeight="1" x14ac:dyDescent="0.25">
      <c r="A47" s="180">
        <v>2016</v>
      </c>
      <c r="B47" s="180">
        <v>4</v>
      </c>
      <c r="C47" s="180">
        <v>518</v>
      </c>
      <c r="D47" s="240">
        <v>458</v>
      </c>
      <c r="E47" s="180">
        <v>125</v>
      </c>
      <c r="F47" s="180"/>
      <c r="G47" s="243">
        <v>592461</v>
      </c>
      <c r="H47" s="185">
        <v>66449</v>
      </c>
      <c r="I47" s="183">
        <v>787172010101.20898</v>
      </c>
      <c r="J47" s="182">
        <v>754283187498.40295</v>
      </c>
      <c r="K47" s="238">
        <v>243107520279.39999</v>
      </c>
      <c r="L47" s="238">
        <v>103073779785.52701</v>
      </c>
      <c r="M47" s="238">
        <v>98569841435.009308</v>
      </c>
      <c r="N47" s="241">
        <v>41463899058.864006</v>
      </c>
      <c r="O47" s="238">
        <v>1302735204.6399999</v>
      </c>
      <c r="P47" s="238">
        <v>122921840</v>
      </c>
      <c r="Q47" s="238">
        <v>1179813364.6400001</v>
      </c>
      <c r="R47" s="238">
        <v>0</v>
      </c>
      <c r="S47" s="238">
        <v>436110067567.74597</v>
      </c>
      <c r="T47" s="238">
        <v>478175223298.07104</v>
      </c>
      <c r="U47" s="238">
        <v>392017415771.83624</v>
      </c>
      <c r="V47" s="239">
        <v>26702718863.152401</v>
      </c>
      <c r="W47" s="239">
        <v>59455088663.082596</v>
      </c>
      <c r="X47" s="186">
        <v>0.1243374515580478</v>
      </c>
      <c r="Y47" s="239">
        <v>434815431301.93597</v>
      </c>
      <c r="Z47" s="239">
        <v>358552125084.099</v>
      </c>
      <c r="AA47" s="239">
        <v>24094250823.3046</v>
      </c>
      <c r="AB47" s="239">
        <v>52169055394.5326</v>
      </c>
      <c r="AC47" s="239">
        <v>43359791996.134995</v>
      </c>
      <c r="AD47" s="239">
        <v>33465290687.737202</v>
      </c>
      <c r="AE47" s="239">
        <v>2608468039.8478003</v>
      </c>
      <c r="AF47" s="239">
        <v>7286033268.5500002</v>
      </c>
      <c r="AG47" s="239">
        <v>7795000</v>
      </c>
      <c r="AH47" s="239">
        <v>37795000</v>
      </c>
      <c r="AI47" s="239">
        <v>37795000</v>
      </c>
      <c r="AJ47" s="239">
        <v>0</v>
      </c>
      <c r="AK47" s="239">
        <v>4480032564.5599995</v>
      </c>
      <c r="AL47" s="239">
        <v>4533144119.1599998</v>
      </c>
      <c r="AM47" s="239">
        <v>596077229</v>
      </c>
      <c r="AN47" s="239">
        <v>69275036882.057907</v>
      </c>
      <c r="AO47" s="239">
        <v>34416944440.809402</v>
      </c>
      <c r="AP47" s="239">
        <v>16698124360.814201</v>
      </c>
      <c r="AQ47" s="239">
        <v>17982249733.804199</v>
      </c>
      <c r="AR47" s="239">
        <v>15212907930.6756</v>
      </c>
      <c r="AS47" s="239">
        <v>2769341803.1286001</v>
      </c>
      <c r="AT47" s="239">
        <v>18159968080.434402</v>
      </c>
      <c r="AU47" s="239">
        <v>0</v>
      </c>
      <c r="AV47" s="239">
        <v>32888822602.804501</v>
      </c>
      <c r="AW47" s="239">
        <v>32888822602.804501</v>
      </c>
      <c r="AX47" s="239">
        <v>787172010101.20898</v>
      </c>
      <c r="AY47" s="239">
        <v>208680807352</v>
      </c>
      <c r="AZ47" s="239">
        <v>30461357616.480999</v>
      </c>
      <c r="BA47" s="239">
        <v>121417969089.41101</v>
      </c>
      <c r="BB47" s="239">
        <v>4118667717.0500002</v>
      </c>
      <c r="BC47" s="239">
        <v>0</v>
      </c>
      <c r="BD47" s="239">
        <v>980072668.65999997</v>
      </c>
      <c r="BE47" s="239">
        <v>2722526548.0900002</v>
      </c>
      <c r="BF47" s="239">
        <v>416068500.30000001</v>
      </c>
      <c r="BG47" s="239">
        <v>0</v>
      </c>
      <c r="BH47" s="239">
        <v>4080000460</v>
      </c>
      <c r="BI47" s="239">
        <v>27215823420.568501</v>
      </c>
      <c r="BJ47" s="239">
        <v>5222451100.0453005</v>
      </c>
      <c r="BK47" s="239">
        <v>21993372320.523197</v>
      </c>
      <c r="BL47" s="239">
        <v>0</v>
      </c>
      <c r="BM47" s="239">
        <v>578491202749.23596</v>
      </c>
      <c r="BN47" s="239">
        <v>440547491219.34698</v>
      </c>
      <c r="BO47" s="239">
        <v>461368166.26359999</v>
      </c>
      <c r="BP47" s="239">
        <v>130396503215.593</v>
      </c>
      <c r="BQ47" s="239">
        <v>59018895849.085098</v>
      </c>
      <c r="BR47" s="239">
        <v>998755780</v>
      </c>
      <c r="BS47" s="239">
        <v>135610491275.19899</v>
      </c>
      <c r="BT47" s="239">
        <v>128121117733.80501</v>
      </c>
      <c r="BU47" s="239">
        <v>5610143152.31742</v>
      </c>
      <c r="BV47" s="239">
        <v>86643625.719999999</v>
      </c>
      <c r="BW47" s="239">
        <v>1792586763.35606</v>
      </c>
      <c r="BX47" s="239">
        <v>12667000</v>
      </c>
      <c r="BY47" s="239">
        <v>47588999.089999996</v>
      </c>
      <c r="BZ47" s="239">
        <v>0</v>
      </c>
      <c r="CA47" s="239">
        <v>1474367815.6612999</v>
      </c>
      <c r="CB47" s="239">
        <v>3196441088.14639</v>
      </c>
      <c r="CC47" s="239">
        <v>2938478139.5416303</v>
      </c>
      <c r="CD47" s="239">
        <v>15367728100.626699</v>
      </c>
      <c r="CE47" s="239">
        <v>5023544188.7768602</v>
      </c>
      <c r="CF47" s="239">
        <v>8101704494.6359701</v>
      </c>
      <c r="CG47" s="239">
        <v>1465958185.0238299</v>
      </c>
      <c r="CH47" s="239">
        <v>813316603.13</v>
      </c>
      <c r="CI47" s="239">
        <v>36795370.939999998</v>
      </c>
      <c r="CJ47" s="239">
        <v>54350621915.368896</v>
      </c>
      <c r="CK47" s="239">
        <v>3927878803.79989</v>
      </c>
      <c r="CL47" s="239">
        <v>10655222474.479301</v>
      </c>
      <c r="CM47" s="239">
        <v>0</v>
      </c>
      <c r="CN47" s="239">
        <v>204948.91</v>
      </c>
      <c r="CO47" s="239">
        <v>682795438.71000004</v>
      </c>
      <c r="CP47" s="239">
        <v>0</v>
      </c>
      <c r="CQ47" s="239">
        <v>4024562100.2600002</v>
      </c>
      <c r="CR47" s="239">
        <v>4151742875.1059999</v>
      </c>
      <c r="CS47" s="239">
        <v>1795917111.4933</v>
      </c>
      <c r="CT47" s="239">
        <v>88918222773.320801</v>
      </c>
      <c r="CU47" s="239">
        <v>33562534663.9086</v>
      </c>
      <c r="CV47" s="239">
        <v>28514048639.723598</v>
      </c>
      <c r="CW47" s="239">
        <v>26841639469.688499</v>
      </c>
      <c r="CX47" s="239">
        <v>21185880926.678898</v>
      </c>
      <c r="CY47" s="239">
        <v>64455102107.311707</v>
      </c>
      <c r="CZ47" s="239">
        <v>3464896362.08179</v>
      </c>
      <c r="DA47" s="239">
        <v>1874226143.42329</v>
      </c>
      <c r="DB47" s="239">
        <v>66045772325.9701</v>
      </c>
      <c r="DC47" s="239">
        <v>66045772325.9701</v>
      </c>
      <c r="DD47" s="239">
        <v>193426009552.64972</v>
      </c>
      <c r="DE47" s="239">
        <v>134372934420.93471</v>
      </c>
      <c r="DF47" s="239">
        <v>59053075131.714996</v>
      </c>
    </row>
    <row r="48" spans="1:110" ht="11.25" customHeight="1" x14ac:dyDescent="0.25">
      <c r="A48" s="180">
        <v>2017</v>
      </c>
      <c r="B48" s="180">
        <v>1</v>
      </c>
      <c r="C48" s="180">
        <v>529</v>
      </c>
      <c r="D48" s="240">
        <v>464</v>
      </c>
      <c r="E48" s="180">
        <v>122</v>
      </c>
      <c r="F48" s="180"/>
      <c r="G48" s="244">
        <v>1331686</v>
      </c>
      <c r="H48" s="185">
        <v>58923</v>
      </c>
      <c r="I48" s="183">
        <v>798310942271.85901</v>
      </c>
      <c r="J48" s="182">
        <v>762644716195.25598</v>
      </c>
      <c r="K48" s="238">
        <v>227011032678.5</v>
      </c>
      <c r="L48" s="238">
        <v>128295824333.70801</v>
      </c>
      <c r="M48" s="238">
        <v>65193474865.053299</v>
      </c>
      <c r="N48" s="241">
        <v>33521733479.739597</v>
      </c>
      <c r="O48" s="238">
        <v>2944273584.1900001</v>
      </c>
      <c r="P48" s="238">
        <v>1504309747.77</v>
      </c>
      <c r="Q48" s="238">
        <v>1441131794.6399999</v>
      </c>
      <c r="R48" s="238">
        <v>-1167958.22</v>
      </c>
      <c r="S48" s="238">
        <v>456582707927.99097</v>
      </c>
      <c r="T48" s="238">
        <v>502359902542.82898</v>
      </c>
      <c r="U48" s="238">
        <v>404780632259.87103</v>
      </c>
      <c r="V48" s="239">
        <v>30123753622.122799</v>
      </c>
      <c r="W48" s="239">
        <v>67455516660.834297</v>
      </c>
      <c r="X48" s="186">
        <v>0.13427727077617096</v>
      </c>
      <c r="Y48" s="239">
        <v>463301863423.23999</v>
      </c>
      <c r="Z48" s="239">
        <v>375500735728.401</v>
      </c>
      <c r="AA48" s="239">
        <v>27680055697.133999</v>
      </c>
      <c r="AB48" s="239">
        <v>60121071997.7043</v>
      </c>
      <c r="AC48" s="239">
        <v>39058039119.588799</v>
      </c>
      <c r="AD48" s="239">
        <v>29279896531.470001</v>
      </c>
      <c r="AE48" s="239">
        <v>2443697924.9888</v>
      </c>
      <c r="AF48" s="239">
        <v>7334444663.1300001</v>
      </c>
      <c r="AG48" s="239">
        <v>7795000</v>
      </c>
      <c r="AH48" s="239">
        <v>37795000</v>
      </c>
      <c r="AI48" s="239">
        <v>37795000</v>
      </c>
      <c r="AJ48" s="239">
        <v>0</v>
      </c>
      <c r="AK48" s="239">
        <v>5415547138.04</v>
      </c>
      <c r="AL48" s="239">
        <v>5957510025.6099997</v>
      </c>
      <c r="AM48" s="239">
        <v>561906264</v>
      </c>
      <c r="AN48" s="239">
        <v>70683359866.535599</v>
      </c>
      <c r="AO48" s="239">
        <v>33885210925.496101</v>
      </c>
      <c r="AP48" s="239">
        <v>20356891093.864201</v>
      </c>
      <c r="AQ48" s="239">
        <v>21443213977.214199</v>
      </c>
      <c r="AR48" s="239">
        <v>17281101049.530201</v>
      </c>
      <c r="AS48" s="239">
        <v>4162112927.684</v>
      </c>
      <c r="AT48" s="239">
        <v>16441257847.1752</v>
      </c>
      <c r="AU48" s="239">
        <v>0</v>
      </c>
      <c r="AV48" s="239">
        <v>35666226076.602699</v>
      </c>
      <c r="AW48" s="239">
        <v>35666226076.602699</v>
      </c>
      <c r="AX48" s="239">
        <v>798310942271.85901</v>
      </c>
      <c r="AY48" s="239">
        <v>162788854063.63498</v>
      </c>
      <c r="AZ48" s="239">
        <v>32287157386.8741</v>
      </c>
      <c r="BA48" s="239">
        <v>62703161525.314003</v>
      </c>
      <c r="BB48" s="239">
        <v>4918078808.8499994</v>
      </c>
      <c r="BC48" s="239">
        <v>0</v>
      </c>
      <c r="BD48" s="239">
        <v>1639388346.3099999</v>
      </c>
      <c r="BE48" s="239">
        <v>2873606962.21</v>
      </c>
      <c r="BF48" s="239">
        <v>405083500.32999998</v>
      </c>
      <c r="BG48" s="239">
        <v>0</v>
      </c>
      <c r="BH48" s="239">
        <v>3971128376.5999999</v>
      </c>
      <c r="BI48" s="239">
        <v>22868317192.3927</v>
      </c>
      <c r="BJ48" s="239">
        <v>4727212012.8810301</v>
      </c>
      <c r="BK48" s="239">
        <v>18141105179.5117</v>
      </c>
      <c r="BL48" s="239">
        <v>0</v>
      </c>
      <c r="BM48" s="239">
        <v>635522088208.21704</v>
      </c>
      <c r="BN48" s="239">
        <v>509779056135.34601</v>
      </c>
      <c r="BO48" s="239">
        <v>565085612.35360003</v>
      </c>
      <c r="BP48" s="239">
        <v>117745321468.11501</v>
      </c>
      <c r="BQ48" s="239">
        <v>12919742469.524599</v>
      </c>
      <c r="BR48" s="239">
        <v>906555280</v>
      </c>
      <c r="BS48" s="239">
        <v>37122501252.821701</v>
      </c>
      <c r="BT48" s="239">
        <v>34833418002.310097</v>
      </c>
      <c r="BU48" s="239">
        <v>2040644237.30704</v>
      </c>
      <c r="BV48" s="239">
        <v>4632492.72</v>
      </c>
      <c r="BW48" s="239">
        <v>243806520.48459098</v>
      </c>
      <c r="BX48" s="239">
        <v>0</v>
      </c>
      <c r="BY48" s="239">
        <v>413135</v>
      </c>
      <c r="BZ48" s="239">
        <v>0</v>
      </c>
      <c r="CA48" s="239">
        <v>392219061.79280001</v>
      </c>
      <c r="CB48" s="239">
        <v>1163198762.73</v>
      </c>
      <c r="CC48" s="239">
        <v>1312024439.0382102</v>
      </c>
      <c r="CD48" s="239">
        <v>4000596885.22998</v>
      </c>
      <c r="CE48" s="239">
        <v>906959371.05438304</v>
      </c>
      <c r="CF48" s="239">
        <v>2136579381.02338</v>
      </c>
      <c r="CG48" s="239">
        <v>736345956.192222</v>
      </c>
      <c r="CH48" s="239">
        <v>220764347.96000001</v>
      </c>
      <c r="CI48" s="239">
        <v>52171</v>
      </c>
      <c r="CJ48" s="239">
        <v>6396530017.3341103</v>
      </c>
      <c r="CK48" s="239">
        <v>898583543.64100003</v>
      </c>
      <c r="CL48" s="239">
        <v>2692185511.5286403</v>
      </c>
      <c r="CM48" s="239">
        <v>0</v>
      </c>
      <c r="CN48" s="239">
        <v>0</v>
      </c>
      <c r="CO48" s="239">
        <v>144492686.46000001</v>
      </c>
      <c r="CP48" s="239">
        <v>1625000</v>
      </c>
      <c r="CQ48" s="239">
        <v>30009500</v>
      </c>
      <c r="CR48" s="239">
        <v>1177368300.4699998</v>
      </c>
      <c r="CS48" s="239">
        <v>1338690024.59864</v>
      </c>
      <c r="CT48" s="239">
        <v>19962141226.857201</v>
      </c>
      <c r="CU48" s="239">
        <v>3772950295.0667901</v>
      </c>
      <c r="CV48" s="239">
        <v>7935124027.3465195</v>
      </c>
      <c r="CW48" s="239">
        <v>8254066904.44384</v>
      </c>
      <c r="CX48" s="239">
        <v>5893255018.6609001</v>
      </c>
      <c r="CY48" s="239">
        <v>13663038139.407801</v>
      </c>
      <c r="CZ48" s="239">
        <v>1677586313.24615</v>
      </c>
      <c r="DA48" s="239">
        <v>724245203.83299601</v>
      </c>
      <c r="DB48" s="239">
        <v>14616379248.8209</v>
      </c>
      <c r="DC48" s="239">
        <v>14616379248.8209</v>
      </c>
      <c r="DD48" s="239">
        <v>45196617583.401962</v>
      </c>
      <c r="DE48" s="239">
        <v>32276875113.877422</v>
      </c>
      <c r="DF48" s="239">
        <v>12919742469.52454</v>
      </c>
    </row>
    <row r="49" spans="1:110" ht="11.25" customHeight="1" x14ac:dyDescent="0.25">
      <c r="A49" s="180">
        <v>2017</v>
      </c>
      <c r="B49" s="180">
        <v>2</v>
      </c>
      <c r="C49" s="180">
        <v>533</v>
      </c>
      <c r="D49" s="240">
        <v>467</v>
      </c>
      <c r="E49" s="180">
        <v>126</v>
      </c>
      <c r="F49" s="180"/>
      <c r="G49" s="244">
        <v>1353143</v>
      </c>
      <c r="H49" s="245">
        <v>65449</v>
      </c>
      <c r="I49" s="183">
        <v>855787284045.02002</v>
      </c>
      <c r="J49" s="182">
        <v>819685596008.49792</v>
      </c>
      <c r="K49" s="238">
        <v>232837914500.383</v>
      </c>
      <c r="L49" s="238">
        <v>141453888323.767</v>
      </c>
      <c r="M49" s="238">
        <v>52202135879.167</v>
      </c>
      <c r="N49" s="241">
        <v>39181890297.448502</v>
      </c>
      <c r="O49" s="238">
        <v>5451786484.2800007</v>
      </c>
      <c r="P49" s="238">
        <v>3450243142.6400003</v>
      </c>
      <c r="Q49" s="238">
        <v>2076942164.6400001</v>
      </c>
      <c r="R49" s="238">
        <v>-75398823</v>
      </c>
      <c r="S49" s="238">
        <v>507565639682.70599</v>
      </c>
      <c r="T49" s="238">
        <v>554938800053.0061</v>
      </c>
      <c r="U49" s="238">
        <v>449786069571.8382</v>
      </c>
      <c r="V49" s="239">
        <v>32979605205.188103</v>
      </c>
      <c r="W49" s="239">
        <v>72173125275.979996</v>
      </c>
      <c r="X49" s="186">
        <v>0.13005600846271001</v>
      </c>
      <c r="Y49" s="239">
        <v>518777915150.72601</v>
      </c>
      <c r="Z49" s="239">
        <v>424710830713.177</v>
      </c>
      <c r="AA49" s="239">
        <v>30881252411.850002</v>
      </c>
      <c r="AB49" s="239">
        <v>63185832025.700005</v>
      </c>
      <c r="AC49" s="239">
        <v>36160884902.279305</v>
      </c>
      <c r="AD49" s="239">
        <v>25075238858.661201</v>
      </c>
      <c r="AE49" s="239">
        <v>2098352793.3381</v>
      </c>
      <c r="AF49" s="239">
        <v>8987293250.2800007</v>
      </c>
      <c r="AG49" s="239">
        <v>0</v>
      </c>
      <c r="AH49" s="239">
        <v>30000000</v>
      </c>
      <c r="AI49" s="239">
        <v>30000000</v>
      </c>
      <c r="AJ49" s="239">
        <v>0</v>
      </c>
      <c r="AK49" s="239">
        <v>6011194658.0900002</v>
      </c>
      <c r="AL49" s="239">
        <v>6911923932.4700003</v>
      </c>
      <c r="AM49" s="239">
        <v>847369320</v>
      </c>
      <c r="AN49" s="239">
        <v>67819060683.039398</v>
      </c>
      <c r="AO49" s="239">
        <v>35650937747.457199</v>
      </c>
      <c r="AP49" s="239">
        <v>17107157118.597198</v>
      </c>
      <c r="AQ49" s="239">
        <v>18355473705.029202</v>
      </c>
      <c r="AR49" s="239">
        <v>16148012233.055601</v>
      </c>
      <c r="AS49" s="239">
        <v>2207461471.9735003</v>
      </c>
      <c r="AT49" s="239">
        <v>15060965816.9851</v>
      </c>
      <c r="AU49" s="239">
        <v>0</v>
      </c>
      <c r="AV49" s="239">
        <v>36101688036.520699</v>
      </c>
      <c r="AW49" s="239">
        <v>36101688036.520699</v>
      </c>
      <c r="AX49" s="239">
        <v>855787284045.02002</v>
      </c>
      <c r="AY49" s="239">
        <v>174380935740.992</v>
      </c>
      <c r="AZ49" s="239">
        <v>34545260478.254494</v>
      </c>
      <c r="BA49" s="239">
        <v>92052052509.093994</v>
      </c>
      <c r="BB49" s="239">
        <v>3525292228.2599998</v>
      </c>
      <c r="BC49" s="239">
        <v>0</v>
      </c>
      <c r="BD49" s="239">
        <v>805281953.88</v>
      </c>
      <c r="BE49" s="239">
        <v>2720010274.3799996</v>
      </c>
      <c r="BF49" s="239">
        <v>0</v>
      </c>
      <c r="BG49" s="239">
        <v>0</v>
      </c>
      <c r="BH49" s="239">
        <v>4313929005.6499996</v>
      </c>
      <c r="BI49" s="239">
        <v>23636761183.249001</v>
      </c>
      <c r="BJ49" s="239">
        <v>5595265452.7347794</v>
      </c>
      <c r="BK49" s="239">
        <v>18041495730.514198</v>
      </c>
      <c r="BL49" s="239">
        <v>0</v>
      </c>
      <c r="BM49" s="239">
        <v>681406348304.02502</v>
      </c>
      <c r="BN49" s="239">
        <v>549479575608.34705</v>
      </c>
      <c r="BO49" s="239">
        <v>596419474.35359991</v>
      </c>
      <c r="BP49" s="239">
        <v>122378005413.06201</v>
      </c>
      <c r="BQ49" s="239">
        <v>28107820775.230698</v>
      </c>
      <c r="BR49" s="239">
        <v>706555280</v>
      </c>
      <c r="BS49" s="239">
        <v>74332216699.508606</v>
      </c>
      <c r="BT49" s="239">
        <v>70742855210.929001</v>
      </c>
      <c r="BU49" s="239">
        <v>2932932114.08425</v>
      </c>
      <c r="BV49" s="239">
        <v>64647450.7698249</v>
      </c>
      <c r="BW49" s="239">
        <v>591781923.72552204</v>
      </c>
      <c r="BX49" s="239">
        <v>0</v>
      </c>
      <c r="BY49" s="239">
        <v>0</v>
      </c>
      <c r="BZ49" s="239">
        <v>0</v>
      </c>
      <c r="CA49" s="239">
        <v>784635438.0848</v>
      </c>
      <c r="CB49" s="239">
        <v>2217979520.4888</v>
      </c>
      <c r="CC49" s="239">
        <v>2410833034.8480802</v>
      </c>
      <c r="CD49" s="239">
        <v>6933148437.6594095</v>
      </c>
      <c r="CE49" s="239">
        <v>2264343406.4538503</v>
      </c>
      <c r="CF49" s="239">
        <v>3681334147.9766698</v>
      </c>
      <c r="CG49" s="239">
        <v>856723999.62888908</v>
      </c>
      <c r="CH49" s="239">
        <v>270779796.99000001</v>
      </c>
      <c r="CI49" s="239">
        <v>140032913.39000002</v>
      </c>
      <c r="CJ49" s="239">
        <v>12016881776.225201</v>
      </c>
      <c r="CK49" s="239">
        <v>2236684617.52423</v>
      </c>
      <c r="CL49" s="239">
        <v>4780763752.4814806</v>
      </c>
      <c r="CM49" s="239">
        <v>0</v>
      </c>
      <c r="CN49" s="239">
        <v>0</v>
      </c>
      <c r="CO49" s="239">
        <v>336917676.58000004</v>
      </c>
      <c r="CP49" s="239">
        <v>0</v>
      </c>
      <c r="CQ49" s="239">
        <v>77409225</v>
      </c>
      <c r="CR49" s="239">
        <v>2575295649.3330002</v>
      </c>
      <c r="CS49" s="239">
        <v>1791141201.56848</v>
      </c>
      <c r="CT49" s="239">
        <v>39961559803.156601</v>
      </c>
      <c r="CU49" s="239">
        <v>7177001296.2222204</v>
      </c>
      <c r="CV49" s="239">
        <v>15512662254.602701</v>
      </c>
      <c r="CW49" s="239">
        <v>17271896252.3316</v>
      </c>
      <c r="CX49" s="239">
        <v>10187401112.228199</v>
      </c>
      <c r="CY49" s="239">
        <v>29266989122.689602</v>
      </c>
      <c r="CZ49" s="239">
        <v>3163394918.5676003</v>
      </c>
      <c r="DA49" s="239">
        <v>775906738.67162704</v>
      </c>
      <c r="DB49" s="239">
        <v>31654477302.585602</v>
      </c>
      <c r="DC49" s="239">
        <v>31654477302.585602</v>
      </c>
      <c r="DD49" s="239">
        <v>89383144330.711395</v>
      </c>
      <c r="DE49" s="239">
        <v>61372800266.510704</v>
      </c>
      <c r="DF49" s="239">
        <v>28107820775.230698</v>
      </c>
    </row>
    <row r="50" spans="1:110" ht="11.25" customHeight="1" x14ac:dyDescent="0.25">
      <c r="A50" s="180">
        <v>2017</v>
      </c>
      <c r="B50" s="180">
        <v>3</v>
      </c>
      <c r="C50" s="180">
        <v>535</v>
      </c>
      <c r="D50" s="240">
        <v>465</v>
      </c>
      <c r="E50" s="180">
        <v>139</v>
      </c>
      <c r="F50" s="180"/>
      <c r="G50" s="244">
        <v>1392561</v>
      </c>
      <c r="H50" s="245">
        <v>102957</v>
      </c>
      <c r="I50" s="183">
        <v>905980819320</v>
      </c>
      <c r="J50" s="182">
        <v>868820250520</v>
      </c>
      <c r="K50" s="238">
        <v>247767022860</v>
      </c>
      <c r="L50" s="238">
        <v>141521294160</v>
      </c>
      <c r="M50" s="238">
        <v>63617080949.999992</v>
      </c>
      <c r="N50" s="241">
        <v>42628647740</v>
      </c>
      <c r="O50" s="238">
        <v>4347746540</v>
      </c>
      <c r="P50" s="238">
        <v>2485346750</v>
      </c>
      <c r="Q50" s="238">
        <v>1890009920</v>
      </c>
      <c r="R50" s="238">
        <v>-27610140</v>
      </c>
      <c r="S50" s="238">
        <v>539038543970</v>
      </c>
      <c r="T50" s="238">
        <v>592409731880</v>
      </c>
      <c r="U50" s="238">
        <v>473416675419.99994</v>
      </c>
      <c r="V50" s="239">
        <v>34280809640</v>
      </c>
      <c r="W50" s="239">
        <v>84712246810</v>
      </c>
      <c r="X50" s="186">
        <v>0.14299604184618547</v>
      </c>
      <c r="Y50" s="239">
        <v>558876821010</v>
      </c>
      <c r="Z50" s="239">
        <v>450601133770</v>
      </c>
      <c r="AA50" s="239">
        <v>32953944530</v>
      </c>
      <c r="AB50" s="239">
        <v>75321742700</v>
      </c>
      <c r="AC50" s="239">
        <v>33532910870</v>
      </c>
      <c r="AD50" s="239">
        <v>22815541650</v>
      </c>
      <c r="AE50" s="239">
        <v>1326865110</v>
      </c>
      <c r="AF50" s="239">
        <v>9390504110</v>
      </c>
      <c r="AG50" s="239">
        <v>0</v>
      </c>
      <c r="AH50" s="239">
        <v>30000000</v>
      </c>
      <c r="AI50" s="239">
        <v>30000000</v>
      </c>
      <c r="AJ50" s="239">
        <v>0</v>
      </c>
      <c r="AK50" s="239">
        <v>5923360020</v>
      </c>
      <c r="AL50" s="239">
        <v>7012034150</v>
      </c>
      <c r="AM50" s="239">
        <v>1210978630</v>
      </c>
      <c r="AN50" s="239">
        <v>71743577140</v>
      </c>
      <c r="AO50" s="239">
        <v>39491761690</v>
      </c>
      <c r="AP50" s="239">
        <v>16924499540</v>
      </c>
      <c r="AQ50" s="239">
        <v>18127964320</v>
      </c>
      <c r="AR50" s="239">
        <v>15905084760</v>
      </c>
      <c r="AS50" s="239">
        <v>2222879560</v>
      </c>
      <c r="AT50" s="239">
        <v>15327315910</v>
      </c>
      <c r="AU50" s="239">
        <v>0</v>
      </c>
      <c r="AV50" s="239">
        <v>37160568800</v>
      </c>
      <c r="AW50" s="239">
        <v>37160568800</v>
      </c>
      <c r="AX50" s="239">
        <v>905980819320</v>
      </c>
      <c r="AY50" s="239">
        <v>189142853310</v>
      </c>
      <c r="AZ50" s="239">
        <v>35616657320</v>
      </c>
      <c r="BA50" s="239">
        <v>104913595300</v>
      </c>
      <c r="BB50" s="239">
        <v>3681644820</v>
      </c>
      <c r="BC50" s="239">
        <v>0</v>
      </c>
      <c r="BD50" s="239">
        <v>856571860</v>
      </c>
      <c r="BE50" s="239">
        <v>2825072960</v>
      </c>
      <c r="BF50" s="239">
        <v>0</v>
      </c>
      <c r="BG50" s="239">
        <v>0</v>
      </c>
      <c r="BH50" s="239">
        <v>4458437120</v>
      </c>
      <c r="BI50" s="239">
        <v>24546178520</v>
      </c>
      <c r="BJ50" s="239">
        <v>5383396780</v>
      </c>
      <c r="BK50" s="239">
        <v>19162781730</v>
      </c>
      <c r="BL50" s="239">
        <v>0</v>
      </c>
      <c r="BM50" s="239">
        <v>716837966010</v>
      </c>
      <c r="BN50" s="239">
        <v>575821088100</v>
      </c>
      <c r="BO50" s="239">
        <v>418973460</v>
      </c>
      <c r="BP50" s="239">
        <v>133314003910</v>
      </c>
      <c r="BQ50" s="239">
        <v>43611092360</v>
      </c>
      <c r="BR50" s="239">
        <v>706555280</v>
      </c>
      <c r="BS50" s="239">
        <v>114855824920</v>
      </c>
      <c r="BT50" s="239">
        <v>110237694690</v>
      </c>
      <c r="BU50" s="239">
        <v>4094731730</v>
      </c>
      <c r="BV50" s="239">
        <v>224809070</v>
      </c>
      <c r="BW50" s="239">
        <v>298589430</v>
      </c>
      <c r="BX50" s="239">
        <v>0</v>
      </c>
      <c r="BY50" s="239">
        <v>689410</v>
      </c>
      <c r="BZ50" s="239">
        <v>0</v>
      </c>
      <c r="CA50" s="239">
        <v>1073683870.0000001</v>
      </c>
      <c r="CB50" s="239">
        <v>3273394030</v>
      </c>
      <c r="CC50" s="239">
        <v>4049177880</v>
      </c>
      <c r="CD50" s="239">
        <v>10677609950</v>
      </c>
      <c r="CE50" s="239">
        <v>3596258990</v>
      </c>
      <c r="CF50" s="239">
        <v>5177931180</v>
      </c>
      <c r="CG50" s="239">
        <v>1277782120</v>
      </c>
      <c r="CH50" s="239">
        <v>648118300</v>
      </c>
      <c r="CI50" s="239">
        <v>22480650</v>
      </c>
      <c r="CJ50" s="239">
        <v>19588845310</v>
      </c>
      <c r="CK50" s="239">
        <v>2796305650</v>
      </c>
      <c r="CL50" s="239">
        <v>7783226280</v>
      </c>
      <c r="CM50" s="239">
        <v>0</v>
      </c>
      <c r="CN50" s="239">
        <v>0</v>
      </c>
      <c r="CO50" s="239">
        <v>564317750</v>
      </c>
      <c r="CP50" s="239">
        <v>0</v>
      </c>
      <c r="CQ50" s="239">
        <v>110526230</v>
      </c>
      <c r="CR50" s="239">
        <v>4092380540</v>
      </c>
      <c r="CS50" s="239">
        <v>3016001770</v>
      </c>
      <c r="CT50" s="239">
        <v>58702981780</v>
      </c>
      <c r="CU50" s="239">
        <v>10508818160</v>
      </c>
      <c r="CV50" s="239">
        <v>22948568250</v>
      </c>
      <c r="CW50" s="239">
        <v>25303828380</v>
      </c>
      <c r="CX50" s="239">
        <v>18420977160</v>
      </c>
      <c r="CY50" s="239">
        <v>46648254910</v>
      </c>
      <c r="CZ50" s="239">
        <v>4170484110</v>
      </c>
      <c r="DA50" s="239">
        <v>1136884520</v>
      </c>
      <c r="DB50" s="239">
        <v>49681854500</v>
      </c>
      <c r="DC50" s="239">
        <v>49681854500</v>
      </c>
      <c r="DD50" s="239">
        <v>138615154340</v>
      </c>
      <c r="DE50" s="239">
        <v>94945828970</v>
      </c>
      <c r="DF50" s="239">
        <v>43674478930</v>
      </c>
    </row>
    <row r="51" spans="1:110" ht="11.25" customHeight="1" x14ac:dyDescent="0.25">
      <c r="A51" s="180">
        <v>2017</v>
      </c>
      <c r="B51" s="180">
        <v>4</v>
      </c>
      <c r="C51" s="180">
        <v>534</v>
      </c>
      <c r="D51" s="240">
        <v>463</v>
      </c>
      <c r="E51" s="180">
        <v>164</v>
      </c>
      <c r="F51" s="180"/>
      <c r="G51" s="244">
        <v>1471099</v>
      </c>
      <c r="H51" s="245">
        <v>107442</v>
      </c>
      <c r="I51" s="183">
        <v>969178995579.24792</v>
      </c>
      <c r="J51" s="182">
        <v>932691578156.74902</v>
      </c>
      <c r="K51" s="238">
        <v>264057750711.44699</v>
      </c>
      <c r="L51" s="238">
        <v>144617849176.03497</v>
      </c>
      <c r="M51" s="238">
        <v>76450111990.875687</v>
      </c>
      <c r="N51" s="241">
        <v>42989789544.536301</v>
      </c>
      <c r="O51" s="238">
        <v>2742652531.4099998</v>
      </c>
      <c r="P51" s="238">
        <v>764448012.43999994</v>
      </c>
      <c r="Q51" s="238">
        <v>1995009919.95</v>
      </c>
      <c r="R51" s="238">
        <v>-16805400.979999997</v>
      </c>
      <c r="S51" s="238">
        <v>582001999537.74707</v>
      </c>
      <c r="T51" s="238">
        <v>638007828509.672</v>
      </c>
      <c r="U51" s="238">
        <v>527022930913.409</v>
      </c>
      <c r="V51" s="239">
        <v>29920215944.780201</v>
      </c>
      <c r="W51" s="239">
        <v>81064681651.483002</v>
      </c>
      <c r="X51" s="186">
        <v>0.12705907048326145</v>
      </c>
      <c r="Y51" s="239">
        <v>605282674185.95398</v>
      </c>
      <c r="Z51" s="239">
        <v>503899077497.00897</v>
      </c>
      <c r="AA51" s="239">
        <v>28029340114.350201</v>
      </c>
      <c r="AB51" s="239">
        <v>73354256574.595093</v>
      </c>
      <c r="AC51" s="239">
        <v>32725154323.717899</v>
      </c>
      <c r="AD51" s="239">
        <v>23123853416.400002</v>
      </c>
      <c r="AE51" s="239">
        <v>1890875830.4300001</v>
      </c>
      <c r="AF51" s="239">
        <v>7710425076.8879004</v>
      </c>
      <c r="AG51" s="239">
        <v>125000000</v>
      </c>
      <c r="AH51" s="239">
        <v>125000000</v>
      </c>
      <c r="AI51" s="239">
        <v>125000000</v>
      </c>
      <c r="AJ51" s="239">
        <v>0</v>
      </c>
      <c r="AK51" s="239">
        <v>8110651509.3999996</v>
      </c>
      <c r="AL51" s="239">
        <v>8928019163.1900005</v>
      </c>
      <c r="AM51" s="239">
        <v>2113539513.7200003</v>
      </c>
      <c r="AN51" s="239">
        <v>75653523866.744995</v>
      </c>
      <c r="AO51" s="239">
        <v>39115503541.095505</v>
      </c>
      <c r="AP51" s="239">
        <v>16845868351.469301</v>
      </c>
      <c r="AQ51" s="239">
        <v>17859380853.729301</v>
      </c>
      <c r="AR51" s="239">
        <v>14950046140.824501</v>
      </c>
      <c r="AS51" s="239">
        <v>2909334712.9048004</v>
      </c>
      <c r="AT51" s="239">
        <v>19692151974.180099</v>
      </c>
      <c r="AU51" s="239">
        <v>0</v>
      </c>
      <c r="AV51" s="239">
        <v>36487417422.498199</v>
      </c>
      <c r="AW51" s="239">
        <v>45465742734.232407</v>
      </c>
      <c r="AX51" s="239">
        <v>969178995579.24792</v>
      </c>
      <c r="AY51" s="239">
        <v>211011111678.68997</v>
      </c>
      <c r="AZ51" s="239">
        <v>39217724908.018906</v>
      </c>
      <c r="BA51" s="239">
        <v>112761691279.033</v>
      </c>
      <c r="BB51" s="239">
        <v>6711180459.8299999</v>
      </c>
      <c r="BC51" s="239">
        <v>0</v>
      </c>
      <c r="BD51" s="239">
        <v>3665571801.3099999</v>
      </c>
      <c r="BE51" s="239">
        <v>3045608658.52</v>
      </c>
      <c r="BF51" s="239">
        <v>0</v>
      </c>
      <c r="BG51" s="239">
        <v>0</v>
      </c>
      <c r="BH51" s="239">
        <v>6876904690</v>
      </c>
      <c r="BI51" s="239">
        <v>30573706319.934601</v>
      </c>
      <c r="BJ51" s="239">
        <v>6021883311.6697693</v>
      </c>
      <c r="BK51" s="239">
        <v>24551823008.264797</v>
      </c>
      <c r="BL51" s="239">
        <v>0</v>
      </c>
      <c r="BM51" s="239">
        <v>758167883900.59802</v>
      </c>
      <c r="BN51" s="239">
        <v>595389138102.50696</v>
      </c>
      <c r="BO51" s="239">
        <v>429638929.95359999</v>
      </c>
      <c r="BP51" s="239">
        <v>155071768463.681</v>
      </c>
      <c r="BQ51" s="239">
        <v>66777292303.0439</v>
      </c>
      <c r="BR51" s="239">
        <v>706555280</v>
      </c>
      <c r="BS51" s="239">
        <v>161923913504.96799</v>
      </c>
      <c r="BT51" s="239">
        <v>154834674062.11099</v>
      </c>
      <c r="BU51" s="239">
        <v>6042610854.0219097</v>
      </c>
      <c r="BV51" s="239">
        <v>363770386.82999998</v>
      </c>
      <c r="BW51" s="239">
        <v>682858202.00527406</v>
      </c>
      <c r="BX51" s="239">
        <v>0</v>
      </c>
      <c r="BY51" s="239">
        <v>689410</v>
      </c>
      <c r="BZ51" s="239">
        <v>0</v>
      </c>
      <c r="CA51" s="239">
        <v>1739151090.7026999</v>
      </c>
      <c r="CB51" s="239">
        <v>4554697005.3916101</v>
      </c>
      <c r="CC51" s="239">
        <v>5611679304.0890398</v>
      </c>
      <c r="CD51" s="239">
        <v>14235408053.7318</v>
      </c>
      <c r="CE51" s="239">
        <v>3601458082.63343</v>
      </c>
      <c r="CF51" s="239">
        <v>8090898269.4183302</v>
      </c>
      <c r="CG51" s="239">
        <v>1686666152.96</v>
      </c>
      <c r="CH51" s="239">
        <v>858571802.74000001</v>
      </c>
      <c r="CI51" s="239">
        <v>2186254.02</v>
      </c>
      <c r="CJ51" s="239">
        <v>27265175170.5653</v>
      </c>
      <c r="CK51" s="239">
        <v>3548923947.1216002</v>
      </c>
      <c r="CL51" s="239">
        <v>11645376929.845699</v>
      </c>
      <c r="CM51" s="239">
        <v>0</v>
      </c>
      <c r="CN51" s="239">
        <v>0</v>
      </c>
      <c r="CO51" s="239">
        <v>913817397.23000002</v>
      </c>
      <c r="CP51" s="239">
        <v>0</v>
      </c>
      <c r="CQ51" s="239">
        <v>174147725</v>
      </c>
      <c r="CR51" s="239">
        <v>6625678210.1499996</v>
      </c>
      <c r="CS51" s="239">
        <v>3931733597.4657202</v>
      </c>
      <c r="CT51" s="239">
        <v>79267801633.660202</v>
      </c>
      <c r="CU51" s="239">
        <v>12261824875.6891</v>
      </c>
      <c r="CV51" s="239">
        <v>31596294193.6936</v>
      </c>
      <c r="CW51" s="239">
        <v>35409682564.277405</v>
      </c>
      <c r="CX51" s="239">
        <v>24407813681.907402</v>
      </c>
      <c r="CY51" s="239">
        <v>71278065306.234192</v>
      </c>
      <c r="CZ51" s="239">
        <v>6693930395.8775005</v>
      </c>
      <c r="DA51" s="239">
        <v>2194460925.5908899</v>
      </c>
      <c r="DB51" s="239">
        <v>75777534776.520889</v>
      </c>
      <c r="DC51" s="239">
        <v>75777534776.520889</v>
      </c>
      <c r="DD51" s="239">
        <v>195883019071.41101</v>
      </c>
      <c r="DE51" s="239">
        <v>129105726768.367</v>
      </c>
      <c r="DF51" s="239">
        <v>66777292303.0439</v>
      </c>
    </row>
    <row r="52" spans="1:110" ht="11.25" customHeight="1" x14ac:dyDescent="0.25">
      <c r="A52" s="180">
        <v>2018</v>
      </c>
      <c r="B52" s="180">
        <v>1</v>
      </c>
      <c r="C52" s="180">
        <v>537</v>
      </c>
      <c r="D52" s="240">
        <v>461</v>
      </c>
      <c r="E52" s="180">
        <v>171</v>
      </c>
      <c r="F52" s="180"/>
      <c r="G52" s="244">
        <v>1358693</v>
      </c>
      <c r="H52" s="245">
        <v>137530</v>
      </c>
      <c r="I52" s="183">
        <v>1046772203530.0001</v>
      </c>
      <c r="J52" s="182">
        <v>1008583263840</v>
      </c>
      <c r="K52" s="238">
        <v>264170994450</v>
      </c>
      <c r="L52" s="238">
        <v>152818545510</v>
      </c>
      <c r="M52" s="238">
        <v>65758502140</v>
      </c>
      <c r="N52" s="241">
        <v>45593946790</v>
      </c>
      <c r="O52" s="238">
        <v>1773971510</v>
      </c>
      <c r="P52" s="238">
        <v>753170720</v>
      </c>
      <c r="Q52" s="238">
        <v>1024596160</v>
      </c>
      <c r="R52" s="238">
        <v>-3795370</v>
      </c>
      <c r="S52" s="238">
        <v>647868923110</v>
      </c>
      <c r="T52" s="238">
        <v>706745469230</v>
      </c>
      <c r="U52" s="238">
        <v>590475472620</v>
      </c>
      <c r="V52" s="239">
        <v>37947310370.000008</v>
      </c>
      <c r="W52" s="239">
        <v>78322686229.999985</v>
      </c>
      <c r="X52" s="186">
        <v>0.11082163188868072</v>
      </c>
      <c r="Y52" s="239">
        <v>668963586040</v>
      </c>
      <c r="Z52" s="239">
        <v>564734520080</v>
      </c>
      <c r="AA52" s="239">
        <v>36540695630</v>
      </c>
      <c r="AB52" s="239">
        <v>67688370319.999992</v>
      </c>
      <c r="AC52" s="239">
        <v>37781883190</v>
      </c>
      <c r="AD52" s="239">
        <v>25740952540</v>
      </c>
      <c r="AE52" s="239">
        <v>1406614740</v>
      </c>
      <c r="AF52" s="239">
        <v>10634315910</v>
      </c>
      <c r="AG52" s="239">
        <v>125000000</v>
      </c>
      <c r="AH52" s="239">
        <v>125000000</v>
      </c>
      <c r="AI52" s="239">
        <v>125000000</v>
      </c>
      <c r="AJ52" s="239">
        <v>0</v>
      </c>
      <c r="AK52" s="239">
        <v>8878095830</v>
      </c>
      <c r="AL52" s="239">
        <v>9814884770</v>
      </c>
      <c r="AM52" s="239">
        <v>2404701870</v>
      </c>
      <c r="AN52" s="239">
        <v>85766278950</v>
      </c>
      <c r="AO52" s="239">
        <v>41764902140</v>
      </c>
      <c r="AP52" s="239">
        <v>24213357320</v>
      </c>
      <c r="AQ52" s="239">
        <v>25078619960</v>
      </c>
      <c r="AR52" s="239">
        <v>21620432490</v>
      </c>
      <c r="AS52" s="239">
        <v>3458187470</v>
      </c>
      <c r="AT52" s="239">
        <v>19788019480</v>
      </c>
      <c r="AU52" s="239">
        <v>0</v>
      </c>
      <c r="AV52" s="239">
        <v>38188939690</v>
      </c>
      <c r="AW52" s="239">
        <v>47290691840</v>
      </c>
      <c r="AX52" s="239">
        <v>1046772203530</v>
      </c>
      <c r="AY52" s="239">
        <v>235455090250</v>
      </c>
      <c r="AZ52" s="239">
        <v>42229022650</v>
      </c>
      <c r="BA52" s="239">
        <v>126821274770</v>
      </c>
      <c r="BB52" s="239">
        <v>9603760550</v>
      </c>
      <c r="BC52" s="239">
        <v>0</v>
      </c>
      <c r="BD52" s="239">
        <v>6557588910</v>
      </c>
      <c r="BE52" s="239">
        <v>3046171640</v>
      </c>
      <c r="BF52" s="239">
        <v>0</v>
      </c>
      <c r="BG52" s="239">
        <v>0</v>
      </c>
      <c r="BH52" s="239">
        <v>9913960490</v>
      </c>
      <c r="BI52" s="239">
        <v>30441005140</v>
      </c>
      <c r="BJ52" s="239">
        <v>6525984740</v>
      </c>
      <c r="BK52" s="239">
        <v>23915020400</v>
      </c>
      <c r="BL52" s="239">
        <v>0</v>
      </c>
      <c r="BM52" s="239">
        <v>811317113280</v>
      </c>
      <c r="BN52" s="239">
        <v>645504334100</v>
      </c>
      <c r="BO52" s="239">
        <v>463469150</v>
      </c>
      <c r="BP52" s="239">
        <v>154536815150</v>
      </c>
      <c r="BQ52" s="239">
        <v>18227417590</v>
      </c>
      <c r="BR52" s="239">
        <v>666555280</v>
      </c>
      <c r="BS52" s="239">
        <v>47686605550</v>
      </c>
      <c r="BT52" s="239">
        <v>48219231010</v>
      </c>
      <c r="BU52" s="239">
        <v>1938023100</v>
      </c>
      <c r="BV52" s="239">
        <v>50524860</v>
      </c>
      <c r="BW52" s="239">
        <v>-2521173430</v>
      </c>
      <c r="BX52" s="239">
        <v>0</v>
      </c>
      <c r="BY52" s="239">
        <v>0</v>
      </c>
      <c r="BZ52" s="239">
        <v>0</v>
      </c>
      <c r="CA52" s="239">
        <v>560126650</v>
      </c>
      <c r="CB52" s="239">
        <v>1127303460</v>
      </c>
      <c r="CC52" s="239">
        <v>4208603540</v>
      </c>
      <c r="CD52" s="239">
        <v>4643522410</v>
      </c>
      <c r="CE52" s="239">
        <v>1160325190</v>
      </c>
      <c r="CF52" s="239">
        <v>2634895170</v>
      </c>
      <c r="CG52" s="239">
        <v>442295940</v>
      </c>
      <c r="CH52" s="239">
        <v>406006100</v>
      </c>
      <c r="CI52" s="239">
        <v>0</v>
      </c>
      <c r="CJ52" s="239">
        <v>6901711530</v>
      </c>
      <c r="CK52" s="239">
        <v>968835890</v>
      </c>
      <c r="CL52" s="239">
        <v>4181014450</v>
      </c>
      <c r="CM52" s="239">
        <v>0</v>
      </c>
      <c r="CN52" s="239">
        <v>2283880</v>
      </c>
      <c r="CO52" s="239">
        <v>330042240</v>
      </c>
      <c r="CP52" s="239">
        <v>0</v>
      </c>
      <c r="CQ52" s="239">
        <v>37238000</v>
      </c>
      <c r="CR52" s="239">
        <v>2499870760</v>
      </c>
      <c r="CS52" s="239">
        <v>1311579580</v>
      </c>
      <c r="CT52" s="239">
        <v>21321467600</v>
      </c>
      <c r="CU52" s="239">
        <v>2110247200.0000002</v>
      </c>
      <c r="CV52" s="239">
        <v>9434753010</v>
      </c>
      <c r="CW52" s="239">
        <v>9776467390</v>
      </c>
      <c r="CX52" s="239">
        <v>9285428470</v>
      </c>
      <c r="CY52" s="239">
        <v>19337898590</v>
      </c>
      <c r="CZ52" s="239">
        <v>2182404200</v>
      </c>
      <c r="DA52" s="239">
        <v>651790310</v>
      </c>
      <c r="DB52" s="239">
        <v>20868512480</v>
      </c>
      <c r="DC52" s="239">
        <v>20868512480</v>
      </c>
      <c r="DD52" s="239">
        <v>56770721270</v>
      </c>
      <c r="DE52" s="239">
        <v>38543303680</v>
      </c>
      <c r="DF52" s="239">
        <v>18227417590</v>
      </c>
    </row>
    <row r="53" spans="1:110" ht="11.25" customHeight="1" x14ac:dyDescent="0.25">
      <c r="A53" s="180">
        <v>2018</v>
      </c>
      <c r="B53" s="180">
        <v>2</v>
      </c>
      <c r="C53" s="180">
        <v>539</v>
      </c>
      <c r="D53" s="240">
        <v>464</v>
      </c>
      <c r="E53" s="180">
        <v>190</v>
      </c>
      <c r="F53" s="180"/>
      <c r="G53" s="244">
        <v>1423597</v>
      </c>
      <c r="H53" s="245">
        <v>150542</v>
      </c>
      <c r="I53" s="183">
        <v>1143696359410</v>
      </c>
      <c r="J53" s="182">
        <v>1101049670930</v>
      </c>
      <c r="K53" s="238">
        <v>277115113460</v>
      </c>
      <c r="L53" s="238">
        <v>150097454980</v>
      </c>
      <c r="M53" s="238">
        <v>83984094610</v>
      </c>
      <c r="N53" s="241">
        <v>43033563860</v>
      </c>
      <c r="O53" s="238">
        <v>2125976680.0000002</v>
      </c>
      <c r="P53" s="238">
        <v>1366694520</v>
      </c>
      <c r="Q53" s="238">
        <v>759282160</v>
      </c>
      <c r="R53" s="238">
        <v>0</v>
      </c>
      <c r="S53" s="238">
        <v>710557256950</v>
      </c>
      <c r="T53" s="238">
        <v>768345948720</v>
      </c>
      <c r="U53" s="238">
        <v>653750059890</v>
      </c>
      <c r="V53" s="239">
        <v>34438363010</v>
      </c>
      <c r="W53" s="239">
        <v>80157525810</v>
      </c>
      <c r="X53" s="186">
        <v>0.104324784875271</v>
      </c>
      <c r="Y53" s="239">
        <v>742995631900</v>
      </c>
      <c r="Z53" s="239">
        <v>636139919420</v>
      </c>
      <c r="AA53" s="239">
        <v>32663316980</v>
      </c>
      <c r="AB53" s="239">
        <v>74192395500</v>
      </c>
      <c r="AC53" s="239">
        <v>25350316820</v>
      </c>
      <c r="AD53" s="239">
        <v>17610140470</v>
      </c>
      <c r="AE53" s="239">
        <v>1775046030</v>
      </c>
      <c r="AF53" s="239">
        <v>5965130310</v>
      </c>
      <c r="AG53" s="239">
        <v>232737090</v>
      </c>
      <c r="AH53" s="239">
        <v>232737090</v>
      </c>
      <c r="AI53" s="239">
        <v>232737090</v>
      </c>
      <c r="AJ53" s="239">
        <v>0</v>
      </c>
      <c r="AK53" s="239">
        <v>9821352730</v>
      </c>
      <c r="AL53" s="239">
        <v>10842736140</v>
      </c>
      <c r="AM53" s="239">
        <v>1874678380</v>
      </c>
      <c r="AN53" s="239">
        <v>101197234020</v>
      </c>
      <c r="AO53" s="239">
        <v>43121904630</v>
      </c>
      <c r="AP53" s="239">
        <v>26035585360</v>
      </c>
      <c r="AQ53" s="239">
        <v>26927724770</v>
      </c>
      <c r="AR53" s="239">
        <v>24122141890</v>
      </c>
      <c r="AS53" s="239">
        <v>2805582880</v>
      </c>
      <c r="AT53" s="239">
        <v>32039744040</v>
      </c>
      <c r="AU53" s="239">
        <v>0</v>
      </c>
      <c r="AV53" s="239">
        <v>42646688480</v>
      </c>
      <c r="AW53" s="239">
        <v>52359105060</v>
      </c>
      <c r="AX53" s="239">
        <v>1143696359410</v>
      </c>
      <c r="AY53" s="239">
        <v>255219278940</v>
      </c>
      <c r="AZ53" s="239">
        <v>45591351040</v>
      </c>
      <c r="BA53" s="239">
        <v>133729129580</v>
      </c>
      <c r="BB53" s="239">
        <v>9018178660</v>
      </c>
      <c r="BC53" s="239">
        <v>0</v>
      </c>
      <c r="BD53" s="239">
        <v>5873916600</v>
      </c>
      <c r="BE53" s="239">
        <v>3144262060</v>
      </c>
      <c r="BF53" s="239">
        <v>0</v>
      </c>
      <c r="BG53" s="239">
        <v>0</v>
      </c>
      <c r="BH53" s="239">
        <v>16687214240</v>
      </c>
      <c r="BI53" s="239">
        <v>33632593330</v>
      </c>
      <c r="BJ53" s="239">
        <v>5769104230</v>
      </c>
      <c r="BK53" s="239">
        <v>27863489110</v>
      </c>
      <c r="BL53" s="239">
        <v>0</v>
      </c>
      <c r="BM53" s="239">
        <v>888477080470</v>
      </c>
      <c r="BN53" s="239">
        <v>707799060990</v>
      </c>
      <c r="BO53" s="239">
        <v>438145590</v>
      </c>
      <c r="BP53" s="239">
        <v>170860934870</v>
      </c>
      <c r="BQ53" s="239">
        <v>46463336120</v>
      </c>
      <c r="BR53" s="239">
        <v>966555280</v>
      </c>
      <c r="BS53" s="239">
        <v>99167538370</v>
      </c>
      <c r="BT53" s="239">
        <v>97359739680</v>
      </c>
      <c r="BU53" s="239">
        <v>3441460490</v>
      </c>
      <c r="BV53" s="239">
        <v>84466450</v>
      </c>
      <c r="BW53" s="239">
        <v>-1718128250</v>
      </c>
      <c r="BX53" s="239">
        <v>3945000</v>
      </c>
      <c r="BY53" s="239">
        <v>0</v>
      </c>
      <c r="BZ53" s="239">
        <v>0</v>
      </c>
      <c r="CA53" s="239">
        <v>769547680</v>
      </c>
      <c r="CB53" s="239">
        <v>2284401580</v>
      </c>
      <c r="CC53" s="239">
        <v>4776022520</v>
      </c>
      <c r="CD53" s="239">
        <v>9223944220</v>
      </c>
      <c r="CE53" s="239">
        <v>2089144770</v>
      </c>
      <c r="CF53" s="239">
        <v>5442752680</v>
      </c>
      <c r="CG53" s="239">
        <v>673831400</v>
      </c>
      <c r="CH53" s="239">
        <v>1018215370</v>
      </c>
      <c r="CI53" s="239">
        <v>0</v>
      </c>
      <c r="CJ53" s="239">
        <v>13956787920</v>
      </c>
      <c r="CK53" s="239">
        <v>1982272060</v>
      </c>
      <c r="CL53" s="239">
        <v>9004888850</v>
      </c>
      <c r="CM53" s="239">
        <v>0</v>
      </c>
      <c r="CN53" s="239">
        <v>2346200</v>
      </c>
      <c r="CO53" s="239">
        <v>676206200</v>
      </c>
      <c r="CP53" s="239">
        <v>0</v>
      </c>
      <c r="CQ53" s="239">
        <v>75786000</v>
      </c>
      <c r="CR53" s="239">
        <v>5627222420</v>
      </c>
      <c r="CS53" s="239">
        <v>2623328030</v>
      </c>
      <c r="CT53" s="239">
        <v>44146237360</v>
      </c>
      <c r="CU53" s="239">
        <v>6102817990</v>
      </c>
      <c r="CV53" s="239">
        <v>19061178350</v>
      </c>
      <c r="CW53" s="239">
        <v>18982241020</v>
      </c>
      <c r="CX53" s="239">
        <v>11441350040</v>
      </c>
      <c r="CY53" s="239">
        <v>48312794670</v>
      </c>
      <c r="CZ53" s="239">
        <v>5306542960</v>
      </c>
      <c r="DA53" s="239">
        <v>1504768570</v>
      </c>
      <c r="DB53" s="239">
        <v>52114569070</v>
      </c>
      <c r="DC53" s="239">
        <v>52114569070</v>
      </c>
      <c r="DD53" s="239">
        <v>118430869260</v>
      </c>
      <c r="DE53" s="239">
        <v>71967533140</v>
      </c>
      <c r="DF53" s="239">
        <v>46463336120</v>
      </c>
    </row>
    <row r="54" spans="1:110" ht="11.25" customHeight="1" x14ac:dyDescent="0.25">
      <c r="A54" s="180">
        <v>2018</v>
      </c>
      <c r="B54" s="180">
        <v>3</v>
      </c>
      <c r="C54" s="180">
        <v>540</v>
      </c>
      <c r="D54" s="240">
        <v>464</v>
      </c>
      <c r="E54" s="180">
        <v>206</v>
      </c>
      <c r="F54" s="180"/>
      <c r="G54" s="244">
        <v>1510263</v>
      </c>
      <c r="H54" s="245">
        <v>233819</v>
      </c>
      <c r="I54" s="183">
        <v>1201975470700</v>
      </c>
      <c r="J54" s="182">
        <v>1155366721030</v>
      </c>
      <c r="K54" s="238">
        <v>298877040360</v>
      </c>
      <c r="L54" s="238">
        <v>164677157650</v>
      </c>
      <c r="M54" s="238">
        <v>90099883580</v>
      </c>
      <c r="N54" s="241">
        <v>44099999130</v>
      </c>
      <c r="O54" s="238">
        <v>1479000770</v>
      </c>
      <c r="P54" s="238">
        <v>704830600</v>
      </c>
      <c r="Q54" s="238">
        <v>774170160</v>
      </c>
      <c r="R54" s="238">
        <v>0</v>
      </c>
      <c r="S54" s="238">
        <v>748230460130</v>
      </c>
      <c r="T54" s="238">
        <v>811600685120</v>
      </c>
      <c r="U54" s="238">
        <v>690358167150</v>
      </c>
      <c r="V54" s="239">
        <v>35565542020</v>
      </c>
      <c r="W54" s="239">
        <v>85676975960</v>
      </c>
      <c r="X54" s="186">
        <v>0.10556543079720558</v>
      </c>
      <c r="Y54" s="239">
        <v>788310901310</v>
      </c>
      <c r="Z54" s="239">
        <v>674271577850</v>
      </c>
      <c r="AA54" s="239">
        <v>34178670250</v>
      </c>
      <c r="AB54" s="239">
        <v>79860653210</v>
      </c>
      <c r="AC54" s="239">
        <v>23289783810</v>
      </c>
      <c r="AD54" s="239">
        <v>16086589300</v>
      </c>
      <c r="AE54" s="239">
        <v>1386871770</v>
      </c>
      <c r="AF54" s="239">
        <v>5816322750</v>
      </c>
      <c r="AG54" s="239">
        <v>232737090</v>
      </c>
      <c r="AH54" s="239">
        <v>232737090</v>
      </c>
      <c r="AI54" s="239">
        <v>232737090</v>
      </c>
      <c r="AJ54" s="239">
        <v>0</v>
      </c>
      <c r="AK54" s="239">
        <v>9614254200</v>
      </c>
      <c r="AL54" s="239">
        <v>10944183130</v>
      </c>
      <c r="AM54" s="239">
        <v>1511240070</v>
      </c>
      <c r="AN54" s="239">
        <v>96933228490</v>
      </c>
      <c r="AO54" s="239">
        <v>48383430950</v>
      </c>
      <c r="AP54" s="239">
        <v>20804418510</v>
      </c>
      <c r="AQ54" s="239">
        <v>21137703850</v>
      </c>
      <c r="AR54" s="239">
        <v>17732492250</v>
      </c>
      <c r="AS54" s="239">
        <v>3405211610</v>
      </c>
      <c r="AT54" s="239">
        <v>27745379030</v>
      </c>
      <c r="AU54" s="239">
        <v>0</v>
      </c>
      <c r="AV54" s="239">
        <v>46608749670</v>
      </c>
      <c r="AW54" s="239">
        <v>56951472210</v>
      </c>
      <c r="AX54" s="239">
        <v>1201975470700</v>
      </c>
      <c r="AY54" s="239">
        <v>270020266930</v>
      </c>
      <c r="AZ54" s="239">
        <v>48750803640</v>
      </c>
      <c r="BA54" s="239">
        <v>135550163350</v>
      </c>
      <c r="BB54" s="239">
        <v>9405639530</v>
      </c>
      <c r="BC54" s="239">
        <v>0</v>
      </c>
      <c r="BD54" s="239">
        <v>6062599620</v>
      </c>
      <c r="BE54" s="239">
        <v>3343039920</v>
      </c>
      <c r="BF54" s="239">
        <v>0</v>
      </c>
      <c r="BG54" s="239">
        <v>0</v>
      </c>
      <c r="BH54" s="239">
        <v>21079768600</v>
      </c>
      <c r="BI54" s="239">
        <v>38340498490</v>
      </c>
      <c r="BJ54" s="239">
        <v>6935013600</v>
      </c>
      <c r="BK54" s="239">
        <v>31405484880</v>
      </c>
      <c r="BL54" s="239">
        <v>0</v>
      </c>
      <c r="BM54" s="239">
        <v>931955203770</v>
      </c>
      <c r="BN54" s="239">
        <v>725563487990</v>
      </c>
      <c r="BO54" s="239">
        <v>586958600</v>
      </c>
      <c r="BP54" s="239">
        <v>195635269390</v>
      </c>
      <c r="BQ54" s="239">
        <v>73497602220</v>
      </c>
      <c r="BR54" s="239">
        <v>966555280</v>
      </c>
      <c r="BS54" s="239">
        <v>155501745390</v>
      </c>
      <c r="BT54" s="239">
        <v>149552034570</v>
      </c>
      <c r="BU54" s="239">
        <v>6293588910</v>
      </c>
      <c r="BV54" s="239">
        <v>236076440</v>
      </c>
      <c r="BW54" s="239">
        <v>-579954530</v>
      </c>
      <c r="BX54" s="239">
        <v>0</v>
      </c>
      <c r="BY54" s="239">
        <v>0</v>
      </c>
      <c r="BZ54" s="239">
        <v>0</v>
      </c>
      <c r="CA54" s="239">
        <v>1227006540</v>
      </c>
      <c r="CB54" s="239">
        <v>3188612420</v>
      </c>
      <c r="CC54" s="239">
        <v>4995573490</v>
      </c>
      <c r="CD54" s="239">
        <v>14414440560</v>
      </c>
      <c r="CE54" s="239">
        <v>3305114830</v>
      </c>
      <c r="CF54" s="239">
        <v>8198987590</v>
      </c>
      <c r="CG54" s="239">
        <v>1046004440</v>
      </c>
      <c r="CH54" s="239">
        <v>1864527900</v>
      </c>
      <c r="CI54" s="239">
        <v>194200</v>
      </c>
      <c r="CJ54" s="239">
        <v>22395329760</v>
      </c>
      <c r="CK54" s="239">
        <v>3088828500</v>
      </c>
      <c r="CL54" s="239">
        <v>14086062410</v>
      </c>
      <c r="CM54" s="239">
        <v>0</v>
      </c>
      <c r="CN54" s="239">
        <v>2817260</v>
      </c>
      <c r="CO54" s="239">
        <v>1001354240</v>
      </c>
      <c r="CP54" s="239">
        <v>0</v>
      </c>
      <c r="CQ54" s="239">
        <v>117273000</v>
      </c>
      <c r="CR54" s="239">
        <v>9021368360</v>
      </c>
      <c r="CS54" s="239">
        <v>3943249560</v>
      </c>
      <c r="CT54" s="239">
        <v>67071084550</v>
      </c>
      <c r="CU54" s="239">
        <v>9136434490</v>
      </c>
      <c r="CV54" s="239">
        <v>28654108320</v>
      </c>
      <c r="CW54" s="239">
        <v>29280541730</v>
      </c>
      <c r="CX54" s="239">
        <v>17787312680</v>
      </c>
      <c r="CY54" s="239">
        <v>78624237360</v>
      </c>
      <c r="CZ54" s="239">
        <v>6024468410</v>
      </c>
      <c r="DA54" s="239">
        <v>2271287230</v>
      </c>
      <c r="DB54" s="239">
        <v>82377418540</v>
      </c>
      <c r="DC54" s="239">
        <v>82377418540</v>
      </c>
      <c r="DD54" s="239">
        <v>183921543560</v>
      </c>
      <c r="DE54" s="239">
        <v>110423941340</v>
      </c>
      <c r="DF54" s="239">
        <v>73497602220</v>
      </c>
    </row>
    <row r="55" spans="1:110" ht="11.25" customHeight="1" x14ac:dyDescent="0.25">
      <c r="A55" s="180">
        <v>2018</v>
      </c>
      <c r="B55" s="180">
        <v>4</v>
      </c>
      <c r="C55" s="180">
        <v>539</v>
      </c>
      <c r="D55" s="240">
        <v>466</v>
      </c>
      <c r="E55" s="180">
        <v>230</v>
      </c>
      <c r="F55" s="180"/>
      <c r="G55" s="244">
        <v>1601749</v>
      </c>
      <c r="H55" s="246">
        <v>234080</v>
      </c>
      <c r="I55" s="183">
        <v>1284897396119.4502</v>
      </c>
      <c r="J55" s="182">
        <v>1234705672534.3899</v>
      </c>
      <c r="K55" s="238">
        <v>315113924660.00598</v>
      </c>
      <c r="L55" s="238">
        <v>150357341906.125</v>
      </c>
      <c r="M55" s="238">
        <v>109506206895.022</v>
      </c>
      <c r="N55" s="241">
        <v>55250375858.858803</v>
      </c>
      <c r="O55" s="238">
        <v>1837460841.6099999</v>
      </c>
      <c r="P55" s="238">
        <v>1749920921.6100001</v>
      </c>
      <c r="Q55" s="238">
        <v>87539920</v>
      </c>
      <c r="R55" s="238">
        <v>0</v>
      </c>
      <c r="S55" s="238">
        <v>804745552236.78308</v>
      </c>
      <c r="T55" s="238">
        <v>869222425002.38501</v>
      </c>
      <c r="U55" s="238">
        <v>752880461221.91113</v>
      </c>
      <c r="V55" s="239">
        <v>33425565109.2976</v>
      </c>
      <c r="W55" s="239">
        <v>82916398671.17691</v>
      </c>
      <c r="X55" s="186">
        <v>9.5391462859404946E-2</v>
      </c>
      <c r="Y55" s="239">
        <v>838600485379.64294</v>
      </c>
      <c r="Z55" s="239">
        <v>731125568131.08508</v>
      </c>
      <c r="AA55" s="239">
        <v>32497315578.026802</v>
      </c>
      <c r="AB55" s="239">
        <v>74977601670.531296</v>
      </c>
      <c r="AC55" s="239">
        <v>30621939622.742401</v>
      </c>
      <c r="AD55" s="239">
        <v>21754893090.826</v>
      </c>
      <c r="AE55" s="239">
        <v>928249531.27079999</v>
      </c>
      <c r="AF55" s="239">
        <v>7938797000.6456003</v>
      </c>
      <c r="AG55" s="239">
        <v>7292902213.5</v>
      </c>
      <c r="AH55" s="239">
        <v>7322901759.5199995</v>
      </c>
      <c r="AI55" s="239">
        <v>7322901759.5199995</v>
      </c>
      <c r="AJ55" s="239">
        <v>0</v>
      </c>
      <c r="AK55" s="239">
        <v>10223008579.35</v>
      </c>
      <c r="AL55" s="239">
        <v>11284527106.119999</v>
      </c>
      <c r="AM55" s="239">
        <v>1182676480.3699999</v>
      </c>
      <c r="AN55" s="239">
        <v>95492824003.136307</v>
      </c>
      <c r="AO55" s="239">
        <v>49970638584.718399</v>
      </c>
      <c r="AP55" s="239">
        <v>21684331939.217197</v>
      </c>
      <c r="AQ55" s="239">
        <v>22362634552.3172</v>
      </c>
      <c r="AR55" s="239">
        <v>17985830674.8997</v>
      </c>
      <c r="AS55" s="239">
        <v>4376803877.4175005</v>
      </c>
      <c r="AT55" s="239">
        <v>23837853479.200699</v>
      </c>
      <c r="AU55" s="239">
        <v>0</v>
      </c>
      <c r="AV55" s="239">
        <v>50191723585.076195</v>
      </c>
      <c r="AW55" s="239">
        <v>61462446266.412598</v>
      </c>
      <c r="AX55" s="239">
        <v>1284897396119.4602</v>
      </c>
      <c r="AY55" s="239">
        <v>307453803270.50604</v>
      </c>
      <c r="AZ55" s="239">
        <v>57607134923.440102</v>
      </c>
      <c r="BA55" s="239">
        <v>151009597444.79901</v>
      </c>
      <c r="BB55" s="239">
        <v>15668273836.929998</v>
      </c>
      <c r="BC55" s="239">
        <v>0</v>
      </c>
      <c r="BD55" s="239">
        <v>4020802279.0999999</v>
      </c>
      <c r="BE55" s="239">
        <v>3513226393</v>
      </c>
      <c r="BF55" s="239">
        <v>8134245164.8299999</v>
      </c>
      <c r="BG55" s="239">
        <v>0</v>
      </c>
      <c r="BH55" s="239">
        <v>23477828762.400002</v>
      </c>
      <c r="BI55" s="239">
        <v>41842191394.082504</v>
      </c>
      <c r="BJ55" s="239">
        <v>9322282206.8831692</v>
      </c>
      <c r="BK55" s="239">
        <v>32519909187.199299</v>
      </c>
      <c r="BL55" s="239">
        <v>0</v>
      </c>
      <c r="BM55" s="239">
        <v>977443592848.94299</v>
      </c>
      <c r="BN55" s="239">
        <v>740759049986.50391</v>
      </c>
      <c r="BO55" s="239">
        <v>532730770.05000007</v>
      </c>
      <c r="BP55" s="239">
        <v>224586513136.491</v>
      </c>
      <c r="BQ55" s="239">
        <v>101131273570.161</v>
      </c>
      <c r="BR55" s="239">
        <v>966555280</v>
      </c>
      <c r="BS55" s="239">
        <v>217428166899.02698</v>
      </c>
      <c r="BT55" s="239">
        <v>208698907775.638</v>
      </c>
      <c r="BU55" s="239">
        <v>8211130682.6827497</v>
      </c>
      <c r="BV55" s="239">
        <v>109451111.64</v>
      </c>
      <c r="BW55" s="239">
        <v>408677329.06631398</v>
      </c>
      <c r="BX55" s="239">
        <v>0</v>
      </c>
      <c r="BY55" s="239">
        <v>67805268.710000008</v>
      </c>
      <c r="BZ55" s="239">
        <v>0</v>
      </c>
      <c r="CA55" s="239">
        <v>1908681260.0934</v>
      </c>
      <c r="CB55" s="239">
        <v>4549157282.2726393</v>
      </c>
      <c r="CC55" s="239">
        <v>6116966482.0097303</v>
      </c>
      <c r="CD55" s="239">
        <v>20605645986.440598</v>
      </c>
      <c r="CE55" s="239">
        <v>5134463428.6686897</v>
      </c>
      <c r="CF55" s="239">
        <v>11063382615.956699</v>
      </c>
      <c r="CG55" s="239">
        <v>1475838044.09306</v>
      </c>
      <c r="CH55" s="239">
        <v>2932223272.7220998</v>
      </c>
      <c r="CI55" s="239">
        <v>261375</v>
      </c>
      <c r="CJ55" s="239">
        <v>33485498000.415199</v>
      </c>
      <c r="CK55" s="239">
        <v>4446323529.8673</v>
      </c>
      <c r="CL55" s="239">
        <v>20262165021.088001</v>
      </c>
      <c r="CM55" s="239">
        <v>0</v>
      </c>
      <c r="CN55" s="239">
        <v>2817257.17</v>
      </c>
      <c r="CO55" s="239">
        <v>1332323341.0211999</v>
      </c>
      <c r="CP55" s="239">
        <v>3000</v>
      </c>
      <c r="CQ55" s="239">
        <v>155301167</v>
      </c>
      <c r="CR55" s="239">
        <v>13262206596.84</v>
      </c>
      <c r="CS55" s="239">
        <v>5509513659.0568199</v>
      </c>
      <c r="CT55" s="239">
        <v>95960159186.234802</v>
      </c>
      <c r="CU55" s="239">
        <v>12943469179.800701</v>
      </c>
      <c r="CV55" s="239">
        <v>40342949348.099297</v>
      </c>
      <c r="CW55" s="239">
        <v>42673740658.334801</v>
      </c>
      <c r="CX55" s="239">
        <v>23965176734.028202</v>
      </c>
      <c r="CY55" s="239">
        <v>110382682992.73799</v>
      </c>
      <c r="CZ55" s="239">
        <v>8582768658.3066807</v>
      </c>
      <c r="DA55" s="239">
        <v>3876801614.8345199</v>
      </c>
      <c r="DB55" s="239">
        <v>115088650036.211</v>
      </c>
      <c r="DC55" s="239">
        <v>115088650036.211</v>
      </c>
      <c r="DD55" s="239">
        <v>259496433557.74899</v>
      </c>
      <c r="DE55" s="239">
        <v>158365159987.58701</v>
      </c>
      <c r="DF55" s="239">
        <v>101131273570.161</v>
      </c>
    </row>
    <row r="56" spans="1:110" ht="11.25" customHeight="1" x14ac:dyDescent="0.25">
      <c r="A56" s="180">
        <v>2019</v>
      </c>
      <c r="B56" s="180">
        <v>1</v>
      </c>
      <c r="C56" s="180">
        <v>539</v>
      </c>
      <c r="D56" s="240">
        <v>462</v>
      </c>
      <c r="E56" s="180">
        <v>220</v>
      </c>
      <c r="F56" s="247">
        <v>3.4000000000000002E-2</v>
      </c>
      <c r="G56" s="244">
        <v>1664902</v>
      </c>
      <c r="H56" s="246">
        <v>263949</v>
      </c>
      <c r="I56" s="183">
        <v>1395487035265.8</v>
      </c>
      <c r="J56" s="182">
        <v>1344050117200.99</v>
      </c>
      <c r="K56" s="238">
        <v>315791726873.51898</v>
      </c>
      <c r="L56" s="238">
        <v>170613219607.21701</v>
      </c>
      <c r="M56" s="238">
        <v>93126566306.906891</v>
      </c>
      <c r="N56" s="241">
        <v>52051940959.395401</v>
      </c>
      <c r="O56" s="238">
        <v>1828451862.9000001</v>
      </c>
      <c r="P56" s="238">
        <v>1739911942.8999999</v>
      </c>
      <c r="Q56" s="238">
        <v>88539920</v>
      </c>
      <c r="R56" s="238">
        <v>0</v>
      </c>
      <c r="S56" s="238">
        <v>907130268303.93896</v>
      </c>
      <c r="T56" s="238">
        <v>975538436441.927</v>
      </c>
      <c r="U56" s="238">
        <v>846218581571.16992</v>
      </c>
      <c r="V56" s="239">
        <v>40170614186.574791</v>
      </c>
      <c r="W56" s="239">
        <v>89149240684.182388</v>
      </c>
      <c r="X56" s="186">
        <v>9.1384652161257379E-2</v>
      </c>
      <c r="Y56" s="239">
        <v>943361846026.45398</v>
      </c>
      <c r="Z56" s="239">
        <v>823340338810.94006</v>
      </c>
      <c r="AA56" s="239">
        <v>38458395218.826302</v>
      </c>
      <c r="AB56" s="239">
        <v>81563111996.686905</v>
      </c>
      <c r="AC56" s="239">
        <v>32176590415.474003</v>
      </c>
      <c r="AD56" s="239">
        <v>22878242760.23</v>
      </c>
      <c r="AE56" s="239">
        <v>1712218967.7484899</v>
      </c>
      <c r="AF56" s="239">
        <v>7586128687.4954805</v>
      </c>
      <c r="AG56" s="239">
        <v>5742797669</v>
      </c>
      <c r="AH56" s="239">
        <v>5782807614</v>
      </c>
      <c r="AI56" s="239">
        <v>5782807614</v>
      </c>
      <c r="AJ56" s="239">
        <v>0</v>
      </c>
      <c r="AK56" s="239">
        <v>10184315919.34</v>
      </c>
      <c r="AL56" s="239">
        <v>10991144388.080002</v>
      </c>
      <c r="AM56" s="239">
        <v>1387017055.23</v>
      </c>
      <c r="AN56" s="239">
        <v>102056801572.27499</v>
      </c>
      <c r="AO56" s="239">
        <v>54769968225.656097</v>
      </c>
      <c r="AP56" s="239">
        <v>21098369816.6199</v>
      </c>
      <c r="AQ56" s="239">
        <v>21873796726.679897</v>
      </c>
      <c r="AR56" s="239">
        <v>17941786485.849899</v>
      </c>
      <c r="AS56" s="239">
        <v>3932010240.8299999</v>
      </c>
      <c r="AT56" s="239">
        <v>0</v>
      </c>
      <c r="AU56" s="239">
        <v>1315755000.0148599</v>
      </c>
      <c r="AV56" s="239">
        <v>51436918064.814796</v>
      </c>
      <c r="AW56" s="239">
        <v>51436918064.814796</v>
      </c>
      <c r="AX56" s="239">
        <v>1395487035265.8</v>
      </c>
      <c r="AY56" s="239">
        <v>334072335006.69495</v>
      </c>
      <c r="AZ56" s="239">
        <v>66059594962.867104</v>
      </c>
      <c r="BA56" s="239">
        <v>148497238935.51498</v>
      </c>
      <c r="BB56" s="239">
        <v>14373897281.022999</v>
      </c>
      <c r="BC56" s="239">
        <v>0</v>
      </c>
      <c r="BD56" s="239">
        <v>2545088938.1929998</v>
      </c>
      <c r="BE56" s="239">
        <v>3694563178</v>
      </c>
      <c r="BF56" s="239">
        <v>8134245164.8299999</v>
      </c>
      <c r="BG56" s="239">
        <v>0</v>
      </c>
      <c r="BH56" s="239">
        <v>29415841291.369999</v>
      </c>
      <c r="BI56" s="239">
        <v>57614753409.055901</v>
      </c>
      <c r="BJ56" s="239">
        <v>10023304152.0277</v>
      </c>
      <c r="BK56" s="239">
        <v>46281449257.028198</v>
      </c>
      <c r="BL56" s="239">
        <v>1310000000</v>
      </c>
      <c r="BM56" s="239">
        <v>1061414700259.09</v>
      </c>
      <c r="BN56" s="239">
        <v>832358978477.50403</v>
      </c>
      <c r="BO56" s="239">
        <v>653612081.78999996</v>
      </c>
      <c r="BP56" s="239">
        <v>211377733121.245</v>
      </c>
      <c r="BQ56" s="239">
        <v>30981987022.3988</v>
      </c>
      <c r="BR56" s="239">
        <v>836555280</v>
      </c>
      <c r="BS56" s="239">
        <v>63361661879.729401</v>
      </c>
      <c r="BT56" s="239">
        <v>59908374594.071999</v>
      </c>
      <c r="BU56" s="239">
        <v>3197311584.9358101</v>
      </c>
      <c r="BV56" s="239">
        <v>0</v>
      </c>
      <c r="BW56" s="239">
        <v>277202582.30156499</v>
      </c>
      <c r="BX56" s="239">
        <v>0</v>
      </c>
      <c r="BY56" s="239">
        <v>82129602</v>
      </c>
      <c r="BZ56" s="239">
        <v>0</v>
      </c>
      <c r="CA56" s="239">
        <v>568249505.22211301</v>
      </c>
      <c r="CB56" s="239">
        <v>995764031.63945198</v>
      </c>
      <c r="CC56" s="239">
        <v>1368940556.5599999</v>
      </c>
      <c r="CD56" s="239">
        <v>6006529426.5550194</v>
      </c>
      <c r="CE56" s="239">
        <v>1634345741.4928701</v>
      </c>
      <c r="CF56" s="239">
        <v>2946037007.4115896</v>
      </c>
      <c r="CG56" s="239">
        <v>401413995.60411</v>
      </c>
      <c r="CH56" s="239">
        <v>1024735515.04644</v>
      </c>
      <c r="CI56" s="239">
        <v>2833</v>
      </c>
      <c r="CJ56" s="239">
        <v>9940034346.5501289</v>
      </c>
      <c r="CK56" s="239">
        <v>1082914481.3099999</v>
      </c>
      <c r="CL56" s="239">
        <v>7090383496.7871103</v>
      </c>
      <c r="CM56" s="239">
        <v>0</v>
      </c>
      <c r="CN56" s="239">
        <v>770679.47000000009</v>
      </c>
      <c r="CO56" s="239">
        <v>230682886.81</v>
      </c>
      <c r="CP56" s="239">
        <v>0</v>
      </c>
      <c r="CQ56" s="239">
        <v>64192500</v>
      </c>
      <c r="CR56" s="239">
        <v>5390706060.0773802</v>
      </c>
      <c r="CS56" s="239">
        <v>1404031370.4297299</v>
      </c>
      <c r="CT56" s="239">
        <v>25547888049.584</v>
      </c>
      <c r="CU56" s="239">
        <v>2047838289.8951101</v>
      </c>
      <c r="CV56" s="239">
        <v>11548998934.4916</v>
      </c>
      <c r="CW56" s="239">
        <v>11952457075.197401</v>
      </c>
      <c r="CX56" s="239">
        <v>8548575920.0527706</v>
      </c>
      <c r="CY56" s="239">
        <v>33208720361.667702</v>
      </c>
      <c r="CZ56" s="239">
        <v>2051276342.2488101</v>
      </c>
      <c r="DA56" s="239">
        <v>597342523.82543802</v>
      </c>
      <c r="DB56" s="239">
        <v>34662654180.091003</v>
      </c>
      <c r="DC56" s="239">
        <v>34662654180.091003</v>
      </c>
      <c r="DD56" s="239">
        <v>75352972568.52829</v>
      </c>
      <c r="DE56" s="239">
        <v>44371979072.209503</v>
      </c>
      <c r="DF56" s="239">
        <v>30968588716.848801</v>
      </c>
    </row>
    <row r="57" spans="1:110" ht="11.25" customHeight="1" x14ac:dyDescent="0.25">
      <c r="A57" s="180">
        <v>2019</v>
      </c>
      <c r="B57" s="180">
        <v>2</v>
      </c>
      <c r="C57" s="180">
        <v>538</v>
      </c>
      <c r="D57" s="240">
        <v>463</v>
      </c>
      <c r="E57" s="180">
        <v>235</v>
      </c>
      <c r="F57" s="247">
        <v>3.3000000000000002E-2</v>
      </c>
      <c r="G57" s="244">
        <v>2348014</v>
      </c>
      <c r="H57" s="246">
        <v>360345</v>
      </c>
      <c r="I57" s="183">
        <v>1533114548368.5999</v>
      </c>
      <c r="J57" s="182">
        <v>1477935136798.0901</v>
      </c>
      <c r="K57" s="238">
        <v>318846659347.92999</v>
      </c>
      <c r="L57" s="238">
        <v>160833082983.36801</v>
      </c>
      <c r="M57" s="238">
        <v>94878891749.44841</v>
      </c>
      <c r="N57" s="241">
        <v>63134684615.113098</v>
      </c>
      <c r="O57" s="238">
        <v>2427287008.1900001</v>
      </c>
      <c r="P57" s="238">
        <v>2332425088.1900001</v>
      </c>
      <c r="Q57" s="238">
        <v>94861920</v>
      </c>
      <c r="R57" s="238">
        <v>0</v>
      </c>
      <c r="S57" s="238">
        <v>1024509578372.86</v>
      </c>
      <c r="T57" s="238">
        <v>1096712680332.454</v>
      </c>
      <c r="U57" s="238">
        <v>956490658540.3324</v>
      </c>
      <c r="V57" s="239">
        <v>42854114034.280396</v>
      </c>
      <c r="W57" s="239">
        <v>97367907757.841202</v>
      </c>
      <c r="X57" s="186">
        <v>8.878160114673371E-2</v>
      </c>
      <c r="Y57" s="239">
        <v>1063866272644.4401</v>
      </c>
      <c r="Z57" s="239">
        <v>929564215610.07996</v>
      </c>
      <c r="AA57" s="239">
        <v>41978436902.170395</v>
      </c>
      <c r="AB57" s="239">
        <v>92323620132.189606</v>
      </c>
      <c r="AC57" s="239">
        <v>32846407688.014</v>
      </c>
      <c r="AD57" s="239">
        <v>26926442930.252399</v>
      </c>
      <c r="AE57" s="239">
        <v>875677132.11000001</v>
      </c>
      <c r="AF57" s="239">
        <v>5044287625.6515999</v>
      </c>
      <c r="AG57" s="239">
        <v>4629338715</v>
      </c>
      <c r="AH57" s="239">
        <v>4656207027</v>
      </c>
      <c r="AI57" s="239">
        <v>4656207027</v>
      </c>
      <c r="AJ57" s="239">
        <v>0</v>
      </c>
      <c r="AK57" s="239">
        <v>10295924855.354</v>
      </c>
      <c r="AL57" s="239">
        <v>10335620855.699999</v>
      </c>
      <c r="AM57" s="239">
        <v>2758895044.04</v>
      </c>
      <c r="AN57" s="239">
        <v>117226348498.74901</v>
      </c>
      <c r="AO57" s="239">
        <v>56833531449.318604</v>
      </c>
      <c r="AP57" s="239">
        <v>30412377233.449802</v>
      </c>
      <c r="AQ57" s="239">
        <v>31710024460.214802</v>
      </c>
      <c r="AR57" s="239">
        <v>27636982474.449799</v>
      </c>
      <c r="AS57" s="239">
        <v>4073041985.7649999</v>
      </c>
      <c r="AT57" s="239">
        <v>29980439815.981102</v>
      </c>
      <c r="AU57" s="239">
        <v>0</v>
      </c>
      <c r="AV57" s="239">
        <v>55179411570.508705</v>
      </c>
      <c r="AW57" s="239">
        <v>68126940958.882896</v>
      </c>
      <c r="AX57" s="239">
        <v>1533114548368.5999</v>
      </c>
      <c r="AY57" s="239">
        <v>377956595510.34998</v>
      </c>
      <c r="AZ57" s="239">
        <v>84140508683.744598</v>
      </c>
      <c r="BA57" s="239">
        <v>167315199707.052</v>
      </c>
      <c r="BB57" s="239">
        <v>15044526294.129999</v>
      </c>
      <c r="BC57" s="239">
        <v>0</v>
      </c>
      <c r="BD57" s="239">
        <v>3109706989.1300001</v>
      </c>
      <c r="BE57" s="239">
        <v>3800574140</v>
      </c>
      <c r="BF57" s="239">
        <v>8134245165</v>
      </c>
      <c r="BG57" s="239">
        <v>0</v>
      </c>
      <c r="BH57" s="239">
        <v>33805587759.689598</v>
      </c>
      <c r="BI57" s="239">
        <v>59841159021.659904</v>
      </c>
      <c r="BJ57" s="239">
        <v>13457628437.7134</v>
      </c>
      <c r="BK57" s="239">
        <v>46383530583.946602</v>
      </c>
      <c r="BL57" s="239">
        <v>0</v>
      </c>
      <c r="BM57" s="239">
        <v>1155157952858.2202</v>
      </c>
      <c r="BN57" s="239">
        <v>892235608924.50403</v>
      </c>
      <c r="BO57" s="239">
        <v>776543665.56999993</v>
      </c>
      <c r="BP57" s="239">
        <v>230055338149.20102</v>
      </c>
      <c r="BQ57" s="239">
        <v>64253028260.945404</v>
      </c>
      <c r="BR57" s="239">
        <v>836555280</v>
      </c>
      <c r="BS57" s="239">
        <v>132902777828.653</v>
      </c>
      <c r="BT57" s="239">
        <v>125199664131.40599</v>
      </c>
      <c r="BU57" s="239">
        <v>5270172417.3153</v>
      </c>
      <c r="BV57" s="239">
        <v>4023255.58</v>
      </c>
      <c r="BW57" s="239">
        <v>2428918024.3520498</v>
      </c>
      <c r="BX57" s="239">
        <v>0</v>
      </c>
      <c r="BY57" s="239">
        <v>773815804.67999995</v>
      </c>
      <c r="BZ57" s="239">
        <v>0</v>
      </c>
      <c r="CA57" s="239">
        <v>1129136793.0825999</v>
      </c>
      <c r="CB57" s="239">
        <v>2354788549.0894499</v>
      </c>
      <c r="CC57" s="239">
        <v>1828823122.5</v>
      </c>
      <c r="CD57" s="239">
        <v>15122649242.979599</v>
      </c>
      <c r="CE57" s="239">
        <v>3511162408.9495602</v>
      </c>
      <c r="CF57" s="239">
        <v>8438607798.6465092</v>
      </c>
      <c r="CG57" s="239">
        <v>784883674.56835699</v>
      </c>
      <c r="CH57" s="239">
        <v>2387998193.8152099</v>
      </c>
      <c r="CI57" s="239">
        <v>2833</v>
      </c>
      <c r="CJ57" s="239">
        <v>22351424544.768097</v>
      </c>
      <c r="CK57" s="239">
        <v>1902085474.6800001</v>
      </c>
      <c r="CL57" s="239">
        <v>17290031090.9231</v>
      </c>
      <c r="CM57" s="239">
        <v>0</v>
      </c>
      <c r="CN57" s="239">
        <v>770679.47000000009</v>
      </c>
      <c r="CO57" s="239">
        <v>444906298.9052</v>
      </c>
      <c r="CP57" s="239">
        <v>0</v>
      </c>
      <c r="CQ57" s="239">
        <v>118737500</v>
      </c>
      <c r="CR57" s="239">
        <v>13184103194.9806</v>
      </c>
      <c r="CS57" s="239">
        <v>3541513417.5673203</v>
      </c>
      <c r="CT57" s="239">
        <v>53299922295.247398</v>
      </c>
      <c r="CU57" s="239">
        <v>3567738495.9885302</v>
      </c>
      <c r="CV57" s="239">
        <v>24378437400.940102</v>
      </c>
      <c r="CW57" s="239">
        <v>25353746398.318699</v>
      </c>
      <c r="CX57" s="239">
        <v>16177494401.380499</v>
      </c>
      <c r="CY57" s="239">
        <v>70654136433.813797</v>
      </c>
      <c r="CZ57" s="239">
        <v>3012572240.8343501</v>
      </c>
      <c r="DA57" s="239">
        <v>1473323490.4133501</v>
      </c>
      <c r="DB57" s="239">
        <v>72193385184.234802</v>
      </c>
      <c r="DC57" s="239">
        <v>72193385184.234802</v>
      </c>
      <c r="DD57" s="239">
        <v>158266774614.25598</v>
      </c>
      <c r="DE57" s="239">
        <v>94013746353.310303</v>
      </c>
      <c r="DF57" s="239">
        <v>64253028260.945404</v>
      </c>
    </row>
    <row r="58" spans="1:110" ht="11.25" customHeight="1" x14ac:dyDescent="0.25">
      <c r="A58" s="180">
        <v>2019</v>
      </c>
      <c r="B58" s="180">
        <v>3</v>
      </c>
      <c r="C58" s="180">
        <v>539</v>
      </c>
      <c r="D58" s="240">
        <v>465</v>
      </c>
      <c r="E58" s="180">
        <v>245</v>
      </c>
      <c r="F58" s="247">
        <v>3.1E-2</v>
      </c>
      <c r="G58" s="244">
        <v>2330110</v>
      </c>
      <c r="H58" s="246">
        <v>383670</v>
      </c>
      <c r="I58" s="183">
        <v>1628520935849.04</v>
      </c>
      <c r="J58" s="182">
        <v>1571920028290.4202</v>
      </c>
      <c r="K58" s="238">
        <v>342913238734.70905</v>
      </c>
      <c r="L58" s="238">
        <v>162853054134.94901</v>
      </c>
      <c r="M58" s="238">
        <v>109837733894.576</v>
      </c>
      <c r="N58" s="241">
        <v>70222450705.183914</v>
      </c>
      <c r="O58" s="238">
        <v>2373405998.1900001</v>
      </c>
      <c r="P58" s="238">
        <v>2279544078.1899996</v>
      </c>
      <c r="Q58" s="238">
        <v>93861920</v>
      </c>
      <c r="R58" s="238">
        <v>0</v>
      </c>
      <c r="S58" s="238">
        <v>1090929116380.29</v>
      </c>
      <c r="T58" s="238">
        <v>1169270145383.4155</v>
      </c>
      <c r="U58" s="238">
        <v>1015795690305.5387</v>
      </c>
      <c r="V58" s="239">
        <v>48757003326.125694</v>
      </c>
      <c r="W58" s="239">
        <v>104717451751.75589</v>
      </c>
      <c r="X58" s="186">
        <v>8.9557962430844407E-2</v>
      </c>
      <c r="Y58" s="239">
        <v>1135184053979.75</v>
      </c>
      <c r="Z58" s="239">
        <v>987200053064.48303</v>
      </c>
      <c r="AA58" s="239">
        <v>48123719221.765694</v>
      </c>
      <c r="AB58" s="239">
        <v>99860281693.505905</v>
      </c>
      <c r="AC58" s="239">
        <v>34086091403.665604</v>
      </c>
      <c r="AD58" s="239">
        <v>28595637241.055599</v>
      </c>
      <c r="AE58" s="239">
        <v>633284104.36000001</v>
      </c>
      <c r="AF58" s="239">
        <v>4857170058.25</v>
      </c>
      <c r="AG58" s="239">
        <v>4187520266</v>
      </c>
      <c r="AH58" s="239">
        <v>4223634644.9999995</v>
      </c>
      <c r="AI58" s="239">
        <v>4223634644.9999995</v>
      </c>
      <c r="AJ58" s="239">
        <v>0</v>
      </c>
      <c r="AK58" s="239">
        <v>9277419936.1538486</v>
      </c>
      <c r="AL58" s="239">
        <v>10867793207.280001</v>
      </c>
      <c r="AM58" s="239">
        <v>1637164486.24385</v>
      </c>
      <c r="AN58" s="239">
        <v>122239326975.07399</v>
      </c>
      <c r="AO58" s="239">
        <v>63455742220.496201</v>
      </c>
      <c r="AP58" s="239">
        <v>32030228194.4505</v>
      </c>
      <c r="AQ58" s="239">
        <v>33477730556.530502</v>
      </c>
      <c r="AR58" s="239">
        <v>29091532000.850498</v>
      </c>
      <c r="AS58" s="239">
        <v>4386198555.6800003</v>
      </c>
      <c r="AT58" s="239">
        <v>26753356560.127102</v>
      </c>
      <c r="AU58" s="239">
        <v>0</v>
      </c>
      <c r="AV58" s="239">
        <v>56600907558.624199</v>
      </c>
      <c r="AW58" s="239">
        <v>69577377745.102402</v>
      </c>
      <c r="AX58" s="239">
        <v>1628520935849.04</v>
      </c>
      <c r="AY58" s="239">
        <v>425979773777.14996</v>
      </c>
      <c r="AZ58" s="239">
        <v>97023176167.120987</v>
      </c>
      <c r="BA58" s="239">
        <v>188272537876.728</v>
      </c>
      <c r="BB58" s="239">
        <v>15052733842.860001</v>
      </c>
      <c r="BC58" s="239">
        <v>0</v>
      </c>
      <c r="BD58" s="239">
        <v>2858778667.8600001</v>
      </c>
      <c r="BE58" s="239">
        <v>4059710010</v>
      </c>
      <c r="BF58" s="239">
        <v>8134245165</v>
      </c>
      <c r="BG58" s="239">
        <v>0</v>
      </c>
      <c r="BH58" s="239">
        <v>40810675485.220001</v>
      </c>
      <c r="BI58" s="239">
        <v>67464447152.846802</v>
      </c>
      <c r="BJ58" s="239">
        <v>17126456341.076601</v>
      </c>
      <c r="BK58" s="239">
        <v>50337990811.770203</v>
      </c>
      <c r="BL58" s="239">
        <v>0</v>
      </c>
      <c r="BM58" s="239">
        <v>1202541162071.8801</v>
      </c>
      <c r="BN58" s="239">
        <v>909238270063.19409</v>
      </c>
      <c r="BO58" s="239">
        <v>774702465.60000002</v>
      </c>
      <c r="BP58" s="239">
        <v>263842106245.138</v>
      </c>
      <c r="BQ58" s="239">
        <v>100162310289.106</v>
      </c>
      <c r="BR58" s="239">
        <v>836555280</v>
      </c>
      <c r="BS58" s="239">
        <v>210005385522.55698</v>
      </c>
      <c r="BT58" s="239">
        <v>198734559697.789</v>
      </c>
      <c r="BU58" s="239">
        <v>8504405475.54988</v>
      </c>
      <c r="BV58" s="239">
        <v>5589778.3099999996</v>
      </c>
      <c r="BW58" s="239">
        <v>2760830570.9080701</v>
      </c>
      <c r="BX58" s="239">
        <v>0</v>
      </c>
      <c r="BY58" s="239">
        <v>982603701</v>
      </c>
      <c r="BZ58" s="239">
        <v>0</v>
      </c>
      <c r="CA58" s="239">
        <v>1496496899.0150001</v>
      </c>
      <c r="CB58" s="239">
        <v>3441586211.7630701</v>
      </c>
      <c r="CC58" s="239">
        <v>3159856240.8699999</v>
      </c>
      <c r="CD58" s="239">
        <v>25745539185.019897</v>
      </c>
      <c r="CE58" s="239">
        <v>6208163105.8804998</v>
      </c>
      <c r="CF58" s="239">
        <v>14083858356.8822</v>
      </c>
      <c r="CG58" s="239">
        <v>1203382754.5428801</v>
      </c>
      <c r="CH58" s="239">
        <v>4250137800.7142897</v>
      </c>
      <c r="CI58" s="239">
        <v>2833</v>
      </c>
      <c r="CJ58" s="239">
        <v>35977125537.061203</v>
      </c>
      <c r="CK58" s="239">
        <v>2920727417.665</v>
      </c>
      <c r="CL58" s="239">
        <v>28819257602.832397</v>
      </c>
      <c r="CM58" s="239">
        <v>0</v>
      </c>
      <c r="CN58" s="239">
        <v>1629928.78</v>
      </c>
      <c r="CO58" s="239">
        <v>710739914.68000007</v>
      </c>
      <c r="CP58" s="239">
        <v>841939235.95999992</v>
      </c>
      <c r="CQ58" s="239">
        <v>217820379.78</v>
      </c>
      <c r="CR58" s="239">
        <v>21383668218.3997</v>
      </c>
      <c r="CS58" s="239">
        <v>5663459925.2327299</v>
      </c>
      <c r="CT58" s="239">
        <v>81667093941.923309</v>
      </c>
      <c r="CU58" s="239">
        <v>5236692780.9333696</v>
      </c>
      <c r="CV58" s="239">
        <v>37519595467.369202</v>
      </c>
      <c r="CW58" s="239">
        <v>38908743094.620697</v>
      </c>
      <c r="CX58" s="239">
        <v>27156125319.359398</v>
      </c>
      <c r="CY58" s="239">
        <v>111413752613.315</v>
      </c>
      <c r="CZ58" s="239">
        <v>4584800522.5982704</v>
      </c>
      <c r="DA58" s="239">
        <v>2123968402.59285</v>
      </c>
      <c r="DB58" s="239">
        <v>113874584733.321</v>
      </c>
      <c r="DC58" s="239">
        <v>113874584733.321</v>
      </c>
      <c r="DD58" s="239">
        <v>250567311582.216</v>
      </c>
      <c r="DE58" s="239">
        <v>150405001293.11002</v>
      </c>
      <c r="DF58" s="239">
        <v>100162310289.106</v>
      </c>
    </row>
    <row r="59" spans="1:110" ht="11.25" customHeight="1" x14ac:dyDescent="0.25">
      <c r="A59" s="180">
        <v>2019</v>
      </c>
      <c r="B59" s="180">
        <v>4</v>
      </c>
      <c r="C59" s="180">
        <v>538</v>
      </c>
      <c r="D59" s="240">
        <v>464</v>
      </c>
      <c r="E59" s="180">
        <v>250</v>
      </c>
      <c r="F59" s="247">
        <v>0.03</v>
      </c>
      <c r="G59" s="244">
        <v>2854530</v>
      </c>
      <c r="H59" s="246">
        <v>419854</v>
      </c>
      <c r="I59" s="183">
        <v>1730134162880</v>
      </c>
      <c r="J59" s="182">
        <v>1663005946910</v>
      </c>
      <c r="K59" s="238">
        <v>363997655080</v>
      </c>
      <c r="L59" s="238">
        <v>149375083330</v>
      </c>
      <c r="M59" s="238">
        <v>9306430</v>
      </c>
      <c r="N59" s="241">
        <v>2012679950</v>
      </c>
      <c r="O59" s="238">
        <v>6752376220</v>
      </c>
      <c r="P59" s="238">
        <v>2627334300</v>
      </c>
      <c r="Q59" s="238">
        <v>4125041920</v>
      </c>
      <c r="R59" s="238">
        <v>0</v>
      </c>
      <c r="S59" s="238">
        <v>1151990891980</v>
      </c>
      <c r="T59" s="238">
        <v>1233123561020</v>
      </c>
      <c r="U59" s="238">
        <v>1072848034550</v>
      </c>
      <c r="V59" s="239">
        <v>54898276760</v>
      </c>
      <c r="W59" s="239">
        <v>105377249720</v>
      </c>
      <c r="X59" s="186">
        <f t="shared" ref="X59:X61" si="0">+W59/T59</f>
        <v>8.5455548049730989E-2</v>
      </c>
      <c r="Y59" s="239">
        <v>1211005235900</v>
      </c>
      <c r="Z59" s="239">
        <v>1056355833520</v>
      </c>
      <c r="AA59" s="239">
        <v>53358996790</v>
      </c>
      <c r="AB59" s="239">
        <v>101290405590</v>
      </c>
      <c r="AC59" s="239">
        <v>22118325120</v>
      </c>
      <c r="AD59" s="239">
        <v>16492201030</v>
      </c>
      <c r="AE59" s="239">
        <v>1539279970</v>
      </c>
      <c r="AF59" s="239">
        <v>4086844130</v>
      </c>
      <c r="AG59" s="239">
        <v>3805539230</v>
      </c>
      <c r="AH59" s="239">
        <v>3855278320</v>
      </c>
      <c r="AI59" s="239">
        <v>3572691850</v>
      </c>
      <c r="AJ59" s="239">
        <v>282586470</v>
      </c>
      <c r="AK59" s="239">
        <v>12033114770</v>
      </c>
      <c r="AL59" s="239">
        <v>12292635210</v>
      </c>
      <c r="AM59" s="239">
        <v>2699265350</v>
      </c>
      <c r="AN59" s="239">
        <v>124295727980</v>
      </c>
      <c r="AO59" s="239">
        <v>64190994540</v>
      </c>
      <c r="AP59" s="239">
        <v>36398232320</v>
      </c>
      <c r="AQ59" s="239">
        <v>37787621030</v>
      </c>
      <c r="AR59" s="239">
        <v>34948872030</v>
      </c>
      <c r="AS59" s="239">
        <v>2838749010</v>
      </c>
      <c r="AT59" s="239">
        <v>23706501120</v>
      </c>
      <c r="AU59" s="239">
        <v>130641650</v>
      </c>
      <c r="AV59" s="239">
        <v>67128215980.000008</v>
      </c>
      <c r="AW59" s="239">
        <v>81287640520</v>
      </c>
      <c r="AX59" s="239">
        <v>1730134162880</v>
      </c>
      <c r="AY59" s="239">
        <v>468916515780</v>
      </c>
      <c r="AZ59" s="239">
        <v>108275095560</v>
      </c>
      <c r="BA59" s="239">
        <v>207619759630</v>
      </c>
      <c r="BB59" s="239">
        <v>33265435790</v>
      </c>
      <c r="BC59" s="239">
        <v>0</v>
      </c>
      <c r="BD59" s="239">
        <v>3991020350</v>
      </c>
      <c r="BE59" s="239">
        <v>4400897180</v>
      </c>
      <c r="BF59" s="239">
        <v>24873518260</v>
      </c>
      <c r="BG59" s="239">
        <v>0</v>
      </c>
      <c r="BH59" s="239">
        <v>41769472010</v>
      </c>
      <c r="BI59" s="239">
        <v>60425960370</v>
      </c>
      <c r="BJ59" s="239">
        <v>19291738450</v>
      </c>
      <c r="BK59" s="239">
        <v>41137987370</v>
      </c>
      <c r="BL59" s="239">
        <v>135010</v>
      </c>
      <c r="BM59" s="239">
        <v>1261217647110</v>
      </c>
      <c r="BN59" s="239">
        <v>926992071060</v>
      </c>
      <c r="BO59" s="239">
        <v>641469840</v>
      </c>
      <c r="BP59" s="239">
        <v>300311261960</v>
      </c>
      <c r="BQ59" s="239">
        <v>140168365180</v>
      </c>
      <c r="BR59" s="239">
        <v>836555280</v>
      </c>
      <c r="BS59" s="239">
        <v>292253790619.99994</v>
      </c>
      <c r="BT59" s="239">
        <v>276080502269.99982</v>
      </c>
      <c r="BU59" s="239">
        <v>11312604140.000004</v>
      </c>
      <c r="BV59" s="239">
        <v>5589780</v>
      </c>
      <c r="BW59" s="239">
        <v>4855094510.000001</v>
      </c>
      <c r="BX59" s="239">
        <v>14794520</v>
      </c>
      <c r="BY59" s="239">
        <v>1808345230</v>
      </c>
      <c r="BZ59" s="239">
        <v>0</v>
      </c>
      <c r="CA59" s="239">
        <v>2405971210.0000005</v>
      </c>
      <c r="CB59" s="239">
        <v>5537705400.000001</v>
      </c>
      <c r="CC59" s="239">
        <v>4911721880</v>
      </c>
      <c r="CD59" s="239">
        <v>36127728429.999992</v>
      </c>
      <c r="CE59" s="239">
        <v>9080384240.0000019</v>
      </c>
      <c r="CF59" s="239">
        <v>19773884170</v>
      </c>
      <c r="CG59" s="239">
        <v>1771006180.0000002</v>
      </c>
      <c r="CH59" s="239">
        <v>5502456610</v>
      </c>
      <c r="CI59" s="239">
        <v>2830</v>
      </c>
      <c r="CJ59" s="239">
        <v>53859087150</v>
      </c>
      <c r="CK59" s="239">
        <v>4730077169.999999</v>
      </c>
      <c r="CL59" s="239">
        <v>41388403639.999992</v>
      </c>
      <c r="CM59" s="239">
        <v>0</v>
      </c>
      <c r="CN59" s="239">
        <v>2165360</v>
      </c>
      <c r="CO59" s="239">
        <v>1008321830</v>
      </c>
      <c r="CP59" s="239">
        <v>2136520759.9999998</v>
      </c>
      <c r="CQ59" s="239">
        <v>257220000</v>
      </c>
      <c r="CR59" s="239">
        <v>30536992549.999996</v>
      </c>
      <c r="CS59" s="239">
        <v>7447183149.9999962</v>
      </c>
      <c r="CT59" s="239">
        <v>117961573159.99998</v>
      </c>
      <c r="CU59" s="239">
        <v>8407957409.9999981</v>
      </c>
      <c r="CV59" s="239">
        <v>52854616579.999992</v>
      </c>
      <c r="CW59" s="239">
        <v>56698999440.000015</v>
      </c>
      <c r="CX59" s="239">
        <v>34253440029.999985</v>
      </c>
      <c r="CY59" s="239">
        <v>157770136199.99991</v>
      </c>
      <c r="CZ59" s="239">
        <v>6807885450.000001</v>
      </c>
      <c r="DA59" s="239">
        <v>3718797509.9999995</v>
      </c>
      <c r="DB59" s="239">
        <v>160859224099.99991</v>
      </c>
      <c r="DC59" s="239">
        <v>160859224099.99991</v>
      </c>
      <c r="DD59" s="239">
        <v>352920763039.99982</v>
      </c>
      <c r="DE59" s="239">
        <v>212752397920.00006</v>
      </c>
      <c r="DF59" s="239">
        <v>140168365159.99991</v>
      </c>
    </row>
    <row r="60" spans="1:110" ht="11.25" customHeight="1" x14ac:dyDescent="0.25">
      <c r="A60" s="180">
        <v>2020</v>
      </c>
      <c r="B60" s="180">
        <v>1</v>
      </c>
      <c r="C60" s="180">
        <v>540</v>
      </c>
      <c r="D60" s="240">
        <v>465</v>
      </c>
      <c r="E60" s="180">
        <v>273</v>
      </c>
      <c r="F60" s="247">
        <v>0.03</v>
      </c>
      <c r="G60" s="244">
        <v>2203682</v>
      </c>
      <c r="H60" s="246">
        <v>425859</v>
      </c>
      <c r="I60" s="183">
        <v>1776759142196.5798</v>
      </c>
      <c r="J60" s="182">
        <v>1707191519834.3699</v>
      </c>
      <c r="K60" s="238">
        <v>351394239719.31305</v>
      </c>
      <c r="L60" s="238">
        <v>157050647450.34399</v>
      </c>
      <c r="M60" s="238">
        <v>108555577859.16</v>
      </c>
      <c r="N60" s="241">
        <v>83253316794.818512</v>
      </c>
      <c r="O60" s="238">
        <v>9514924208.5699997</v>
      </c>
      <c r="P60" s="238">
        <v>2792531783.6999998</v>
      </c>
      <c r="Q60" s="238">
        <v>6722392424.8699999</v>
      </c>
      <c r="R60" s="238">
        <v>0</v>
      </c>
      <c r="S60" s="238">
        <v>1187728603079.7998</v>
      </c>
      <c r="T60" s="238">
        <v>1271814657171.6899</v>
      </c>
      <c r="U60" s="238">
        <f t="shared" ref="U60:W60" si="1">+Z60+AD60</f>
        <v>1114598350519.927</v>
      </c>
      <c r="V60" s="239">
        <f t="shared" si="1"/>
        <v>50674362430.6166</v>
      </c>
      <c r="W60" s="239">
        <f t="shared" si="1"/>
        <v>106384680469.526</v>
      </c>
      <c r="X60" s="186">
        <f t="shared" si="0"/>
        <v>8.3647943408757627E-2</v>
      </c>
      <c r="Y60" s="239">
        <v>1235927974294.24</v>
      </c>
      <c r="Z60" s="239">
        <v>1084132447027.1201</v>
      </c>
      <c r="AA60" s="239">
        <v>49758530682.716599</v>
      </c>
      <c r="AB60" s="239">
        <v>102239996584.40601</v>
      </c>
      <c r="AC60" s="239">
        <v>35526419125.826996</v>
      </c>
      <c r="AD60" s="239">
        <v>30465903492.806999</v>
      </c>
      <c r="AE60" s="239">
        <v>915831747.89999998</v>
      </c>
      <c r="AF60" s="239">
        <v>4144683885.1200004</v>
      </c>
      <c r="AG60" s="239">
        <v>3398374594.8000002</v>
      </c>
      <c r="AH60" s="239">
        <v>3455388199.8000002</v>
      </c>
      <c r="AI60" s="239">
        <v>3172801731</v>
      </c>
      <c r="AJ60" s="239">
        <v>282586468.79999995</v>
      </c>
      <c r="AK60" s="239">
        <v>12340628627.3342</v>
      </c>
      <c r="AL60" s="239">
        <v>12505509086.209999</v>
      </c>
      <c r="AM60" s="239">
        <v>3100775853.5602303</v>
      </c>
      <c r="AN60" s="239">
        <v>142814749604.55099</v>
      </c>
      <c r="AO60" s="239">
        <v>75037602855.900101</v>
      </c>
      <c r="AP60" s="239">
        <v>40592455507.073997</v>
      </c>
      <c r="AQ60" s="239">
        <v>42101934264.703995</v>
      </c>
      <c r="AR60" s="239">
        <v>39172919097.116501</v>
      </c>
      <c r="AS60" s="239">
        <v>2929015167.5875001</v>
      </c>
      <c r="AT60" s="239">
        <v>27184691241.577</v>
      </c>
      <c r="AU60" s="239">
        <v>0</v>
      </c>
      <c r="AV60" s="239">
        <v>69567622362.211899</v>
      </c>
      <c r="AW60" s="239">
        <v>85286689359.741592</v>
      </c>
      <c r="AX60" s="239">
        <v>1776759142196.5798</v>
      </c>
      <c r="AY60" s="239">
        <v>488324492789.43701</v>
      </c>
      <c r="AZ60" s="239">
        <v>115205194386.382</v>
      </c>
      <c r="BA60" s="239">
        <v>203220124982.67001</v>
      </c>
      <c r="BB60" s="239">
        <v>13256399812.42</v>
      </c>
      <c r="BC60" s="239">
        <v>0</v>
      </c>
      <c r="BD60" s="239">
        <v>6178955036.4200001</v>
      </c>
      <c r="BE60" s="239">
        <v>1173253046</v>
      </c>
      <c r="BF60" s="239">
        <v>5904191730</v>
      </c>
      <c r="BG60" s="239">
        <v>0</v>
      </c>
      <c r="BH60" s="239">
        <v>46495068133.57</v>
      </c>
      <c r="BI60" s="239">
        <v>89535102329.330399</v>
      </c>
      <c r="BJ60" s="239">
        <v>21614799194.785099</v>
      </c>
      <c r="BK60" s="239">
        <v>67920303134.545296</v>
      </c>
      <c r="BL60" s="239">
        <v>0</v>
      </c>
      <c r="BM60" s="239">
        <v>1288434649407.1501</v>
      </c>
      <c r="BN60" s="239">
        <v>951547383663.19006</v>
      </c>
      <c r="BO60" s="239">
        <v>926639634.59000003</v>
      </c>
      <c r="BP60" s="239">
        <v>302282282876.75</v>
      </c>
      <c r="BQ60" s="239">
        <v>41486945583.734901</v>
      </c>
      <c r="BR60" s="239">
        <v>836555280</v>
      </c>
      <c r="BS60" s="239">
        <v>82757102046.336838</v>
      </c>
      <c r="BT60" s="239">
        <v>77388162484.588699</v>
      </c>
      <c r="BU60" s="239">
        <v>3922156336.6993222</v>
      </c>
      <c r="BV60" s="239">
        <v>0</v>
      </c>
      <c r="BW60" s="239">
        <v>1446783225.0488627</v>
      </c>
      <c r="BX60" s="239">
        <v>44876712.330000006</v>
      </c>
      <c r="BY60" s="239">
        <v>251978343.14000002</v>
      </c>
      <c r="BZ60" s="239">
        <v>0</v>
      </c>
      <c r="CA60" s="239">
        <v>440908845.92045671</v>
      </c>
      <c r="CB60" s="239">
        <v>2254331566.0532331</v>
      </c>
      <c r="CC60" s="239">
        <v>1545312242.3948276</v>
      </c>
      <c r="CD60" s="239">
        <v>11811982084.873844</v>
      </c>
      <c r="CE60" s="239">
        <v>2910805493.0593781</v>
      </c>
      <c r="CF60" s="239">
        <v>6280779931.8173952</v>
      </c>
      <c r="CG60" s="239">
        <v>417055821.82465756</v>
      </c>
      <c r="CH60" s="239">
        <v>2210276190.1624112</v>
      </c>
      <c r="CI60" s="239">
        <v>6935351.9900000002</v>
      </c>
      <c r="CJ60" s="239">
        <v>16615479301.501854</v>
      </c>
      <c r="CK60" s="239">
        <v>1251332298.4501998</v>
      </c>
      <c r="CL60" s="239">
        <v>13114769019.938839</v>
      </c>
      <c r="CM60" s="239">
        <v>0</v>
      </c>
      <c r="CN60" s="239">
        <v>498904.08</v>
      </c>
      <c r="CO60" s="239">
        <v>242521048.06999999</v>
      </c>
      <c r="CP60" s="239">
        <v>485736427.25</v>
      </c>
      <c r="CQ60" s="239">
        <v>59955000</v>
      </c>
      <c r="CR60" s="239">
        <v>9510706862.6429996</v>
      </c>
      <c r="CS60" s="239">
        <v>2815350777.8958364</v>
      </c>
      <c r="CT60" s="239">
        <v>33389361065.555851</v>
      </c>
      <c r="CU60" s="239">
        <v>2603094947.2281785</v>
      </c>
      <c r="CV60" s="239">
        <v>14925292981.414179</v>
      </c>
      <c r="CW60" s="239">
        <v>15860973136.913481</v>
      </c>
      <c r="CX60" s="239">
        <v>10151771078.767735</v>
      </c>
      <c r="CY60" s="239">
        <v>44019467118.641296</v>
      </c>
      <c r="CZ60" s="239">
        <v>2426251971.8431859</v>
      </c>
      <c r="DA60" s="239">
        <v>620071339.11336279</v>
      </c>
      <c r="DB60" s="239">
        <v>45825647751.371109</v>
      </c>
      <c r="DC60" s="239">
        <v>45825329751.371109</v>
      </c>
      <c r="DD60" s="239">
        <v>101798833319.68188</v>
      </c>
      <c r="DE60" s="239">
        <v>60311887735.946983</v>
      </c>
      <c r="DF60" s="239">
        <v>41486945583.734879</v>
      </c>
    </row>
    <row r="61" spans="1:110" ht="11.25" customHeight="1" x14ac:dyDescent="0.25">
      <c r="A61" s="180">
        <v>2020</v>
      </c>
      <c r="B61" s="180">
        <v>2</v>
      </c>
      <c r="C61" s="180">
        <v>542</v>
      </c>
      <c r="D61" s="240">
        <v>465</v>
      </c>
      <c r="E61" s="180">
        <v>273</v>
      </c>
      <c r="F61" s="247">
        <v>2.9000000000000001E-2</v>
      </c>
      <c r="G61" s="244">
        <v>2766913</v>
      </c>
      <c r="H61" s="246">
        <v>445984</v>
      </c>
      <c r="I61" s="183">
        <v>1862154899540.7</v>
      </c>
      <c r="J61" s="182">
        <v>1791441522642.8398</v>
      </c>
      <c r="K61" s="182">
        <v>395258493030.97601</v>
      </c>
      <c r="L61" s="182">
        <v>169620086237.86398</v>
      </c>
      <c r="M61" s="182">
        <v>132978316912.847</v>
      </c>
      <c r="N61" s="187">
        <v>89927487253.544998</v>
      </c>
      <c r="O61" s="182">
        <v>10263338208.57</v>
      </c>
      <c r="P61" s="182">
        <v>2928984783.6999998</v>
      </c>
      <c r="Q61" s="248">
        <v>7334353424.8699999</v>
      </c>
      <c r="R61" s="238">
        <v>0</v>
      </c>
      <c r="S61" s="248">
        <v>1218524801803.1399</v>
      </c>
      <c r="T61" s="248">
        <v>1307300594872.7</v>
      </c>
      <c r="U61" s="238">
        <f t="shared" ref="U61:W61" si="2">+Z61+AD61</f>
        <v>1131087701445.1499</v>
      </c>
      <c r="V61" s="239">
        <f t="shared" si="2"/>
        <v>62273729366.1623</v>
      </c>
      <c r="W61" s="239">
        <f t="shared" si="2"/>
        <v>113939164061.382</v>
      </c>
      <c r="X61" s="186">
        <f t="shared" si="0"/>
        <v>8.7156056157441722E-2</v>
      </c>
      <c r="Y61" s="249">
        <v>1275905959259.96</v>
      </c>
      <c r="Z61" s="249">
        <v>1103661273474.2998</v>
      </c>
      <c r="AA61" s="249">
        <v>61252155356.692299</v>
      </c>
      <c r="AB61" s="249">
        <v>110992530428.96201</v>
      </c>
      <c r="AC61" s="249">
        <v>31394635612.739998</v>
      </c>
      <c r="AD61" s="249">
        <v>27426427970.849998</v>
      </c>
      <c r="AE61" s="249">
        <v>1021574009.47</v>
      </c>
      <c r="AF61" s="249">
        <v>2946633632.4200001</v>
      </c>
      <c r="AG61" s="249">
        <v>2904003364</v>
      </c>
      <c r="AH61" s="249">
        <v>2924811430</v>
      </c>
      <c r="AI61" s="249">
        <v>2924811430</v>
      </c>
      <c r="AJ61" s="239">
        <v>0</v>
      </c>
      <c r="AK61" s="249">
        <v>12872635158.539999</v>
      </c>
      <c r="AL61" s="249">
        <v>14497379644.68</v>
      </c>
      <c r="AM61" s="249">
        <v>2706550022.71</v>
      </c>
      <c r="AN61" s="249">
        <v>151618251077.61899</v>
      </c>
      <c r="AO61" s="249">
        <v>81039358429.856293</v>
      </c>
      <c r="AP61" s="249">
        <v>38178927408.369896</v>
      </c>
      <c r="AQ61" s="249">
        <v>40014407697.919899</v>
      </c>
      <c r="AR61" s="249">
        <v>37180567900.767494</v>
      </c>
      <c r="AS61" s="249">
        <v>2833839797.1524</v>
      </c>
      <c r="AT61" s="249">
        <v>32399965239.392899</v>
      </c>
      <c r="AU61" s="239">
        <v>0</v>
      </c>
      <c r="AV61" s="249">
        <v>70713376897.850494</v>
      </c>
      <c r="AW61" s="249">
        <v>87703728040.8703</v>
      </c>
      <c r="AX61" s="249">
        <v>1862154899540.6899</v>
      </c>
      <c r="AY61" s="249">
        <v>524478472943.862</v>
      </c>
      <c r="AZ61" s="249">
        <v>118643548969.53</v>
      </c>
      <c r="BA61" s="249">
        <v>212337528315.31</v>
      </c>
      <c r="BB61" s="249">
        <v>33230504948.600002</v>
      </c>
      <c r="BC61" s="249">
        <v>66949998.999999993</v>
      </c>
      <c r="BD61" s="249">
        <v>7784808738.2699995</v>
      </c>
      <c r="BE61" s="249">
        <v>199379079</v>
      </c>
      <c r="BF61" s="249">
        <v>25179367132.330002</v>
      </c>
      <c r="BG61" s="239">
        <v>0</v>
      </c>
      <c r="BH61" s="249">
        <v>52320220622.149994</v>
      </c>
      <c r="BI61" s="249">
        <v>84514587073.418304</v>
      </c>
      <c r="BJ61" s="239">
        <v>26249416517.6539</v>
      </c>
      <c r="BK61" s="249">
        <v>58265170555.764305</v>
      </c>
      <c r="BL61" s="239">
        <v>0</v>
      </c>
      <c r="BM61" s="249">
        <v>1337676426596.8398</v>
      </c>
      <c r="BN61" s="249">
        <v>977347486962.19006</v>
      </c>
      <c r="BO61" s="249">
        <v>721890851.28999996</v>
      </c>
      <c r="BP61" s="249">
        <v>325902648243.49805</v>
      </c>
      <c r="BQ61" s="249">
        <v>76612981533.245102</v>
      </c>
      <c r="BR61" s="249">
        <v>836555280</v>
      </c>
      <c r="BS61" s="249">
        <v>163652741078.95999</v>
      </c>
      <c r="BT61" s="249">
        <v>158413564848.23914</v>
      </c>
      <c r="BU61" s="249">
        <v>7884508797.3903885</v>
      </c>
      <c r="BV61" s="239">
        <v>0</v>
      </c>
      <c r="BW61" s="249">
        <v>-2645332566.6695719</v>
      </c>
      <c r="BX61" s="249">
        <v>90246575.339999989</v>
      </c>
      <c r="BY61" s="249">
        <v>401952413</v>
      </c>
      <c r="BZ61" s="239">
        <v>0</v>
      </c>
      <c r="CA61" s="249">
        <v>631173442.51665807</v>
      </c>
      <c r="CB61" s="249">
        <v>3302510563.9230695</v>
      </c>
      <c r="CC61" s="249">
        <v>7071215561.4492998</v>
      </c>
      <c r="CD61" s="249">
        <v>22291140474.781452</v>
      </c>
      <c r="CE61" s="249">
        <v>4937674864.4250708</v>
      </c>
      <c r="CF61" s="249">
        <v>11605165114.87536</v>
      </c>
      <c r="CG61" s="249">
        <v>880734799.33123291</v>
      </c>
      <c r="CH61" s="249">
        <v>4872155429.0397844</v>
      </c>
      <c r="CI61" s="249">
        <v>4589732.8900000006</v>
      </c>
      <c r="CJ61" s="249">
        <v>32497462442.71867</v>
      </c>
      <c r="CK61" s="249">
        <v>2301217461.1142001</v>
      </c>
      <c r="CL61" s="249">
        <v>23465271933.391838</v>
      </c>
      <c r="CM61" s="239">
        <v>0</v>
      </c>
      <c r="CN61" s="249">
        <v>4116494.5100000002</v>
      </c>
      <c r="CO61" s="249">
        <v>628814456.98000002</v>
      </c>
      <c r="CP61" s="249">
        <v>1061686285.3000001</v>
      </c>
      <c r="CQ61" s="249">
        <v>138911666</v>
      </c>
      <c r="CR61" s="249">
        <v>16803219616.240002</v>
      </c>
      <c r="CS61" s="249">
        <v>4828523414.3618355</v>
      </c>
      <c r="CT61" s="249">
        <v>70567204298.075226</v>
      </c>
      <c r="CU61" s="249">
        <v>8737933054.6315823</v>
      </c>
      <c r="CV61" s="249">
        <v>29737910802.192493</v>
      </c>
      <c r="CW61" s="249">
        <v>32091360441.251141</v>
      </c>
      <c r="CX61" s="249">
        <v>20984237406.80518</v>
      </c>
      <c r="CY61" s="249">
        <v>82307621342.016754</v>
      </c>
      <c r="CZ61" s="249">
        <v>4044018581.1548615</v>
      </c>
      <c r="DA61" s="249">
        <v>1679416813.1372297</v>
      </c>
      <c r="DB61" s="249">
        <v>84672223110.034409</v>
      </c>
      <c r="DC61" s="249">
        <v>84673734915.814392</v>
      </c>
      <c r="DD61" s="249">
        <v>200207657132.47342</v>
      </c>
      <c r="DE61" s="249">
        <v>123594675599.22824</v>
      </c>
      <c r="DF61" s="249">
        <v>76612981533.245163</v>
      </c>
    </row>
    <row r="62" spans="1:110" ht="11.25" customHeight="1" x14ac:dyDescent="0.25">
      <c r="A62" s="180">
        <v>2020</v>
      </c>
      <c r="B62" s="180">
        <v>3</v>
      </c>
      <c r="C62" s="180">
        <v>533</v>
      </c>
      <c r="D62" s="240">
        <v>456</v>
      </c>
      <c r="E62" s="180">
        <v>285</v>
      </c>
      <c r="F62" s="247">
        <v>2.9000000000000001E-2</v>
      </c>
      <c r="G62" s="244">
        <v>2639297</v>
      </c>
      <c r="H62" s="246">
        <v>551977</v>
      </c>
      <c r="I62" s="183">
        <v>1942061234523.6001</v>
      </c>
      <c r="J62" s="182">
        <v>1868764482283.55</v>
      </c>
      <c r="K62" s="182">
        <v>415202624641.46204</v>
      </c>
      <c r="L62" s="182">
        <v>167789658074.53998</v>
      </c>
      <c r="M62" s="182">
        <v>121458205855.783</v>
      </c>
      <c r="N62" s="187">
        <v>125954760711.13901</v>
      </c>
      <c r="O62" s="182">
        <v>9628095249.9471989</v>
      </c>
      <c r="P62" s="182">
        <v>3948617055.1171999</v>
      </c>
      <c r="Q62" s="248">
        <v>5679478194.8299999</v>
      </c>
      <c r="R62" s="238">
        <v>0</v>
      </c>
      <c r="S62" s="248">
        <v>1263734498670.3601</v>
      </c>
      <c r="T62" s="248">
        <v>1357823888130.6282</v>
      </c>
      <c r="U62" s="238">
        <v>1177767650753.2278</v>
      </c>
      <c r="V62" s="239">
        <v>52145235009.051804</v>
      </c>
      <c r="W62" s="239">
        <v>127911002368.3427</v>
      </c>
      <c r="X62" s="186">
        <v>9.4E-2</v>
      </c>
      <c r="Y62" s="249">
        <v>1322412984892.8198</v>
      </c>
      <c r="Z62" s="249">
        <v>1145719020758.8201</v>
      </c>
      <c r="AA62" s="249">
        <v>51342562953.511795</v>
      </c>
      <c r="AB62" s="249">
        <v>125351401180.48199</v>
      </c>
      <c r="AC62" s="249">
        <v>35410903237.808304</v>
      </c>
      <c r="AD62" s="249">
        <v>32048629994.4076</v>
      </c>
      <c r="AE62" s="249">
        <v>802672055.53999996</v>
      </c>
      <c r="AF62" s="249">
        <v>2559601187.8606997</v>
      </c>
      <c r="AG62" s="249">
        <v>4788109669.4595003</v>
      </c>
      <c r="AH62" s="249">
        <v>4836700063.0599995</v>
      </c>
      <c r="AI62" s="249">
        <v>4836700063.0599995</v>
      </c>
      <c r="AJ62" s="239">
        <v>0</v>
      </c>
      <c r="AK62" s="249">
        <v>10854840487.460001</v>
      </c>
      <c r="AL62" s="249">
        <v>12241680298.189999</v>
      </c>
      <c r="AM62" s="249">
        <v>2876522815.04</v>
      </c>
      <c r="AN62" s="249">
        <v>155994103564.86099</v>
      </c>
      <c r="AO62" s="249">
        <v>83160217693.032288</v>
      </c>
      <c r="AP62" s="249">
        <v>38841947872.878502</v>
      </c>
      <c r="AQ62" s="249">
        <v>40720680624.958504</v>
      </c>
      <c r="AR62" s="249">
        <v>37079978541.068504</v>
      </c>
      <c r="AS62" s="249">
        <v>3640702083.8899999</v>
      </c>
      <c r="AT62" s="249">
        <v>33991937998.949997</v>
      </c>
      <c r="AU62" s="239">
        <v>8562210000</v>
      </c>
      <c r="AV62" s="249">
        <v>73296752240.05809</v>
      </c>
      <c r="AW62" s="249">
        <v>91458988824.810394</v>
      </c>
      <c r="AX62" s="249">
        <v>1942061234523.6001</v>
      </c>
      <c r="AY62" s="249">
        <v>141938239873.17899</v>
      </c>
      <c r="AZ62" s="249">
        <v>206523031193.28601</v>
      </c>
      <c r="BA62" s="249">
        <v>42940665508.391594</v>
      </c>
      <c r="BB62" s="249">
        <v>54999999</v>
      </c>
      <c r="BC62" s="249">
        <v>7951349207.0799999</v>
      </c>
      <c r="BD62" s="249">
        <v>230756388</v>
      </c>
      <c r="BE62" s="249">
        <v>34703559914.3116</v>
      </c>
      <c r="BF62" s="249">
        <v>0</v>
      </c>
      <c r="BG62" s="239">
        <v>61269252309.32</v>
      </c>
      <c r="BH62" s="249">
        <v>21295808756.173</v>
      </c>
      <c r="BI62" s="249">
        <v>91449609352.531708</v>
      </c>
      <c r="BJ62" s="239">
        <v>25551066933.863201</v>
      </c>
      <c r="BK62" s="249">
        <v>57336332418.668503</v>
      </c>
      <c r="BL62" s="239">
        <v>8562210000</v>
      </c>
      <c r="BM62" s="249">
        <v>1376644627530.72</v>
      </c>
      <c r="BN62" s="249">
        <v>979496186962.19006</v>
      </c>
      <c r="BO62" s="249">
        <v>724291262.45000005</v>
      </c>
      <c r="BP62" s="249">
        <v>362502092242.646</v>
      </c>
      <c r="BQ62" s="249">
        <v>114655261684.239</v>
      </c>
      <c r="BR62" s="249">
        <v>836555280</v>
      </c>
      <c r="BS62" s="249">
        <v>247183706879.96024</v>
      </c>
      <c r="BT62" s="249">
        <v>237958728429.2757</v>
      </c>
      <c r="BU62" s="249">
        <v>12546132567.866943</v>
      </c>
      <c r="BV62" s="239">
        <v>74564158.980000004</v>
      </c>
      <c r="BW62" s="249">
        <v>-3395718276.1624775</v>
      </c>
      <c r="BX62" s="249">
        <v>0</v>
      </c>
      <c r="BY62" s="249">
        <v>805938243.19000101</v>
      </c>
      <c r="BZ62" s="239">
        <v>0</v>
      </c>
      <c r="CA62" s="249">
        <v>799314290.14872205</v>
      </c>
      <c r="CB62" s="249">
        <v>4624893174.2881536</v>
      </c>
      <c r="CC62" s="249">
        <v>9625863983.7893524</v>
      </c>
      <c r="CD62" s="249">
        <v>33402597593.801174</v>
      </c>
      <c r="CE62" s="249">
        <v>7981903521.1599998</v>
      </c>
      <c r="CF62" s="249">
        <v>15254070882.891172</v>
      </c>
      <c r="CG62" s="249">
        <v>1656497942.9400001</v>
      </c>
      <c r="CH62" s="249">
        <v>8553729024.5299988</v>
      </c>
      <c r="CI62" s="249">
        <v>43603777.719999999</v>
      </c>
      <c r="CJ62" s="249">
        <v>213781109286.15897</v>
      </c>
      <c r="CK62" s="249">
        <v>49566910312.743484</v>
      </c>
      <c r="CL62" s="249">
        <v>7855169165.7176008</v>
      </c>
      <c r="CM62" s="239">
        <v>0</v>
      </c>
      <c r="CN62" s="249">
        <v>9919454.8099999987</v>
      </c>
      <c r="CO62" s="249">
        <v>973880936.53999996</v>
      </c>
      <c r="CP62" s="249">
        <v>1061686285.3000001</v>
      </c>
      <c r="CQ62" s="249">
        <v>190276882</v>
      </c>
      <c r="CR62" s="249">
        <v>24048979896.599998</v>
      </c>
      <c r="CS62" s="249">
        <v>6403415086.7500038</v>
      </c>
      <c r="CT62" s="249">
        <v>111742285222.26749</v>
      </c>
      <c r="CU62" s="249">
        <v>16749615177.802135</v>
      </c>
      <c r="CV62" s="249">
        <v>45812114965.11763</v>
      </c>
      <c r="CW62" s="249">
        <v>49180555079.347672</v>
      </c>
      <c r="CX62" s="249">
        <v>30355857099.650074</v>
      </c>
      <c r="CY62" s="249">
        <v>121249877276.98485</v>
      </c>
      <c r="CZ62" s="249">
        <v>7121924866.6507111</v>
      </c>
      <c r="DA62" s="249">
        <v>2551764641.2658019</v>
      </c>
      <c r="DB62" s="249">
        <v>125820037502.36977</v>
      </c>
      <c r="DC62" s="249">
        <v>125880330610.84976</v>
      </c>
      <c r="DD62" s="249">
        <v>303936758167.83435</v>
      </c>
      <c r="DE62" s="249">
        <v>189281496483.59525</v>
      </c>
      <c r="DF62" s="249">
        <v>114655261684.23897</v>
      </c>
    </row>
    <row r="63" spans="1:110" ht="10.5" customHeight="1" x14ac:dyDescent="0.25">
      <c r="A63" s="180">
        <v>2020</v>
      </c>
      <c r="B63" s="180">
        <v>4</v>
      </c>
      <c r="C63" s="180">
        <v>532</v>
      </c>
      <c r="D63" s="240">
        <v>455</v>
      </c>
      <c r="E63" s="180">
        <v>286</v>
      </c>
      <c r="F63" s="247">
        <v>2.8000000000000001E-2</v>
      </c>
      <c r="G63" s="244">
        <v>2844782</v>
      </c>
      <c r="H63" s="246">
        <v>788058</v>
      </c>
      <c r="I63" s="183">
        <v>2006891433186.71</v>
      </c>
      <c r="J63" s="182">
        <v>1927819688272.9399</v>
      </c>
      <c r="K63" s="182">
        <v>491462725583.26697</v>
      </c>
      <c r="L63" s="182">
        <v>165084379326.32397</v>
      </c>
      <c r="M63" s="182">
        <v>159621677173.311</v>
      </c>
      <c r="N63" s="187">
        <v>166756669083.633</v>
      </c>
      <c r="O63" s="182">
        <v>11939329092.85</v>
      </c>
      <c r="P63" s="182">
        <v>4421603436.1800003</v>
      </c>
      <c r="Q63" s="248">
        <v>7517725656.6700001</v>
      </c>
      <c r="R63" s="238">
        <v>0</v>
      </c>
      <c r="S63" s="248">
        <v>1222582915439.3499</v>
      </c>
      <c r="T63" s="248">
        <v>1327028860303.0952</v>
      </c>
      <c r="U63" s="238">
        <v>1125720136434.5601</v>
      </c>
      <c r="V63" s="239">
        <v>64926424898.733002</v>
      </c>
      <c r="W63" s="239">
        <v>136382298969.80508</v>
      </c>
      <c r="X63" s="186">
        <v>0.10299999999999999</v>
      </c>
      <c r="Y63" s="249">
        <v>1286014717779.03</v>
      </c>
      <c r="Z63" s="249">
        <v>1090579418414.3801</v>
      </c>
      <c r="AA63" s="249">
        <v>61607652531.822998</v>
      </c>
      <c r="AB63" s="249">
        <v>133827646832.83</v>
      </c>
      <c r="AC63" s="249">
        <v>41014142524.065102</v>
      </c>
      <c r="AD63" s="249">
        <v>35140718020.18</v>
      </c>
      <c r="AE63" s="249">
        <v>3318772366.9099998</v>
      </c>
      <c r="AF63" s="249">
        <v>2554652136.9750996</v>
      </c>
      <c r="AG63" s="249">
        <v>3030058412.6355</v>
      </c>
      <c r="AH63" s="249">
        <v>3087921985.98</v>
      </c>
      <c r="AI63" s="249">
        <v>3087921985.98</v>
      </c>
      <c r="AJ63" s="239">
        <v>0</v>
      </c>
      <c r="AK63" s="249">
        <v>15048602409.07</v>
      </c>
      <c r="AL63" s="249">
        <v>16620325598.66</v>
      </c>
      <c r="AM63" s="249">
        <v>2595005179.6300001</v>
      </c>
      <c r="AN63" s="249">
        <v>175207527335.76501</v>
      </c>
      <c r="AO63" s="249">
        <v>93236713910.132401</v>
      </c>
      <c r="AP63" s="249">
        <v>48442379961.633102</v>
      </c>
      <c r="AQ63" s="249">
        <v>51374567087.393097</v>
      </c>
      <c r="AR63" s="249">
        <v>47458950561.637604</v>
      </c>
      <c r="AS63" s="249">
        <v>3915616525.7556</v>
      </c>
      <c r="AT63" s="249">
        <v>33528433464</v>
      </c>
      <c r="AU63" s="239">
        <v>8548530000</v>
      </c>
      <c r="AV63" s="249">
        <v>79071744913.766098</v>
      </c>
      <c r="AW63" s="249">
        <v>101213740225.92599</v>
      </c>
      <c r="AX63" s="249">
        <v>2006891433186.71</v>
      </c>
      <c r="AY63" s="249">
        <v>146891942493.03</v>
      </c>
      <c r="AZ63" s="249">
        <v>171159716908.76199</v>
      </c>
      <c r="BA63" s="249">
        <v>43150477507.511604</v>
      </c>
      <c r="BB63" s="249">
        <v>0</v>
      </c>
      <c r="BC63" s="249">
        <v>5985400342.7700005</v>
      </c>
      <c r="BD63" s="249">
        <v>5652901922</v>
      </c>
      <c r="BE63" s="249">
        <v>31512175242.7416</v>
      </c>
      <c r="BF63" s="249">
        <v>0</v>
      </c>
      <c r="BG63" s="239">
        <v>62510830132.150002</v>
      </c>
      <c r="BH63" s="249">
        <v>20766902160.119999</v>
      </c>
      <c r="BI63" s="249">
        <v>111743002533.263</v>
      </c>
      <c r="BJ63" s="239">
        <v>24301589200.157501</v>
      </c>
      <c r="BK63" s="249">
        <v>78892883278.105499</v>
      </c>
      <c r="BL63" s="239">
        <v>8548530055</v>
      </c>
      <c r="BM63" s="249">
        <v>1450668561451.8799</v>
      </c>
      <c r="BN63" s="249">
        <v>1017715434714.39</v>
      </c>
      <c r="BO63" s="249">
        <v>1128415584.25</v>
      </c>
      <c r="BP63" s="249">
        <v>398121883998.203</v>
      </c>
      <c r="BQ63" s="249">
        <v>154641800597.68997</v>
      </c>
      <c r="BR63" s="249">
        <v>836555280</v>
      </c>
      <c r="BS63" s="249">
        <v>337936790324.05646</v>
      </c>
      <c r="BT63" s="249">
        <v>326717559427.16864</v>
      </c>
      <c r="BU63" s="249">
        <v>17006335226.992409</v>
      </c>
      <c r="BV63" s="239">
        <v>154617411.25999999</v>
      </c>
      <c r="BW63" s="249">
        <v>-5941721741.3646469</v>
      </c>
      <c r="BX63" s="249">
        <v>0</v>
      </c>
      <c r="BY63" s="249">
        <v>1135846171.0100009</v>
      </c>
      <c r="BZ63" s="239">
        <v>0</v>
      </c>
      <c r="CA63" s="249">
        <v>1284335066.7302222</v>
      </c>
      <c r="CB63" s="249">
        <v>6135856118.1999998</v>
      </c>
      <c r="CC63" s="249">
        <v>14497759097.304869</v>
      </c>
      <c r="CD63" s="249">
        <v>42561185137.022362</v>
      </c>
      <c r="CE63" s="249">
        <v>9496009858.2766132</v>
      </c>
      <c r="CF63" s="249">
        <v>21145532116.475754</v>
      </c>
      <c r="CG63" s="249">
        <v>1736739657.8500004</v>
      </c>
      <c r="CH63" s="249">
        <v>10239794135.900002</v>
      </c>
      <c r="CI63" s="249">
        <v>56890631.479999997</v>
      </c>
      <c r="CJ63" s="249">
        <v>62174095859.643288</v>
      </c>
      <c r="CK63" s="249">
        <v>8633012850.526001</v>
      </c>
      <c r="CL63" s="249">
        <v>45246559576.072388</v>
      </c>
      <c r="CM63" s="239">
        <v>0</v>
      </c>
      <c r="CN63" s="249">
        <v>67748071.250000015</v>
      </c>
      <c r="CO63" s="249">
        <v>1526204532.8400002</v>
      </c>
      <c r="CP63" s="249">
        <v>2433099893.2799997</v>
      </c>
      <c r="CQ63" s="249">
        <v>110938938</v>
      </c>
      <c r="CR63" s="249">
        <v>31759535820.900192</v>
      </c>
      <c r="CS63" s="249">
        <v>9349032319.8022003</v>
      </c>
      <c r="CT63" s="249">
        <v>148023093243.25912</v>
      </c>
      <c r="CU63" s="249">
        <v>16499151469.067913</v>
      </c>
      <c r="CV63" s="249">
        <v>61293391113.720535</v>
      </c>
      <c r="CW63" s="249">
        <v>70315209440.180771</v>
      </c>
      <c r="CX63" s="249">
        <v>30355857099.650074</v>
      </c>
      <c r="CY63" s="249">
        <v>165689310003.08731</v>
      </c>
      <c r="CZ63" s="249">
        <v>8542087473.2966108</v>
      </c>
      <c r="DA63" s="249">
        <v>4262842258.704</v>
      </c>
      <c r="DB63" s="249">
        <v>169968555217.67993</v>
      </c>
      <c r="DC63" s="249">
        <v>170073448890.78366</v>
      </c>
      <c r="DD63" s="249">
        <v>408772192525.01007</v>
      </c>
      <c r="DE63" s="249">
        <v>253973404151.0405</v>
      </c>
      <c r="DF63" s="249">
        <v>154798788373.96967</v>
      </c>
    </row>
    <row r="64" spans="1:110" ht="11.25" customHeight="1" x14ac:dyDescent="0.25">
      <c r="A64" s="180">
        <v>2021</v>
      </c>
      <c r="B64" s="180">
        <v>1</v>
      </c>
      <c r="C64" s="180">
        <v>530</v>
      </c>
      <c r="D64" s="240">
        <v>454</v>
      </c>
      <c r="E64" s="180">
        <v>298</v>
      </c>
      <c r="F64" s="247">
        <v>2.9000000000000001E-2</v>
      </c>
      <c r="G64" s="244">
        <v>3481431</v>
      </c>
      <c r="H64" s="246">
        <v>610068</v>
      </c>
      <c r="I64" s="183">
        <v>2089123340468.4099</v>
      </c>
      <c r="J64" s="182">
        <v>2007552949442.5901</v>
      </c>
      <c r="K64" s="182">
        <v>465837613743.59003</v>
      </c>
      <c r="L64" s="182">
        <v>169384054338.82599</v>
      </c>
      <c r="M64" s="182">
        <v>153148089390.59402</v>
      </c>
      <c r="N64" s="187">
        <v>143305470014.17001</v>
      </c>
      <c r="O64" s="182">
        <v>14359236609.078201</v>
      </c>
      <c r="P64" s="182">
        <v>5671460385.0999994</v>
      </c>
      <c r="Q64" s="248">
        <v>8744038919.75</v>
      </c>
      <c r="R64" s="238">
        <v>-56262695.771799996</v>
      </c>
      <c r="S64" s="248">
        <v>1309635857655.0701</v>
      </c>
      <c r="T64" s="248">
        <v>1422016913362.8699</v>
      </c>
      <c r="U64" s="238">
        <v>1216293509112.1277</v>
      </c>
      <c r="V64" s="239">
        <v>59002863083.464401</v>
      </c>
      <c r="W64" s="239">
        <v>146720541167.28299</v>
      </c>
      <c r="X64" s="186">
        <v>0.10299999999999999</v>
      </c>
      <c r="Y64" s="249">
        <v>1377412828483.24</v>
      </c>
      <c r="Z64" s="249">
        <v>1178383262430.28</v>
      </c>
      <c r="AA64" s="249">
        <v>56009157613.640999</v>
      </c>
      <c r="AB64" s="249">
        <v>143020408439.323</v>
      </c>
      <c r="AC64" s="249">
        <v>44604084879.630997</v>
      </c>
      <c r="AD64" s="249">
        <v>37910246681.847603</v>
      </c>
      <c r="AE64" s="249">
        <v>2993705469.8234</v>
      </c>
      <c r="AF64" s="249">
        <v>3700132727.96</v>
      </c>
      <c r="AG64" s="249">
        <v>5677787704.0699997</v>
      </c>
      <c r="AH64" s="249">
        <v>5722727394.0700006</v>
      </c>
      <c r="AI64" s="249">
        <v>5722727394.0700006</v>
      </c>
      <c r="AJ64" s="239">
        <v>0</v>
      </c>
      <c r="AK64" s="249">
        <v>14153238366.939999</v>
      </c>
      <c r="AL64" s="249">
        <v>16536265411.16</v>
      </c>
      <c r="AM64" s="249">
        <v>2459697458.5999999</v>
      </c>
      <c r="AN64" s="249">
        <v>197889215363.84201</v>
      </c>
      <c r="AO64" s="249">
        <v>98122393935.24321</v>
      </c>
      <c r="AP64" s="249">
        <v>60957367237.639206</v>
      </c>
      <c r="AQ64" s="249">
        <v>64151125526.659195</v>
      </c>
      <c r="AR64" s="249">
        <v>61040933065.356003</v>
      </c>
      <c r="AS64" s="249">
        <v>3110192461.3032002</v>
      </c>
      <c r="AT64" s="249">
        <v>38809454190.9599</v>
      </c>
      <c r="AU64" s="239">
        <v>0</v>
      </c>
      <c r="AV64" s="249">
        <v>81570391025.816208</v>
      </c>
      <c r="AW64" s="249">
        <v>103394902747.924</v>
      </c>
      <c r="AX64" s="249">
        <v>2089123340468.4099</v>
      </c>
      <c r="AY64" s="249">
        <v>606950400808.21204</v>
      </c>
      <c r="AZ64" s="249">
        <v>159130933166.46002</v>
      </c>
      <c r="BA64" s="249">
        <v>162687133104.57401</v>
      </c>
      <c r="BB64" s="249">
        <v>45461761239.591599</v>
      </c>
      <c r="BC64" s="249">
        <v>0</v>
      </c>
      <c r="BD64" s="249">
        <v>3753541336.9900002</v>
      </c>
      <c r="BE64" s="249">
        <v>5709078481</v>
      </c>
      <c r="BF64" s="249">
        <v>35999141421.601601</v>
      </c>
      <c r="BG64" s="239">
        <v>0</v>
      </c>
      <c r="BH64" s="249">
        <v>70419055832.440002</v>
      </c>
      <c r="BI64" s="249">
        <v>148756502532.91602</v>
      </c>
      <c r="BJ64" s="239">
        <v>23234753810.365501</v>
      </c>
      <c r="BK64" s="249">
        <v>125319632917.51001</v>
      </c>
      <c r="BL64" s="239">
        <v>202115805.04000002</v>
      </c>
      <c r="BM64" s="249">
        <v>1482172939660.2002</v>
      </c>
      <c r="BN64" s="249">
        <v>1027321920749.63</v>
      </c>
      <c r="BO64" s="249">
        <v>1746989332.8</v>
      </c>
      <c r="BP64" s="249">
        <v>410093088840.40997</v>
      </c>
      <c r="BQ64" s="249">
        <v>41541139705.284904</v>
      </c>
      <c r="BR64" s="249">
        <v>7836555280</v>
      </c>
      <c r="BS64" s="249">
        <v>84246991372.320313</v>
      </c>
      <c r="BT64" s="249">
        <v>78265168162.511292</v>
      </c>
      <c r="BU64" s="249">
        <v>6286312206.0037117</v>
      </c>
      <c r="BV64" s="239">
        <v>81578334.579999998</v>
      </c>
      <c r="BW64" s="249">
        <v>-386067330.77471632</v>
      </c>
      <c r="BX64" s="249">
        <v>0</v>
      </c>
      <c r="BY64" s="249">
        <v>219389693.75</v>
      </c>
      <c r="BZ64" s="239">
        <v>0</v>
      </c>
      <c r="CA64" s="249">
        <v>61882951.972499982</v>
      </c>
      <c r="CB64" s="249">
        <v>2395207326.7299995</v>
      </c>
      <c r="CC64" s="249">
        <v>3062547303.2272158</v>
      </c>
      <c r="CD64" s="249">
        <v>8432863562.5716581</v>
      </c>
      <c r="CE64" s="249">
        <v>1218591148.6700003</v>
      </c>
      <c r="CF64" s="249">
        <v>4267680669.921659</v>
      </c>
      <c r="CG64" s="249">
        <v>366691491.54999995</v>
      </c>
      <c r="CH64" s="249">
        <v>2592334039.3099999</v>
      </c>
      <c r="CI64" s="249">
        <v>12433786.879999999</v>
      </c>
      <c r="CJ64" s="249">
        <v>20953296412.976082</v>
      </c>
      <c r="CK64" s="249">
        <v>1986139344.3476088</v>
      </c>
      <c r="CL64" s="249">
        <v>14846249465.959589</v>
      </c>
      <c r="CM64" s="239">
        <v>0</v>
      </c>
      <c r="CN64" s="249">
        <v>3165014.38</v>
      </c>
      <c r="CO64" s="249">
        <v>667191833.42000008</v>
      </c>
      <c r="CP64" s="249">
        <v>0</v>
      </c>
      <c r="CQ64" s="249">
        <v>133715690</v>
      </c>
      <c r="CR64" s="249">
        <v>8643152343.0300007</v>
      </c>
      <c r="CS64" s="249">
        <v>5399024585.129591</v>
      </c>
      <c r="CT64" s="249">
        <v>41151132721.645554</v>
      </c>
      <c r="CU64" s="249">
        <v>2382485604.9407535</v>
      </c>
      <c r="CV64" s="249">
        <v>17068141035.548996</v>
      </c>
      <c r="CW64" s="249">
        <v>21700506081.155796</v>
      </c>
      <c r="CX64" s="249">
        <v>13492940353.3265</v>
      </c>
      <c r="CY64" s="249">
        <v>42123351147.752663</v>
      </c>
      <c r="CZ64" s="249">
        <v>3864143920.9754333</v>
      </c>
      <c r="DA64" s="249">
        <v>725332625.9335798</v>
      </c>
      <c r="DB64" s="249">
        <v>45262162442.794525</v>
      </c>
      <c r="DC64" s="249">
        <v>45284362205.988152</v>
      </c>
      <c r="DD64" s="249">
        <v>109128723433.70543</v>
      </c>
      <c r="DE64" s="249">
        <v>67587583728.420494</v>
      </c>
      <c r="DF64" s="249">
        <v>41541139705.284958</v>
      </c>
    </row>
    <row r="65" spans="1:110" ht="11.25" customHeight="1" x14ac:dyDescent="0.25">
      <c r="A65" s="180">
        <v>2021</v>
      </c>
      <c r="B65" s="180">
        <v>2</v>
      </c>
      <c r="C65" s="180">
        <v>536</v>
      </c>
      <c r="D65" s="240">
        <v>457</v>
      </c>
      <c r="E65" s="180">
        <v>308</v>
      </c>
      <c r="F65" s="247">
        <v>2.9000000000000001E-2</v>
      </c>
      <c r="G65" s="244">
        <v>3292164</v>
      </c>
      <c r="H65" s="246">
        <v>748270</v>
      </c>
      <c r="I65" s="183">
        <v>2262968750562.48</v>
      </c>
      <c r="J65" s="182">
        <v>2178652040682.4497</v>
      </c>
      <c r="K65" s="182">
        <v>443861984228.58502</v>
      </c>
      <c r="L65" s="182">
        <v>157605250093.51901</v>
      </c>
      <c r="M65" s="182">
        <v>173391188383.961</v>
      </c>
      <c r="N65" s="187">
        <v>112865545751.10599</v>
      </c>
      <c r="O65" s="182">
        <v>19654359454.402397</v>
      </c>
      <c r="P65" s="182">
        <v>10828047538.559999</v>
      </c>
      <c r="Q65" s="248">
        <v>8866722158.3999996</v>
      </c>
      <c r="R65" s="238">
        <v>-40410242.557599999</v>
      </c>
      <c r="S65" s="248">
        <v>1455865877588.3701</v>
      </c>
      <c r="T65" s="248">
        <v>1571878166658.3159</v>
      </c>
      <c r="U65" s="238">
        <v>1373148137545.1902</v>
      </c>
      <c r="V65" s="239">
        <v>46028359348.520996</v>
      </c>
      <c r="W65" s="239">
        <v>152701669764.60599</v>
      </c>
      <c r="X65" s="186">
        <v>9.7145995792560197E-2</v>
      </c>
      <c r="Y65" s="249">
        <v>1517033673636.8899</v>
      </c>
      <c r="Z65" s="249">
        <v>1325229790918.3701</v>
      </c>
      <c r="AA65" s="249">
        <v>43468474824.474998</v>
      </c>
      <c r="AB65" s="249">
        <v>148335407894.04602</v>
      </c>
      <c r="AC65" s="249">
        <v>54844493021.426003</v>
      </c>
      <c r="AD65" s="249">
        <v>47918346626.82</v>
      </c>
      <c r="AE65" s="249">
        <v>2559884524.046</v>
      </c>
      <c r="AF65" s="249">
        <v>4366261870.5599995</v>
      </c>
      <c r="AG65" s="249">
        <v>11888348036.6905</v>
      </c>
      <c r="AH65" s="249">
        <v>11950439039.279999</v>
      </c>
      <c r="AI65" s="249">
        <v>11950439039.279999</v>
      </c>
      <c r="AJ65" s="239">
        <v>0</v>
      </c>
      <c r="AK65" s="249">
        <v>13582192044.810001</v>
      </c>
      <c r="AL65" s="249">
        <v>16279605450.4</v>
      </c>
      <c r="AM65" s="249">
        <v>3318399637.6100001</v>
      </c>
      <c r="AN65" s="249">
        <v>233799279329.58798</v>
      </c>
      <c r="AO65" s="249">
        <v>99832301184.214691</v>
      </c>
      <c r="AP65" s="249">
        <v>95511475764.936005</v>
      </c>
      <c r="AQ65" s="249">
        <v>98217623758.815903</v>
      </c>
      <c r="AR65" s="249">
        <v>76501948766.615997</v>
      </c>
      <c r="AS65" s="249">
        <v>21715674992.199997</v>
      </c>
      <c r="AT65" s="249">
        <v>38455502380.437096</v>
      </c>
      <c r="AU65" s="239">
        <v>0</v>
      </c>
      <c r="AV65" s="249">
        <v>84316709880.037399</v>
      </c>
      <c r="AW65" s="249">
        <v>107617243048.72099</v>
      </c>
      <c r="AX65" s="249">
        <v>2262968750562.48</v>
      </c>
      <c r="AY65" s="249">
        <v>709529326758.66406</v>
      </c>
      <c r="AZ65" s="249">
        <v>179091230977.62399</v>
      </c>
      <c r="BA65" s="249">
        <v>201379551407.18399</v>
      </c>
      <c r="BB65" s="249">
        <v>48584134487.242599</v>
      </c>
      <c r="BC65" s="249">
        <v>0</v>
      </c>
      <c r="BD65" s="249">
        <v>11315823520.701</v>
      </c>
      <c r="BE65" s="249">
        <v>111472660</v>
      </c>
      <c r="BF65" s="249">
        <v>37156838306.541603</v>
      </c>
      <c r="BG65" s="239">
        <v>0</v>
      </c>
      <c r="BH65" s="249">
        <v>87796316252.490005</v>
      </c>
      <c r="BI65" s="249">
        <v>174076670972.11398</v>
      </c>
      <c r="BJ65" s="239">
        <v>22916886783.634499</v>
      </c>
      <c r="BK65" s="249">
        <v>150770668050.94901</v>
      </c>
      <c r="BL65" s="239">
        <v>389116137.53000003</v>
      </c>
      <c r="BM65" s="249">
        <v>1553439423803.8198</v>
      </c>
      <c r="BN65" s="249">
        <v>1047881111360.89</v>
      </c>
      <c r="BO65" s="249">
        <v>839475686.76999998</v>
      </c>
      <c r="BP65" s="249">
        <v>446344881979.17401</v>
      </c>
      <c r="BQ65" s="249">
        <v>84765638491.420593</v>
      </c>
      <c r="BR65" s="249">
        <v>8086555280</v>
      </c>
      <c r="BS65" s="249">
        <v>174462861238.59775</v>
      </c>
      <c r="BT65" s="249">
        <v>165253736158.84726</v>
      </c>
      <c r="BU65" s="249">
        <v>9646715385.9781227</v>
      </c>
      <c r="BV65" s="239">
        <v>274166351.56000006</v>
      </c>
      <c r="BW65" s="249">
        <v>-711756657.78749967</v>
      </c>
      <c r="BX65" s="249">
        <v>17796676.550000001</v>
      </c>
      <c r="BY65" s="249">
        <v>576097647.20999992</v>
      </c>
      <c r="BZ65" s="239">
        <v>0</v>
      </c>
      <c r="CA65" s="249">
        <v>136175396.04250002</v>
      </c>
      <c r="CB65" s="249">
        <v>4450779049.5099993</v>
      </c>
      <c r="CC65" s="249">
        <v>5892605427.0999994</v>
      </c>
      <c r="CD65" s="249">
        <v>17805429246.371311</v>
      </c>
      <c r="CE65" s="249">
        <v>2045128942.8999999</v>
      </c>
      <c r="CF65" s="249">
        <v>9358461086.4713097</v>
      </c>
      <c r="CG65" s="249">
        <v>656483899.13</v>
      </c>
      <c r="CH65" s="249">
        <v>5757111706.25</v>
      </c>
      <c r="CI65" s="249">
        <v>11756388.380000001</v>
      </c>
      <c r="CJ65" s="249">
        <v>34662847760.639824</v>
      </c>
      <c r="CK65" s="249">
        <v>3863394401.0909991</v>
      </c>
      <c r="CL65" s="249">
        <v>25943677600.933941</v>
      </c>
      <c r="CM65" s="239">
        <v>0</v>
      </c>
      <c r="CN65" s="249">
        <v>6974070.3199999994</v>
      </c>
      <c r="CO65" s="249">
        <v>1506628371.25</v>
      </c>
      <c r="CP65" s="249">
        <v>0</v>
      </c>
      <c r="CQ65" s="249">
        <v>186670556.78999999</v>
      </c>
      <c r="CR65" s="249">
        <v>18805590439.800003</v>
      </c>
      <c r="CS65" s="249">
        <v>5437814162.773941</v>
      </c>
      <c r="CT65" s="249">
        <v>83120783840.011917</v>
      </c>
      <c r="CU65" s="249">
        <v>4662344017.9525557</v>
      </c>
      <c r="CV65" s="249">
        <v>34783336949.966965</v>
      </c>
      <c r="CW65" s="249">
        <v>43675102872.092384</v>
      </c>
      <c r="CX65" s="249">
        <v>23248510919.679493</v>
      </c>
      <c r="CY65" s="249">
        <v>84950984993.174866</v>
      </c>
      <c r="CZ65" s="249">
        <v>10872200024.6117</v>
      </c>
      <c r="DA65" s="249">
        <v>1783835031.1535299</v>
      </c>
      <c r="DB65" s="249">
        <v>94039349986.63298</v>
      </c>
      <c r="DC65" s="249">
        <v>94061968653.012711</v>
      </c>
      <c r="DD65" s="249">
        <v>220047249000.55905</v>
      </c>
      <c r="DE65" s="249">
        <v>135281610509.13841</v>
      </c>
      <c r="DF65" s="249">
        <v>84765638491.420563</v>
      </c>
    </row>
    <row r="66" spans="1:110" ht="11.25" customHeight="1" x14ac:dyDescent="0.25">
      <c r="A66" s="180">
        <v>2021</v>
      </c>
      <c r="B66" s="180">
        <v>3</v>
      </c>
      <c r="C66" s="180">
        <v>531</v>
      </c>
      <c r="D66" s="240">
        <v>451</v>
      </c>
      <c r="E66" s="180">
        <v>313</v>
      </c>
      <c r="F66" s="247">
        <v>2.5999999999999999E-2</v>
      </c>
      <c r="G66" s="244">
        <v>4530126</v>
      </c>
      <c r="H66" s="246">
        <v>1562757</v>
      </c>
      <c r="I66" s="183">
        <v>2460110392065.4541</v>
      </c>
      <c r="J66" s="182">
        <v>2369244197083.0098</v>
      </c>
      <c r="K66" s="182">
        <v>435923391103.086</v>
      </c>
      <c r="L66" s="182">
        <v>137737953544.18201</v>
      </c>
      <c r="M66" s="182">
        <v>171082975022.87299</v>
      </c>
      <c r="N66" s="187">
        <v>126737764162.89999</v>
      </c>
      <c r="O66" s="182">
        <v>19065941940.379002</v>
      </c>
      <c r="P66" s="182">
        <v>10132875305.780001</v>
      </c>
      <c r="Q66" s="248">
        <v>8956476275.8400002</v>
      </c>
      <c r="R66" s="238">
        <v>-23409641.241</v>
      </c>
      <c r="S66" s="248">
        <v>1648960115072.47</v>
      </c>
      <c r="T66" s="248">
        <v>1765925463303.4729</v>
      </c>
      <c r="U66" s="238">
        <v>1568707683942.75</v>
      </c>
      <c r="V66" s="239">
        <v>50301457792.858002</v>
      </c>
      <c r="W66" s="239">
        <v>146916321567.86401</v>
      </c>
      <c r="X66" s="186">
        <v>8.3195086440982197E-2</v>
      </c>
      <c r="Y66" s="249">
        <v>1711175056028.4495</v>
      </c>
      <c r="Z66" s="249">
        <v>1518922782626.53</v>
      </c>
      <c r="AA66" s="249">
        <v>49612948658.725197</v>
      </c>
      <c r="AB66" s="249">
        <v>142639324743.19431</v>
      </c>
      <c r="AC66" s="249">
        <v>54750407275.025093</v>
      </c>
      <c r="AD66" s="249">
        <v>49784901316.222305</v>
      </c>
      <c r="AE66" s="249">
        <v>688509134.13279998</v>
      </c>
      <c r="AF66" s="249">
        <v>4276996824.6700001</v>
      </c>
      <c r="AG66" s="249">
        <v>10714301501.990499</v>
      </c>
      <c r="AH66" s="249">
        <v>10829392441.129999</v>
      </c>
      <c r="AI66" s="249">
        <v>10829392441.129999</v>
      </c>
      <c r="AJ66" s="239">
        <v>0</v>
      </c>
      <c r="AK66" s="249">
        <v>8606035296.5799999</v>
      </c>
      <c r="AL66" s="249">
        <v>14008879385.669998</v>
      </c>
      <c r="AM66" s="249">
        <v>3808017363.8699999</v>
      </c>
      <c r="AN66" s="249">
        <v>242166394804.633</v>
      </c>
      <c r="AO66" s="249">
        <v>99971994543.4328</v>
      </c>
      <c r="AP66" s="249">
        <v>104373410536.272</v>
      </c>
      <c r="AQ66" s="249">
        <v>108035746921.472</v>
      </c>
      <c r="AR66" s="249">
        <v>84783841265.62149</v>
      </c>
      <c r="AS66" s="249">
        <v>23251905655.850002</v>
      </c>
      <c r="AT66" s="249">
        <v>37820989724.929001</v>
      </c>
      <c r="AU66" s="239">
        <v>0</v>
      </c>
      <c r="AV66" s="249">
        <v>90866194982.444107</v>
      </c>
      <c r="AW66" s="249">
        <v>115618735776.63699</v>
      </c>
      <c r="AX66" s="249">
        <v>2460110392065.4541</v>
      </c>
      <c r="AY66" s="249">
        <v>777988952512.46802</v>
      </c>
      <c r="AZ66" s="249">
        <v>216505873971.02701</v>
      </c>
      <c r="BA66" s="249">
        <v>219066544259.95901</v>
      </c>
      <c r="BB66" s="249">
        <v>47984178771.411598</v>
      </c>
      <c r="BC66" s="249">
        <v>0</v>
      </c>
      <c r="BD66" s="249">
        <v>11620642671.809999</v>
      </c>
      <c r="BE66" s="249">
        <v>215738697</v>
      </c>
      <c r="BF66" s="249">
        <v>36147797402.601601</v>
      </c>
      <c r="BG66" s="239">
        <v>0</v>
      </c>
      <c r="BH66" s="249">
        <v>116298241052.3</v>
      </c>
      <c r="BI66" s="249">
        <v>162907429590.56</v>
      </c>
      <c r="BJ66" s="239">
        <v>24891343683.269901</v>
      </c>
      <c r="BK66" s="249">
        <v>137600120579.771</v>
      </c>
      <c r="BL66" s="239">
        <v>415965327.51999998</v>
      </c>
      <c r="BM66" s="249">
        <v>1682121439553.02</v>
      </c>
      <c r="BN66" s="249">
        <v>1078419489988.36</v>
      </c>
      <c r="BO66" s="249">
        <v>1012130419.492</v>
      </c>
      <c r="BP66" s="249">
        <v>504103619661.10303</v>
      </c>
      <c r="BQ66" s="249">
        <v>147796574668.64999</v>
      </c>
      <c r="BR66" s="249">
        <v>45331555280</v>
      </c>
      <c r="BS66" s="249">
        <v>282500282842.62</v>
      </c>
      <c r="BT66" s="249">
        <v>268793262806.311</v>
      </c>
      <c r="BU66" s="249">
        <v>13608936540.854</v>
      </c>
      <c r="BV66" s="239">
        <v>532867036.79930001</v>
      </c>
      <c r="BW66" s="249">
        <v>-434783541.34439701</v>
      </c>
      <c r="BX66" s="249">
        <v>0</v>
      </c>
      <c r="BY66" s="249">
        <v>1385861529.1800001</v>
      </c>
      <c r="BZ66" s="239">
        <v>1488602.19</v>
      </c>
      <c r="CA66" s="249">
        <v>229357960.04249999</v>
      </c>
      <c r="CB66" s="249">
        <v>6468644567.2131004</v>
      </c>
      <c r="CC66" s="249">
        <v>8520136199.9700003</v>
      </c>
      <c r="CD66" s="249">
        <v>30343688813.5732</v>
      </c>
      <c r="CE66" s="249">
        <v>3430169160.7199998</v>
      </c>
      <c r="CF66" s="249">
        <v>16122171519.073099</v>
      </c>
      <c r="CG66" s="249">
        <v>965146392.35000002</v>
      </c>
      <c r="CH66" s="249">
        <v>9826201741.4301395</v>
      </c>
      <c r="CI66" s="249">
        <v>52672599.170000002</v>
      </c>
      <c r="CJ66" s="249">
        <v>63437751958.307198</v>
      </c>
      <c r="CK66" s="249">
        <v>5612640700.9336004</v>
      </c>
      <c r="CL66" s="249">
        <v>52393275437.266602</v>
      </c>
      <c r="CM66" s="239">
        <v>0</v>
      </c>
      <c r="CN66" s="249">
        <v>13801227.59</v>
      </c>
      <c r="CO66" s="249">
        <v>2234398285.8400002</v>
      </c>
      <c r="CP66" s="249">
        <v>1323935037.8900001</v>
      </c>
      <c r="CQ66" s="249">
        <v>149555164.94999999</v>
      </c>
      <c r="CR66" s="249">
        <v>30109480869</v>
      </c>
      <c r="CS66" s="249">
        <v>18562104851.996601</v>
      </c>
      <c r="CT66" s="249">
        <v>129009670547.104</v>
      </c>
      <c r="CU66" s="249">
        <v>6115814690.6744404</v>
      </c>
      <c r="CV66" s="249">
        <v>53927129596.631203</v>
      </c>
      <c r="CW66" s="249">
        <v>68966726259.798004</v>
      </c>
      <c r="CX66" s="249">
        <v>29294692996.045998</v>
      </c>
      <c r="CY66" s="249">
        <v>157342655043.37399</v>
      </c>
      <c r="CZ66" s="249">
        <v>8202427853.9316092</v>
      </c>
      <c r="DA66" s="249">
        <v>2875671695.6081896</v>
      </c>
      <c r="DB66" s="249">
        <v>162669411201.698</v>
      </c>
      <c r="DC66" s="249">
        <v>162718464993.11502</v>
      </c>
      <c r="DD66" s="249">
        <v>354191913122.63696</v>
      </c>
      <c r="DE66" s="249">
        <v>206395338453.98599</v>
      </c>
      <c r="DF66" s="249">
        <v>147796574668.64999</v>
      </c>
    </row>
    <row r="67" spans="1:110" ht="11.25" customHeight="1" x14ac:dyDescent="0.25">
      <c r="A67" s="180">
        <v>2021</v>
      </c>
      <c r="B67" s="180">
        <v>4</v>
      </c>
      <c r="C67" s="180">
        <v>534</v>
      </c>
      <c r="D67" s="240">
        <v>451</v>
      </c>
      <c r="E67" s="180">
        <v>331</v>
      </c>
      <c r="F67" s="247">
        <v>2.7E-2</v>
      </c>
      <c r="G67" s="244">
        <v>4820624</v>
      </c>
      <c r="H67" s="246">
        <v>1678139</v>
      </c>
      <c r="I67" s="183">
        <v>2709949620483.3599</v>
      </c>
      <c r="J67" s="182">
        <v>2616456340707.8398</v>
      </c>
      <c r="K67" s="182">
        <v>429712746776.80298</v>
      </c>
      <c r="L67" s="182">
        <v>121081540397.19099</v>
      </c>
      <c r="M67" s="182">
        <v>201997431187.75101</v>
      </c>
      <c r="N67" s="187">
        <v>106633775191.86</v>
      </c>
      <c r="O67" s="182">
        <v>22588634121.152</v>
      </c>
      <c r="P67" s="182">
        <v>19488561880.59</v>
      </c>
      <c r="Q67" s="248">
        <v>3194667955.0100002</v>
      </c>
      <c r="R67" s="238">
        <v>-94595714.447999999</v>
      </c>
      <c r="S67" s="248">
        <v>1897466728475.8701</v>
      </c>
      <c r="T67" s="248">
        <v>2012173693869.52</v>
      </c>
      <c r="U67" s="238">
        <v>1821944232646.8701</v>
      </c>
      <c r="V67" s="239">
        <v>50048942575.717102</v>
      </c>
      <c r="W67" s="239">
        <v>140180518646.92401</v>
      </c>
      <c r="X67" s="186">
        <v>6.9666211755978799E-2</v>
      </c>
      <c r="Y67" s="249">
        <v>1947444766233.9202</v>
      </c>
      <c r="Z67" s="249">
        <v>1762442403722.51</v>
      </c>
      <c r="AA67" s="249">
        <v>49455406339.477097</v>
      </c>
      <c r="AB67" s="249">
        <v>135546956171.93401</v>
      </c>
      <c r="AC67" s="249">
        <v>64728927635.599998</v>
      </c>
      <c r="AD67" s="249">
        <v>59501828924.370003</v>
      </c>
      <c r="AE67" s="249">
        <v>593536236.24000001</v>
      </c>
      <c r="AF67" s="249">
        <v>4633562474.9899998</v>
      </c>
      <c r="AG67" s="249">
        <v>9869022793.0100002</v>
      </c>
      <c r="AH67" s="249">
        <v>10386062622.219999</v>
      </c>
      <c r="AI67" s="249">
        <v>10386062622.219999</v>
      </c>
      <c r="AJ67" s="239">
        <v>0</v>
      </c>
      <c r="AK67" s="249">
        <v>13616981686.440001</v>
      </c>
      <c r="AL67" s="249">
        <v>15411056529.35</v>
      </c>
      <c r="AM67" s="249">
        <v>3183373314.54</v>
      </c>
      <c r="AN67" s="249">
        <v>243124101854.565</v>
      </c>
      <c r="AO67" s="249">
        <v>103638218325.963</v>
      </c>
      <c r="AP67" s="249">
        <v>99776401916.718796</v>
      </c>
      <c r="AQ67" s="249">
        <v>102461128500.28899</v>
      </c>
      <c r="AR67" s="249">
        <v>80555055814.088699</v>
      </c>
      <c r="AS67" s="249">
        <v>21906072686.200001</v>
      </c>
      <c r="AT67" s="249">
        <v>39709481611.883904</v>
      </c>
      <c r="AU67" s="239">
        <v>78125000</v>
      </c>
      <c r="AV67" s="249">
        <v>93493279775.524506</v>
      </c>
      <c r="AW67" s="249">
        <v>119460877394.908</v>
      </c>
      <c r="AX67" s="249">
        <v>2709949620483.3599</v>
      </c>
      <c r="AY67" s="249">
        <v>910808846221.94604</v>
      </c>
      <c r="AZ67" s="249">
        <v>246887045033.27802</v>
      </c>
      <c r="BA67" s="249">
        <v>282914981656.93201</v>
      </c>
      <c r="BB67" s="249">
        <v>54361684580.879997</v>
      </c>
      <c r="BC67" s="249">
        <v>0</v>
      </c>
      <c r="BD67" s="249">
        <v>14809952726.74</v>
      </c>
      <c r="BE67" s="249">
        <v>316836951</v>
      </c>
      <c r="BF67" s="249">
        <v>39234782403.139999</v>
      </c>
      <c r="BG67" s="239">
        <v>112500</v>
      </c>
      <c r="BH67" s="249">
        <v>149772767745.70999</v>
      </c>
      <c r="BI67" s="249">
        <v>156987864994.29599</v>
      </c>
      <c r="BJ67" s="239">
        <v>24865785472.359001</v>
      </c>
      <c r="BK67" s="249">
        <v>131761478121.937</v>
      </c>
      <c r="BL67" s="239">
        <v>360601400</v>
      </c>
      <c r="BM67" s="249">
        <v>1589135637824.9199</v>
      </c>
      <c r="BN67" s="249">
        <v>1114075100181.21</v>
      </c>
      <c r="BO67" s="249">
        <v>973276916.25999999</v>
      </c>
      <c r="BP67" s="249">
        <v>563339157212.64807</v>
      </c>
      <c r="BQ67" s="249">
        <v>210005136436.478</v>
      </c>
      <c r="BR67" s="249">
        <v>70160000000</v>
      </c>
      <c r="BS67" s="249">
        <v>421707391171.81097</v>
      </c>
      <c r="BT67" s="249">
        <v>403476802269.14697</v>
      </c>
      <c r="BU67" s="249">
        <v>21007482585.228802</v>
      </c>
      <c r="BV67" s="239">
        <v>660855835.13180006</v>
      </c>
      <c r="BW67" s="249">
        <v>9321193099.9599991</v>
      </c>
      <c r="BX67" s="249">
        <v>0</v>
      </c>
      <c r="BY67" s="249">
        <v>1391145364.72</v>
      </c>
      <c r="BZ67" s="239">
        <v>7224890.2699999996</v>
      </c>
      <c r="CA67" s="249">
        <v>364882618.00999999</v>
      </c>
      <c r="CB67" s="249">
        <v>7557940226.96</v>
      </c>
      <c r="CC67" s="249">
        <v>12758942617.6574</v>
      </c>
      <c r="CD67" s="249">
        <v>48061875710.124298</v>
      </c>
      <c r="CE67" s="249">
        <v>6757438029.3199997</v>
      </c>
      <c r="CF67" s="249">
        <v>25930092941.964199</v>
      </c>
      <c r="CG67" s="249">
        <v>1252329328.5599999</v>
      </c>
      <c r="CH67" s="249">
        <v>14122015410.2801</v>
      </c>
      <c r="CI67" s="249">
        <v>68310988.140000001</v>
      </c>
      <c r="CJ67" s="249">
        <v>87036660596.070206</v>
      </c>
      <c r="CK67" s="249">
        <v>6641590913.6099997</v>
      </c>
      <c r="CL67" s="249">
        <v>72973722918.544006</v>
      </c>
      <c r="CM67" s="239">
        <v>0</v>
      </c>
      <c r="CN67" s="249">
        <v>15634446.220000001</v>
      </c>
      <c r="CO67" s="249">
        <v>2616496707.8000002</v>
      </c>
      <c r="CP67" s="249">
        <v>4330190.84</v>
      </c>
      <c r="CQ67" s="249">
        <v>149555164.94999999</v>
      </c>
      <c r="CR67" s="249">
        <v>47280655493.025002</v>
      </c>
      <c r="CS67" s="249">
        <v>22907050915.709</v>
      </c>
      <c r="CT67" s="249">
        <v>193491809232.05511</v>
      </c>
      <c r="CU67" s="249">
        <v>8787056213.3043804</v>
      </c>
      <c r="CV67" s="249">
        <v>77463721052.658005</v>
      </c>
      <c r="CW67" s="249">
        <v>107241031966.093</v>
      </c>
      <c r="CX67" s="249">
        <v>37303481184.098404</v>
      </c>
      <c r="CY67" s="249">
        <v>229955196629.74274</v>
      </c>
      <c r="CZ67" s="249">
        <v>12452378668.400429</v>
      </c>
      <c r="DA67" s="249">
        <v>6712665974.3337021</v>
      </c>
      <c r="DB67" s="249">
        <v>235694909323.80951</v>
      </c>
      <c r="DC67" s="249">
        <v>235716443416.5336</v>
      </c>
      <c r="DD67" s="249">
        <v>521264634186.73499</v>
      </c>
      <c r="DE67" s="249">
        <v>311259497750.25726</v>
      </c>
      <c r="DF67" s="249">
        <v>210005136436.47769</v>
      </c>
    </row>
    <row r="68" spans="1:110" ht="11.25" customHeight="1" x14ac:dyDescent="0.25">
      <c r="A68" s="180">
        <v>2022</v>
      </c>
      <c r="B68" s="180">
        <v>1</v>
      </c>
      <c r="C68" s="180">
        <v>529</v>
      </c>
      <c r="D68" s="240">
        <v>444</v>
      </c>
      <c r="E68" s="180">
        <v>393</v>
      </c>
      <c r="F68" s="250">
        <v>3.1E-2</v>
      </c>
      <c r="G68" s="244">
        <v>4645134</v>
      </c>
      <c r="H68" s="246">
        <v>1453685</v>
      </c>
      <c r="I68" s="183">
        <v>2972842262956.9102</v>
      </c>
      <c r="J68" s="182">
        <v>2874556055703.3599</v>
      </c>
      <c r="K68" s="182">
        <v>374225123060.81616</v>
      </c>
      <c r="L68" s="182">
        <v>119868221540.28491</v>
      </c>
      <c r="M68" s="182">
        <v>172122086389.7352</v>
      </c>
      <c r="N68" s="187">
        <v>77395056309.389999</v>
      </c>
      <c r="O68" s="182">
        <v>19793778101.234238</v>
      </c>
      <c r="P68" s="182">
        <v>10500506169.705997</v>
      </c>
      <c r="Q68" s="248">
        <v>9407934348.3999996</v>
      </c>
      <c r="R68" s="238">
        <v>-91570295.711757988</v>
      </c>
      <c r="S68" s="248">
        <v>2176124057920.5508</v>
      </c>
      <c r="T68" s="248">
        <v>2293590396466.0557</v>
      </c>
      <c r="U68" s="238">
        <v>1995867959134.3904</v>
      </c>
      <c r="V68" s="239">
        <v>78276096896.851639</v>
      </c>
      <c r="W68" s="239">
        <v>143007715250.3139</v>
      </c>
      <c r="X68" s="186">
        <v>6.5000000000000002E-2</v>
      </c>
      <c r="Y68" s="249">
        <v>2217151771281.5552</v>
      </c>
      <c r="Z68" s="249">
        <v>1995867959134.3904</v>
      </c>
      <c r="AA68" s="249">
        <v>78276096896.851639</v>
      </c>
      <c r="AB68" s="249">
        <v>143007715250.3139</v>
      </c>
      <c r="AC68" s="249">
        <v>76438625184.500015</v>
      </c>
      <c r="AD68" s="249">
        <v>1995867959134.3904</v>
      </c>
      <c r="AE68" s="249">
        <v>78276096896.851639</v>
      </c>
      <c r="AF68" s="249">
        <v>143007715250.3139</v>
      </c>
      <c r="AG68" s="249">
        <v>9019244273.3299999</v>
      </c>
      <c r="AH68" s="249">
        <v>9198712953.6499996</v>
      </c>
      <c r="AI68" s="249">
        <v>9198712953.6499996</v>
      </c>
      <c r="AJ68" s="239">
        <v>0</v>
      </c>
      <c r="AK68" s="249">
        <v>16289908376.870001</v>
      </c>
      <c r="AL68" s="249">
        <v>18754590343.599998</v>
      </c>
      <c r="AM68" s="249">
        <v>3166998241.54</v>
      </c>
      <c r="AN68" s="249">
        <v>276386669077.55548</v>
      </c>
      <c r="AO68" s="249">
        <v>109573364840.79109</v>
      </c>
      <c r="AP68" s="249">
        <v>118396708698.69994</v>
      </c>
      <c r="AQ68" s="249">
        <v>121246398814.17992</v>
      </c>
      <c r="AR68" s="249">
        <v>97887798432.509918</v>
      </c>
      <c r="AS68" s="249">
        <v>23358600381.670002</v>
      </c>
      <c r="AT68" s="249">
        <v>48418105431.064583</v>
      </c>
      <c r="AU68" s="239">
        <v>2715765000</v>
      </c>
      <c r="AV68" s="249">
        <v>98286207253.545593</v>
      </c>
      <c r="AW68" s="249">
        <v>126342256644.77237</v>
      </c>
      <c r="AX68" s="249">
        <v>2972842262956.9014</v>
      </c>
      <c r="AY68" s="249">
        <v>1108515363291.4976</v>
      </c>
      <c r="AZ68" s="249">
        <v>280353584968.63</v>
      </c>
      <c r="BA68" s="249">
        <v>358453445572.69092</v>
      </c>
      <c r="BB68" s="249">
        <v>57421231690.175995</v>
      </c>
      <c r="BC68" s="249">
        <v>51000000</v>
      </c>
      <c r="BD68" s="249">
        <v>16370513907.936001</v>
      </c>
      <c r="BE68" s="249">
        <v>161526031</v>
      </c>
      <c r="BF68" s="249">
        <v>40671419251.239998</v>
      </c>
      <c r="BG68" s="239">
        <v>166772500</v>
      </c>
      <c r="BH68" s="249">
        <v>184504819932.76999</v>
      </c>
      <c r="BI68" s="249">
        <v>203843562515.56525</v>
      </c>
      <c r="BJ68" s="239">
        <v>32323618442.306011</v>
      </c>
      <c r="BK68" s="249">
        <v>168941939073.25912</v>
      </c>
      <c r="BL68" s="239">
        <v>2578005000</v>
      </c>
      <c r="BM68" s="249">
        <v>1864326899665.416</v>
      </c>
      <c r="BN68" s="249">
        <v>1164552892481.21</v>
      </c>
      <c r="BO68" s="249">
        <v>1226856977.24</v>
      </c>
      <c r="BP68" s="249">
        <v>587681586142.31567</v>
      </c>
      <c r="BQ68" s="249">
        <v>78615472070.712997</v>
      </c>
      <c r="BR68" s="249">
        <v>70865000000</v>
      </c>
      <c r="BS68" s="249">
        <v>145573448520.04306</v>
      </c>
      <c r="BT68" s="249">
        <v>137456273347.25665</v>
      </c>
      <c r="BU68" s="249">
        <v>5581112029.1990843</v>
      </c>
      <c r="BV68" s="239">
        <v>239850316.30700001</v>
      </c>
      <c r="BW68" s="249">
        <v>2296212827.2803555</v>
      </c>
      <c r="BX68" s="249">
        <v>0</v>
      </c>
      <c r="BY68" s="249">
        <v>2077570940.73</v>
      </c>
      <c r="BZ68" s="239">
        <v>13715295.98</v>
      </c>
      <c r="CA68" s="249">
        <v>86578821.980000004</v>
      </c>
      <c r="CB68" s="249">
        <v>1663476232.6020002</v>
      </c>
      <c r="CC68" s="249">
        <v>1545128464.0116439</v>
      </c>
      <c r="CD68" s="249">
        <v>19522729379.622704</v>
      </c>
      <c r="CE68" s="249">
        <v>2371085968.5999994</v>
      </c>
      <c r="CF68" s="249">
        <v>10740925697.1327</v>
      </c>
      <c r="CG68" s="249">
        <v>282596878.48999995</v>
      </c>
      <c r="CH68" s="249">
        <v>6192410883.29</v>
      </c>
      <c r="CI68" s="249">
        <v>64290047.890000001</v>
      </c>
      <c r="CJ68" s="249">
        <v>32384710833.333824</v>
      </c>
      <c r="CK68" s="249">
        <v>3021090391.3309031</v>
      </c>
      <c r="CL68" s="249">
        <v>22206016385.4501</v>
      </c>
      <c r="CM68" s="239">
        <v>0</v>
      </c>
      <c r="CN68" s="249">
        <v>1350011.6199999999</v>
      </c>
      <c r="CO68" s="249">
        <v>530639250.18999994</v>
      </c>
      <c r="CP68" s="249">
        <v>0</v>
      </c>
      <c r="CQ68" s="249">
        <v>25190550</v>
      </c>
      <c r="CR68" s="249">
        <v>16565715839.114897</v>
      </c>
      <c r="CS68" s="249">
        <v>5083120734.525198</v>
      </c>
      <c r="CT68" s="249">
        <v>66649357747.919899</v>
      </c>
      <c r="CU68" s="249">
        <v>8318730370.955101</v>
      </c>
      <c r="CV68" s="249">
        <v>24425141955.297939</v>
      </c>
      <c r="CW68" s="249">
        <v>33905485421.66684</v>
      </c>
      <c r="CX68" s="249">
        <v>12164362251.354506</v>
      </c>
      <c r="CY68" s="249">
        <v>79621709974.479904</v>
      </c>
      <c r="CZ68" s="249">
        <v>6254577948.8482275</v>
      </c>
      <c r="DA68" s="249">
        <v>1473208916.2509999</v>
      </c>
      <c r="DB68" s="249">
        <v>84403079007.077103</v>
      </c>
      <c r="DC68" s="249">
        <v>84552489698.608978</v>
      </c>
      <c r="DD68" s="249">
        <v>184384806223.06699</v>
      </c>
      <c r="DE68" s="249">
        <v>105769334152.3541</v>
      </c>
      <c r="DF68" s="249">
        <v>78615472070.712982</v>
      </c>
    </row>
    <row r="69" spans="1:110" ht="11.25" customHeight="1" x14ac:dyDescent="0.25">
      <c r="A69" s="180">
        <v>2022</v>
      </c>
      <c r="B69" s="180">
        <v>2</v>
      </c>
      <c r="C69" s="180">
        <v>527</v>
      </c>
      <c r="D69" s="240">
        <v>438</v>
      </c>
      <c r="E69" s="180">
        <v>405</v>
      </c>
      <c r="F69" s="247">
        <v>3.1E-2</v>
      </c>
      <c r="G69" s="244">
        <v>4748336</v>
      </c>
      <c r="H69" s="246">
        <v>1518497</v>
      </c>
      <c r="I69" s="183">
        <v>3182733265845.1499</v>
      </c>
      <c r="J69" s="182">
        <v>3079600929038.9399</v>
      </c>
      <c r="K69" s="238">
        <v>391313121016.539</v>
      </c>
      <c r="L69" s="238">
        <v>123888394540.15001</v>
      </c>
      <c r="M69" s="238">
        <v>181713865473.01901</v>
      </c>
      <c r="N69" s="241">
        <v>85710861003.369995</v>
      </c>
      <c r="O69" s="238">
        <v>16756252435.130001</v>
      </c>
      <c r="P69" s="238">
        <v>7178793483.8400002</v>
      </c>
      <c r="Q69" s="238">
        <v>9680214548.5999985</v>
      </c>
      <c r="R69" s="238">
        <v>-77349400.489999995</v>
      </c>
      <c r="S69" s="238">
        <v>2367245016641.2202</v>
      </c>
      <c r="T69" s="238">
        <v>2497786267943.96</v>
      </c>
      <c r="U69" s="238">
        <v>2225533632754.3398</v>
      </c>
      <c r="V69" s="239">
        <v>98077582430.265198</v>
      </c>
      <c r="W69" s="239">
        <v>174175052759.35101</v>
      </c>
      <c r="X69" s="251">
        <f t="shared" ref="X69:X70" si="3">W69/T69</f>
        <v>6.9731768083873047E-2</v>
      </c>
      <c r="Y69" s="239">
        <v>2419928203658.0303</v>
      </c>
      <c r="Z69" s="239">
        <v>2152958147056.8198</v>
      </c>
      <c r="AA69" s="239">
        <v>97479246720.785202</v>
      </c>
      <c r="AB69" s="239">
        <v>169490809880.431</v>
      </c>
      <c r="AC69" s="239">
        <v>77858064285.919998</v>
      </c>
      <c r="AD69" s="239">
        <v>72575485697.520004</v>
      </c>
      <c r="AE69" s="239">
        <v>598335709.48000002</v>
      </c>
      <c r="AF69" s="239">
        <v>4684242878.9200001</v>
      </c>
      <c r="AG69" s="239">
        <v>9488057326.7375011</v>
      </c>
      <c r="AH69" s="239">
        <v>9642182812.5699997</v>
      </c>
      <c r="AI69" s="239">
        <v>9642182812.5699997</v>
      </c>
      <c r="AJ69" s="239">
        <v>0</v>
      </c>
      <c r="AK69" s="239">
        <v>18596154565.730003</v>
      </c>
      <c r="AL69" s="239">
        <v>21473670428.279999</v>
      </c>
      <c r="AM69" s="239">
        <v>4672189818.2699995</v>
      </c>
      <c r="AN69" s="239">
        <v>276135752053.57599</v>
      </c>
      <c r="AO69" s="239">
        <v>114802303859.07599</v>
      </c>
      <c r="AP69" s="239">
        <v>106610025457.57399</v>
      </c>
      <c r="AQ69" s="239">
        <v>109306104830.714</v>
      </c>
      <c r="AR69" s="239">
        <v>85097766510.054001</v>
      </c>
      <c r="AS69" s="239">
        <v>24208338320.66</v>
      </c>
      <c r="AT69" s="239">
        <v>54723422736.9263</v>
      </c>
      <c r="AU69" s="239">
        <v>66575000</v>
      </c>
      <c r="AV69" s="239">
        <v>103132336806.20799</v>
      </c>
      <c r="AW69" s="239">
        <v>133019010129.558</v>
      </c>
      <c r="AX69" s="239">
        <v>3182733265845.1401</v>
      </c>
      <c r="AY69" s="239">
        <v>1201116958856.4199</v>
      </c>
      <c r="AZ69" s="239">
        <v>300270868250.20203</v>
      </c>
      <c r="BA69" s="239">
        <v>395080280215.71497</v>
      </c>
      <c r="BB69" s="239">
        <v>54213660400.761597</v>
      </c>
      <c r="BC69" s="239">
        <v>51000000</v>
      </c>
      <c r="BD69" s="239">
        <v>10495497071.51</v>
      </c>
      <c r="BE69" s="239">
        <v>357852618</v>
      </c>
      <c r="BF69" s="239">
        <v>43309198211.251602</v>
      </c>
      <c r="BG69" s="239">
        <v>112500</v>
      </c>
      <c r="BH69" s="239">
        <v>196584683212.41998</v>
      </c>
      <c r="BI69" s="239">
        <v>234260104066.13998</v>
      </c>
      <c r="BJ69" s="239">
        <v>34286747836.399696</v>
      </c>
      <c r="BK69" s="239">
        <v>199867893031.741</v>
      </c>
      <c r="BL69" s="239">
        <v>105463198</v>
      </c>
      <c r="BM69" s="239">
        <v>1981616306988.74</v>
      </c>
      <c r="BN69" s="239">
        <v>1230040096299.21</v>
      </c>
      <c r="BO69" s="239">
        <v>2290687885.2200003</v>
      </c>
      <c r="BP69" s="239">
        <v>632854578990.59705</v>
      </c>
      <c r="BQ69" s="239">
        <v>149189843072.099</v>
      </c>
      <c r="BR69" s="239">
        <v>70545000000</v>
      </c>
      <c r="BS69" s="239">
        <v>308583995243.29797</v>
      </c>
      <c r="BT69" s="239">
        <v>296385672400.63947</v>
      </c>
      <c r="BU69" s="239">
        <v>12947788443.003811</v>
      </c>
      <c r="BV69" s="239">
        <v>372472426.25</v>
      </c>
      <c r="BW69" s="239">
        <v>-1121938026.5954998</v>
      </c>
      <c r="BX69" s="239">
        <v>0</v>
      </c>
      <c r="BY69" s="239">
        <v>435848532.36999989</v>
      </c>
      <c r="BZ69" s="239">
        <v>35866304.109999999</v>
      </c>
      <c r="CA69" s="239">
        <v>255240503.45000002</v>
      </c>
      <c r="CB69" s="239">
        <v>2361596060.5945005</v>
      </c>
      <c r="CC69" s="239">
        <v>4210489427.1199999</v>
      </c>
      <c r="CD69" s="239">
        <v>43156003078.420456</v>
      </c>
      <c r="CE69" s="239">
        <v>7274146741.9199991</v>
      </c>
      <c r="CF69" s="239">
        <v>22724836962.647141</v>
      </c>
      <c r="CG69" s="239">
        <v>495184889.02000004</v>
      </c>
      <c r="CH69" s="239">
        <v>13340817020.883301</v>
      </c>
      <c r="CI69" s="239">
        <v>678982536.04999995</v>
      </c>
      <c r="CJ69" s="239">
        <v>72531994520.246719</v>
      </c>
      <c r="CK69" s="239">
        <v>12174282626.702995</v>
      </c>
      <c r="CL69" s="239">
        <v>44271661568.356003</v>
      </c>
      <c r="CM69" s="239">
        <v>0</v>
      </c>
      <c r="CN69" s="239">
        <v>2443479802.4900002</v>
      </c>
      <c r="CO69" s="239">
        <v>1137442594.02</v>
      </c>
      <c r="CP69" s="239">
        <v>0</v>
      </c>
      <c r="CQ69" s="239">
        <v>44520850</v>
      </c>
      <c r="CR69" s="239">
        <v>33291596834.413303</v>
      </c>
      <c r="CS69" s="239">
        <v>7354621487.432703</v>
      </c>
      <c r="CT69" s="239">
        <v>144908370253.26056</v>
      </c>
      <c r="CU69" s="239">
        <v>25796584014.11282</v>
      </c>
      <c r="CV69" s="239">
        <v>48881687680.007736</v>
      </c>
      <c r="CW69" s="239">
        <v>70230098559.140015</v>
      </c>
      <c r="CX69" s="239">
        <v>33554668191.708366</v>
      </c>
      <c r="CY69" s="239">
        <v>159496948240.15518</v>
      </c>
      <c r="CZ69" s="239">
        <v>10711475113.439983</v>
      </c>
      <c r="DA69" s="239">
        <v>3652026829.5534844</v>
      </c>
      <c r="DB69" s="239">
        <v>166556396524.04163</v>
      </c>
      <c r="DC69" s="239">
        <v>166710569308.27243</v>
      </c>
      <c r="DD69" s="239">
        <v>391999057478.32526</v>
      </c>
      <c r="DE69" s="239">
        <v>242809214406.22632</v>
      </c>
      <c r="DF69" s="239">
        <v>149189843072.099</v>
      </c>
    </row>
    <row r="70" spans="1:110" ht="11.25" customHeight="1" x14ac:dyDescent="0.25">
      <c r="A70" s="180">
        <v>2022</v>
      </c>
      <c r="B70" s="180">
        <v>3</v>
      </c>
      <c r="C70" s="180">
        <v>522</v>
      </c>
      <c r="D70" s="240">
        <v>431</v>
      </c>
      <c r="E70" s="180">
        <v>419</v>
      </c>
      <c r="F70" s="247">
        <v>3.1E-2</v>
      </c>
      <c r="G70" s="244">
        <v>4897575</v>
      </c>
      <c r="H70" s="246">
        <v>1644423</v>
      </c>
      <c r="I70" s="183">
        <v>3400793207758.4102</v>
      </c>
      <c r="J70" s="182">
        <v>3294186239217.8501</v>
      </c>
      <c r="K70" s="238">
        <v>401993406223.14099</v>
      </c>
      <c r="L70" s="238">
        <v>119183161399.02</v>
      </c>
      <c r="M70" s="238">
        <v>167996194635.203</v>
      </c>
      <c r="N70" s="241">
        <v>114814050188.918</v>
      </c>
      <c r="O70" s="238">
        <v>15957576704.531601</v>
      </c>
      <c r="P70" s="238">
        <v>7503343429.3648005</v>
      </c>
      <c r="Q70" s="238">
        <v>8553418632.4799995</v>
      </c>
      <c r="R70" s="238">
        <v>-72168191.605317697</v>
      </c>
      <c r="S70" s="238">
        <v>2524028740219.6699</v>
      </c>
      <c r="T70" s="238">
        <v>2666130088155.02</v>
      </c>
      <c r="U70" s="238">
        <v>2360330194828.1699</v>
      </c>
      <c r="V70" s="239">
        <v>111050029326.942</v>
      </c>
      <c r="W70" s="239">
        <v>194749863999.91501</v>
      </c>
      <c r="X70" s="251">
        <f t="shared" si="3"/>
        <v>7.3045897071992924E-2</v>
      </c>
      <c r="Y70" s="239">
        <v>2589762329343.2798</v>
      </c>
      <c r="Z70" s="239">
        <v>2294483649660.4502</v>
      </c>
      <c r="AA70" s="239">
        <v>105660045027.022</v>
      </c>
      <c r="AB70" s="239">
        <v>189618634655.80499</v>
      </c>
      <c r="AC70" s="239">
        <v>76367758811.75</v>
      </c>
      <c r="AD70" s="239">
        <v>65846545167.720001</v>
      </c>
      <c r="AE70" s="239">
        <v>5389984299.9200001</v>
      </c>
      <c r="AF70" s="239">
        <v>5131229344.1099997</v>
      </c>
      <c r="AG70" s="239">
        <v>10355545319.27</v>
      </c>
      <c r="AH70" s="239">
        <v>10511124290.710001</v>
      </c>
      <c r="AI70" s="239">
        <v>10511124290.710001</v>
      </c>
      <c r="AJ70" s="239">
        <v>0</v>
      </c>
      <c r="AK70" s="239">
        <v>19666221158.799999</v>
      </c>
      <c r="AL70" s="239">
        <v>23343174328.060001</v>
      </c>
      <c r="AM70" s="239">
        <v>5025693215.54</v>
      </c>
      <c r="AN70" s="239">
        <v>322144124592.44</v>
      </c>
      <c r="AO70" s="239">
        <v>119887475700.369</v>
      </c>
      <c r="AP70" s="239">
        <v>123427826199.491</v>
      </c>
      <c r="AQ70" s="239">
        <v>126503373391.44101</v>
      </c>
      <c r="AR70" s="239">
        <v>100840284891.821</v>
      </c>
      <c r="AS70" s="239">
        <v>25663088499.620003</v>
      </c>
      <c r="AT70" s="239">
        <v>78828822692.5802</v>
      </c>
      <c r="AU70" s="239">
        <v>40625000</v>
      </c>
      <c r="AV70" s="239">
        <v>106606968540.552</v>
      </c>
      <c r="AW70" s="239">
        <v>138840698622.07202</v>
      </c>
      <c r="AX70" s="239">
        <v>3400793207758.4102</v>
      </c>
      <c r="AY70" s="239">
        <v>1276124795463.22</v>
      </c>
      <c r="AZ70" s="239">
        <v>354036220315.47101</v>
      </c>
      <c r="BA70" s="239">
        <v>407190275991.86401</v>
      </c>
      <c r="BB70" s="239">
        <v>53673022469.650002</v>
      </c>
      <c r="BC70" s="239">
        <v>0</v>
      </c>
      <c r="BD70" s="239">
        <v>12312637641.33</v>
      </c>
      <c r="BE70" s="239">
        <v>1758815821.8799999</v>
      </c>
      <c r="BF70" s="239">
        <v>39601456506.440002</v>
      </c>
      <c r="BG70" s="239">
        <v>112500</v>
      </c>
      <c r="BH70" s="239">
        <v>200226558440.31998</v>
      </c>
      <c r="BI70" s="239">
        <v>241646044470.01599</v>
      </c>
      <c r="BJ70" s="239">
        <v>42998815403.325401</v>
      </c>
      <c r="BK70" s="239">
        <v>198637873313.944</v>
      </c>
      <c r="BL70" s="239">
        <v>9355752.7467</v>
      </c>
      <c r="BM70" s="239">
        <v>2124668412295.1902</v>
      </c>
      <c r="BN70" s="239">
        <v>1275500402185.71</v>
      </c>
      <c r="BO70" s="239">
        <v>2690062055.3400002</v>
      </c>
      <c r="BP70" s="239">
        <v>714938530922.23706</v>
      </c>
      <c r="BQ70" s="239">
        <v>235047765114.02899</v>
      </c>
      <c r="BR70" s="239">
        <v>70545000000</v>
      </c>
      <c r="BS70" s="239">
        <v>500568765005.72803</v>
      </c>
      <c r="BT70" s="239">
        <v>482120954902.91541</v>
      </c>
      <c r="BU70" s="239">
        <v>20044097462.617798</v>
      </c>
      <c r="BV70" s="239">
        <v>532086108.87869984</v>
      </c>
      <c r="BW70" s="239">
        <v>-2128373468.684</v>
      </c>
      <c r="BX70" s="239">
        <v>0</v>
      </c>
      <c r="BY70" s="239">
        <v>777147664.13000011</v>
      </c>
      <c r="BZ70" s="239">
        <v>41288741.119999997</v>
      </c>
      <c r="CA70" s="239">
        <v>478000177.41999996</v>
      </c>
      <c r="CB70" s="239">
        <v>4319422316.4359989</v>
      </c>
      <c r="CC70" s="239">
        <v>7744232367.7900009</v>
      </c>
      <c r="CD70" s="239">
        <v>68630821064.971161</v>
      </c>
      <c r="CE70" s="239">
        <v>12174958914.54986</v>
      </c>
      <c r="CF70" s="239">
        <v>35944357762.891319</v>
      </c>
      <c r="CG70" s="239">
        <v>662196710.94999993</v>
      </c>
      <c r="CH70" s="239">
        <v>21471032742.510002</v>
      </c>
      <c r="CI70" s="239">
        <v>1621725065.9300001</v>
      </c>
      <c r="CJ70" s="239">
        <v>110049297657.63824</v>
      </c>
      <c r="CK70" s="239">
        <v>23147947551.475399</v>
      </c>
      <c r="CL70" s="239">
        <v>62258252882.292564</v>
      </c>
      <c r="CM70" s="239">
        <v>0</v>
      </c>
      <c r="CN70" s="239">
        <v>57896256.039999999</v>
      </c>
      <c r="CO70" s="239">
        <v>1898902155.8199999</v>
      </c>
      <c r="CP70" s="239">
        <v>327763.28000000003</v>
      </c>
      <c r="CQ70" s="239">
        <v>44570850</v>
      </c>
      <c r="CR70" s="239">
        <v>46715328563.772736</v>
      </c>
      <c r="CS70" s="239">
        <v>13541227293.379837</v>
      </c>
      <c r="CT70" s="239">
        <v>234897617718.44543</v>
      </c>
      <c r="CU70" s="239">
        <v>44872769904.504433</v>
      </c>
      <c r="CV70" s="239">
        <v>76803118248.454117</v>
      </c>
      <c r="CW70" s="239">
        <v>113221729565.48682</v>
      </c>
      <c r="CX70" s="239">
        <v>51903841431.084976</v>
      </c>
      <c r="CY70" s="239">
        <v>255185782448.86462</v>
      </c>
      <c r="CZ70" s="239">
        <v>13929748909.950371</v>
      </c>
      <c r="DA70" s="239">
        <v>4940762676.0153503</v>
      </c>
      <c r="DB70" s="239">
        <v>264174768682.79944</v>
      </c>
      <c r="DC70" s="239">
        <v>264418063362.48529</v>
      </c>
      <c r="DD70" s="239">
        <v>624809430739.4021</v>
      </c>
      <c r="DE70" s="239">
        <v>389761665625.37341</v>
      </c>
      <c r="DF70" s="239">
        <v>235047765114.02887</v>
      </c>
    </row>
    <row r="71" spans="1:110" ht="11.25" customHeight="1" x14ac:dyDescent="0.25">
      <c r="A71" s="180">
        <v>2022</v>
      </c>
      <c r="B71" s="180">
        <v>4</v>
      </c>
      <c r="C71" s="180">
        <v>513</v>
      </c>
      <c r="D71" s="240">
        <v>420</v>
      </c>
      <c r="E71" s="180">
        <v>93</v>
      </c>
      <c r="F71" s="247">
        <v>3.1E-2</v>
      </c>
      <c r="G71" s="244">
        <v>4633616</v>
      </c>
      <c r="H71" s="246">
        <v>1187603</v>
      </c>
      <c r="I71" s="183">
        <v>3526959282021.2998</v>
      </c>
      <c r="J71" s="182">
        <v>3415751783000.8203</v>
      </c>
      <c r="K71" s="238">
        <v>490540624490.24701</v>
      </c>
      <c r="L71" s="238">
        <v>107395828441.02301</v>
      </c>
      <c r="M71" s="238">
        <v>217479757359.99799</v>
      </c>
      <c r="N71" s="241">
        <v>161169481729.50598</v>
      </c>
      <c r="O71" s="238">
        <v>29082456102.868198</v>
      </c>
      <c r="P71" s="238">
        <v>18025693999.77</v>
      </c>
      <c r="Q71" s="238">
        <v>11148394093.24</v>
      </c>
      <c r="R71" s="238">
        <v>-63710366.810000002</v>
      </c>
      <c r="S71" s="238">
        <v>2571251248965.7998</v>
      </c>
      <c r="T71" s="238">
        <v>2722631182029.0698</v>
      </c>
      <c r="U71" s="238">
        <v>2409124599490</v>
      </c>
      <c r="V71" s="239">
        <v>106488312920</v>
      </c>
      <c r="W71" s="239">
        <v>207018269621.323</v>
      </c>
      <c r="X71" s="251">
        <v>7.5999999999999998E-2</v>
      </c>
      <c r="Y71" s="239">
        <v>2643976403917.9399</v>
      </c>
      <c r="Z71" s="239">
        <v>2343776343258.0898</v>
      </c>
      <c r="AA71" s="239">
        <v>100761673714.49699</v>
      </c>
      <c r="AB71" s="239">
        <v>199438386945.35898</v>
      </c>
      <c r="AC71" s="239">
        <v>78654778111.123199</v>
      </c>
      <c r="AD71" s="239">
        <v>65348256233.670006</v>
      </c>
      <c r="AE71" s="239">
        <v>5726639201.4891996</v>
      </c>
      <c r="AF71" s="239">
        <v>7579882675.9639997</v>
      </c>
      <c r="AG71" s="239">
        <v>9719197953.9500008</v>
      </c>
      <c r="AH71" s="239">
        <v>9337884976.4599991</v>
      </c>
      <c r="AI71" s="239">
        <v>9337884976.4599991</v>
      </c>
      <c r="AJ71" s="239">
        <v>0</v>
      </c>
      <c r="AK71" s="239">
        <v>24161419524.990002</v>
      </c>
      <c r="AL71" s="239">
        <v>29798349902.789997</v>
      </c>
      <c r="AM71" s="239">
        <v>2042976204.3099999</v>
      </c>
      <c r="AN71" s="239">
        <v>290968710962.95697</v>
      </c>
      <c r="AO71" s="239">
        <v>129119258089.243</v>
      </c>
      <c r="AP71" s="239">
        <v>92286118793.042007</v>
      </c>
      <c r="AQ71" s="239">
        <v>95665163752.71199</v>
      </c>
      <c r="AR71" s="239">
        <v>62870672741.292</v>
      </c>
      <c r="AS71" s="239">
        <v>32794491011.420002</v>
      </c>
      <c r="AT71" s="239">
        <v>69563334080.672211</v>
      </c>
      <c r="AU71" s="239">
        <v>28125000</v>
      </c>
      <c r="AV71" s="239">
        <v>111207499020.48799</v>
      </c>
      <c r="AW71" s="239">
        <v>146101672048.41501</v>
      </c>
      <c r="AX71" s="239">
        <v>3526959282021.2998</v>
      </c>
      <c r="AY71" s="239">
        <v>1335379919934.1799</v>
      </c>
      <c r="AZ71" s="239">
        <v>381147071784.45398</v>
      </c>
      <c r="BA71" s="239">
        <v>396763188317.59796</v>
      </c>
      <c r="BB71" s="239">
        <v>48136264485.599998</v>
      </c>
      <c r="BC71" s="239">
        <v>0</v>
      </c>
      <c r="BD71" s="239">
        <v>12217667806.91</v>
      </c>
      <c r="BE71" s="239">
        <v>142735622.88</v>
      </c>
      <c r="BF71" s="239">
        <v>35775861055.809998</v>
      </c>
      <c r="BG71" s="239">
        <v>0</v>
      </c>
      <c r="BH71" s="239">
        <v>228300042932.24002</v>
      </c>
      <c r="BI71" s="239">
        <v>251042509659.05301</v>
      </c>
      <c r="BJ71" s="239">
        <v>38029354811.125595</v>
      </c>
      <c r="BK71" s="239">
        <v>213005105561.099</v>
      </c>
      <c r="BL71" s="239">
        <v>8049286.8280000007</v>
      </c>
      <c r="BM71" s="239">
        <v>2191579362087.1301</v>
      </c>
      <c r="BN71" s="239">
        <v>1275684543556.71</v>
      </c>
      <c r="BO71" s="239">
        <v>2724244611.9000001</v>
      </c>
      <c r="BP71" s="239">
        <v>774842370063.12598</v>
      </c>
      <c r="BQ71" s="239">
        <v>312914500062.74902</v>
      </c>
      <c r="BR71" s="239">
        <v>75995000000</v>
      </c>
      <c r="BS71" s="239">
        <v>701959166053.28894</v>
      </c>
      <c r="BT71" s="239">
        <v>677677015270.34802</v>
      </c>
      <c r="BU71" s="239">
        <v>29062763290.560001</v>
      </c>
      <c r="BV71" s="239">
        <v>912702491.88999999</v>
      </c>
      <c r="BW71" s="239">
        <v>7546358245.9802399</v>
      </c>
      <c r="BX71" s="239">
        <v>0</v>
      </c>
      <c r="BY71" s="239">
        <v>961425396.37</v>
      </c>
      <c r="BZ71" s="239">
        <v>59394134.090000004</v>
      </c>
      <c r="CA71" s="239">
        <v>483454531.48000002</v>
      </c>
      <c r="CB71" s="239">
        <v>6042084184.0402403</v>
      </c>
      <c r="CC71" s="239">
        <v>13239673245.49</v>
      </c>
      <c r="CD71" s="239">
        <v>98507072694.630005</v>
      </c>
      <c r="CE71" s="239">
        <v>18834781211.59</v>
      </c>
      <c r="CF71" s="239">
        <v>43025112964.370003</v>
      </c>
      <c r="CG71" s="239">
        <v>899701553.29999995</v>
      </c>
      <c r="CH71" s="239">
        <v>35747476965.370003</v>
      </c>
      <c r="CI71" s="239">
        <v>2864712708.6199999</v>
      </c>
      <c r="CJ71" s="239">
        <v>149892765086.85355</v>
      </c>
      <c r="CK71" s="239">
        <v>34682885448.066238</v>
      </c>
      <c r="CL71" s="239">
        <v>82950313664.199829</v>
      </c>
      <c r="CM71" s="239">
        <v>0</v>
      </c>
      <c r="CN71" s="239">
        <v>64518025.450000003</v>
      </c>
      <c r="CO71" s="239">
        <v>2747549472.0581999</v>
      </c>
      <c r="CP71" s="239">
        <v>327763.38</v>
      </c>
      <c r="CQ71" s="239">
        <v>477220877.63</v>
      </c>
      <c r="CR71" s="239">
        <v>67576176778.603302</v>
      </c>
      <c r="CS71" s="239">
        <v>12084520747.078354</v>
      </c>
      <c r="CT71" s="239">
        <v>335215597275.44708</v>
      </c>
      <c r="CU71" s="239">
        <v>59436841285.402359</v>
      </c>
      <c r="CV71" s="239">
        <v>109025317692.5381</v>
      </c>
      <c r="CW71" s="239">
        <v>166753438297.50687</v>
      </c>
      <c r="CX71" s="239">
        <v>69068740687.003479</v>
      </c>
      <c r="CY71" s="239">
        <v>351925233191.68152</v>
      </c>
      <c r="CZ71" s="239">
        <v>15821216419.789497</v>
      </c>
      <c r="DA71" s="239">
        <v>8216476511.9833803</v>
      </c>
      <c r="DB71" s="239">
        <v>359529973099.48743</v>
      </c>
      <c r="DC71" s="239">
        <v>359678819444.2674</v>
      </c>
      <c r="DD71" s="239">
        <v>867856256818.41199</v>
      </c>
      <c r="DE71" s="239">
        <v>554941756755.66333</v>
      </c>
      <c r="DF71" s="239">
        <v>312914500062.74854</v>
      </c>
    </row>
    <row r="72" spans="1:110" ht="11.25" customHeight="1" x14ac:dyDescent="0.25">
      <c r="A72" s="180">
        <v>2023</v>
      </c>
      <c r="B72" s="180">
        <v>1</v>
      </c>
      <c r="C72" s="180">
        <v>514</v>
      </c>
      <c r="D72" s="240">
        <v>420</v>
      </c>
      <c r="E72" s="180">
        <v>428</v>
      </c>
      <c r="F72" s="247">
        <v>3.1E-2</v>
      </c>
      <c r="G72" s="244">
        <v>3862489</v>
      </c>
      <c r="H72" s="246">
        <v>1297025</v>
      </c>
      <c r="I72" s="183">
        <v>3702077791168.3501</v>
      </c>
      <c r="J72" s="182">
        <v>3583745045863.1201</v>
      </c>
      <c r="K72" s="238">
        <v>513663193804.35901</v>
      </c>
      <c r="L72" s="238">
        <v>113434858614.786</v>
      </c>
      <c r="M72" s="238">
        <v>217640061297.64099</v>
      </c>
      <c r="N72" s="241">
        <v>182588273891.93201</v>
      </c>
      <c r="O72" s="238">
        <v>33245279413.222698</v>
      </c>
      <c r="P72" s="238">
        <v>21971291010.6534</v>
      </c>
      <c r="Q72" s="238">
        <v>11377486716.049999</v>
      </c>
      <c r="R72" s="238">
        <v>-53549541.440725103</v>
      </c>
      <c r="S72" s="238">
        <v>2698572588745.1001</v>
      </c>
      <c r="T72" s="238">
        <v>2863974866573.98</v>
      </c>
      <c r="U72" s="238">
        <v>2510033160475.5601</v>
      </c>
      <c r="V72" s="239">
        <v>125909857319.67599</v>
      </c>
      <c r="W72" s="239">
        <v>228031848778.73199</v>
      </c>
      <c r="X72" s="251">
        <v>7.9620757654034272E-2</v>
      </c>
      <c r="Y72" s="239">
        <v>2780526803526.1802</v>
      </c>
      <c r="Z72" s="239">
        <v>2444903839585.7998</v>
      </c>
      <c r="AA72" s="239">
        <v>118152747011.996</v>
      </c>
      <c r="AB72" s="239">
        <v>217470216928.37201</v>
      </c>
      <c r="AC72" s="239">
        <v>83448063047.800003</v>
      </c>
      <c r="AD72" s="239">
        <v>65129320889.760002</v>
      </c>
      <c r="AE72" s="239">
        <v>7757110307.6800003</v>
      </c>
      <c r="AF72" s="239">
        <v>10561631850.360001</v>
      </c>
      <c r="AG72" s="239">
        <v>9639652325.3999996</v>
      </c>
      <c r="AH72" s="239">
        <v>9787408299.4699993</v>
      </c>
      <c r="AI72" s="239">
        <v>9787408299.4699993</v>
      </c>
      <c r="AJ72" s="239">
        <v>0</v>
      </c>
      <c r="AK72" s="239">
        <v>22619295802.584</v>
      </c>
      <c r="AL72" s="239">
        <v>27321444094.269997</v>
      </c>
      <c r="AM72" s="239">
        <v>3220523882.6700001</v>
      </c>
      <c r="AN72" s="239">
        <v>306005035772.453</v>
      </c>
      <c r="AO72" s="239">
        <v>142015860622.444</v>
      </c>
      <c r="AP72" s="239">
        <v>97459245513.901993</v>
      </c>
      <c r="AQ72" s="239">
        <v>100614105453.12799</v>
      </c>
      <c r="AR72" s="239">
        <v>67797806655.628098</v>
      </c>
      <c r="AS72" s="239">
        <v>32816298797.5</v>
      </c>
      <c r="AT72" s="239">
        <v>66529929636.107101</v>
      </c>
      <c r="AU72" s="239">
        <v>0</v>
      </c>
      <c r="AV72" s="239">
        <v>118332745305.22699</v>
      </c>
      <c r="AW72" s="239">
        <v>152069260671.685</v>
      </c>
      <c r="AX72" s="239">
        <v>3702077791168.3501</v>
      </c>
      <c r="AY72" s="239">
        <v>1385731072657.3</v>
      </c>
      <c r="AZ72" s="239">
        <v>398651661548.53302</v>
      </c>
      <c r="BA72" s="239">
        <v>393562661599.74402</v>
      </c>
      <c r="BB72" s="239">
        <v>48812694457.75</v>
      </c>
      <c r="BC72" s="239">
        <v>0</v>
      </c>
      <c r="BD72" s="239">
        <v>4832041493.71</v>
      </c>
      <c r="BE72" s="239">
        <v>8700593809.1400013</v>
      </c>
      <c r="BF72" s="239">
        <v>12576476956.58</v>
      </c>
      <c r="BG72" s="239">
        <v>22703582198.32</v>
      </c>
      <c r="BH72" s="239">
        <v>249582915666.03</v>
      </c>
      <c r="BI72" s="239">
        <v>264899167051.65298</v>
      </c>
      <c r="BJ72" s="239">
        <v>44443146751.083397</v>
      </c>
      <c r="BK72" s="239">
        <v>220456020300.569</v>
      </c>
      <c r="BL72" s="239">
        <v>0</v>
      </c>
      <c r="BM72" s="239">
        <v>2316346718511.0503</v>
      </c>
      <c r="BN72" s="239">
        <v>1361069531256.71</v>
      </c>
      <c r="BO72" s="239">
        <v>1242163147.3099999</v>
      </c>
      <c r="BP72" s="239">
        <v>816440199127.74402</v>
      </c>
      <c r="BQ72" s="239">
        <v>99564427003.677094</v>
      </c>
      <c r="BR72" s="239">
        <v>75995000000</v>
      </c>
      <c r="BS72" s="239">
        <v>210349273713.52267</v>
      </c>
      <c r="BT72" s="239">
        <v>201358610051.42984</v>
      </c>
      <c r="BU72" s="239">
        <v>8279319771.7027378</v>
      </c>
      <c r="BV72" s="239">
        <v>610081723.37700009</v>
      </c>
      <c r="BW72" s="239">
        <v>101262167.01294097</v>
      </c>
      <c r="BX72" s="239">
        <v>0</v>
      </c>
      <c r="BY72" s="239">
        <v>162611431.31999999</v>
      </c>
      <c r="BZ72" s="239">
        <v>33438433.239999998</v>
      </c>
      <c r="CA72" s="239">
        <v>273483766.94629991</v>
      </c>
      <c r="CB72" s="239">
        <v>2600655471.5666413</v>
      </c>
      <c r="CC72" s="239">
        <v>2968926936.0599999</v>
      </c>
      <c r="CD72" s="239">
        <v>29056832926.646141</v>
      </c>
      <c r="CE72" s="239">
        <v>5705858698.7592344</v>
      </c>
      <c r="CF72" s="239">
        <v>12359317175.316898</v>
      </c>
      <c r="CG72" s="239">
        <v>459476064.78000003</v>
      </c>
      <c r="CH72" s="239">
        <v>11312252792</v>
      </c>
      <c r="CI72" s="239">
        <v>780071804.20999992</v>
      </c>
      <c r="CJ72" s="239">
        <v>40773740553.691833</v>
      </c>
      <c r="CK72" s="239">
        <v>5855358538.0490036</v>
      </c>
      <c r="CL72" s="239">
        <v>29010297256.7052</v>
      </c>
      <c r="CM72" s="239">
        <v>0</v>
      </c>
      <c r="CN72" s="239">
        <v>162798.88</v>
      </c>
      <c r="CO72" s="239">
        <v>1037080380.95</v>
      </c>
      <c r="CP72" s="239">
        <v>0</v>
      </c>
      <c r="CQ72" s="239">
        <v>0</v>
      </c>
      <c r="CR72" s="239">
        <v>15733435343.450001</v>
      </c>
      <c r="CS72" s="239">
        <v>12239618733.425198</v>
      </c>
      <c r="CT72" s="239">
        <v>91626125416.321121</v>
      </c>
      <c r="CU72" s="239">
        <v>10580359858.629181</v>
      </c>
      <c r="CV72" s="239">
        <v>31728564972.841942</v>
      </c>
      <c r="CW72" s="239">
        <v>49317200584.850021</v>
      </c>
      <c r="CX72" s="239">
        <v>27395991581.467907</v>
      </c>
      <c r="CY72" s="239">
        <v>103044064342.77924</v>
      </c>
      <c r="CZ72" s="239">
        <v>7335625012.6799994</v>
      </c>
      <c r="DA72" s="239">
        <v>1813593755.3138065</v>
      </c>
      <c r="DB72" s="239">
        <v>108566095600.14546</v>
      </c>
      <c r="DC72" s="239">
        <v>108636939571.59546</v>
      </c>
      <c r="DD72" s="239">
        <v>258538804717.24448</v>
      </c>
      <c r="DE72" s="239">
        <v>158974377713.5675</v>
      </c>
      <c r="DF72" s="239">
        <v>99564427003.676956</v>
      </c>
    </row>
    <row r="73" spans="1:110" ht="11.25" customHeight="1" x14ac:dyDescent="0.25">
      <c r="A73" s="180">
        <v>2023</v>
      </c>
      <c r="B73" s="180">
        <v>2</v>
      </c>
      <c r="C73" s="180">
        <v>522</v>
      </c>
      <c r="D73" s="240">
        <v>427</v>
      </c>
      <c r="E73" s="180">
        <v>445</v>
      </c>
      <c r="F73" s="247">
        <v>3.3000000000000002E-2</v>
      </c>
      <c r="G73" s="244">
        <v>3895981</v>
      </c>
      <c r="H73" s="246">
        <v>1322326</v>
      </c>
      <c r="I73" s="183">
        <v>3945898445685.9561</v>
      </c>
      <c r="J73" s="182">
        <v>3815144793051.5967</v>
      </c>
      <c r="K73" s="238">
        <v>524573921776.75031</v>
      </c>
      <c r="L73" s="238">
        <v>114155758072.13435</v>
      </c>
      <c r="M73" s="238">
        <v>240067767595.27905</v>
      </c>
      <c r="N73" s="241">
        <v>157109309894.69632</v>
      </c>
      <c r="O73" s="238">
        <v>34911518055.395996</v>
      </c>
      <c r="P73" s="238">
        <v>19040323874.470001</v>
      </c>
      <c r="Q73" s="238">
        <v>15960871541.620001</v>
      </c>
      <c r="R73" s="238">
        <v>-40443205.823999994</v>
      </c>
      <c r="S73" s="238">
        <v>2929953413226.5151</v>
      </c>
      <c r="T73" s="238">
        <v>3107490496377.918</v>
      </c>
      <c r="U73" s="238">
        <v>2766905615275.1577</v>
      </c>
      <c r="V73" s="239">
        <v>103149147572.31384</v>
      </c>
      <c r="W73" s="239">
        <v>237435733530.44583</v>
      </c>
      <c r="X73" s="251">
        <v>7.6999999999999999E-2</v>
      </c>
      <c r="Y73" s="239">
        <v>3025198023635.8081</v>
      </c>
      <c r="Z73" s="239">
        <v>2697672519748.9082</v>
      </c>
      <c r="AA73" s="239">
        <v>99068989538.563843</v>
      </c>
      <c r="AB73" s="239">
        <v>228456514348.33585</v>
      </c>
      <c r="AC73" s="239">
        <v>82292472742.110001</v>
      </c>
      <c r="AD73" s="239">
        <v>69233095526.25</v>
      </c>
      <c r="AE73" s="239">
        <v>4080158033.75</v>
      </c>
      <c r="AF73" s="239">
        <v>8979219182.1100006</v>
      </c>
      <c r="AG73" s="239">
        <v>10247323921.730001</v>
      </c>
      <c r="AH73" s="239">
        <v>10474969245.389999</v>
      </c>
      <c r="AI73" s="239">
        <v>10474969245.389999</v>
      </c>
      <c r="AJ73" s="239">
        <v>0</v>
      </c>
      <c r="AK73" s="239">
        <v>21439165766.183601</v>
      </c>
      <c r="AL73" s="239">
        <v>26558421528.1236</v>
      </c>
      <c r="AM73" s="239">
        <v>2836198270.6599998</v>
      </c>
      <c r="AN73" s="239">
        <v>288870685305.02618</v>
      </c>
      <c r="AO73" s="239">
        <v>146888657785.44031</v>
      </c>
      <c r="AP73" s="239">
        <v>81122740562.650009</v>
      </c>
      <c r="AQ73" s="239">
        <v>84535831565.600006</v>
      </c>
      <c r="AR73" s="239">
        <v>65669268495.049988</v>
      </c>
      <c r="AS73" s="239">
        <v>18866563070.550003</v>
      </c>
      <c r="AT73" s="239">
        <v>60859286956.935722</v>
      </c>
      <c r="AU73" s="239">
        <v>5148765000</v>
      </c>
      <c r="AV73" s="239">
        <v>130753652634.35594</v>
      </c>
      <c r="AW73" s="239">
        <v>169547706748.05392</v>
      </c>
      <c r="AX73" s="239">
        <v>3945898445685.9561</v>
      </c>
      <c r="AY73" s="239">
        <v>1477743947567.3428</v>
      </c>
      <c r="AZ73" s="239">
        <v>449317747938.03778</v>
      </c>
      <c r="BA73" s="239">
        <v>428239354292.74524</v>
      </c>
      <c r="BB73" s="239">
        <v>48563093938.680573</v>
      </c>
      <c r="BC73" s="239">
        <v>0</v>
      </c>
      <c r="BD73" s="239">
        <v>8143434026.8905697</v>
      </c>
      <c r="BE73" s="239">
        <v>7221554162.8200006</v>
      </c>
      <c r="BF73" s="239">
        <v>32811105748.970001</v>
      </c>
      <c r="BG73" s="239">
        <v>387000000</v>
      </c>
      <c r="BH73" s="239">
        <v>237947652602.94</v>
      </c>
      <c r="BI73" s="239">
        <v>280444427285.51904</v>
      </c>
      <c r="BJ73" s="239">
        <v>43359598848.251831</v>
      </c>
      <c r="BK73" s="239">
        <v>232170673187.26724</v>
      </c>
      <c r="BL73" s="239">
        <v>4914155250</v>
      </c>
      <c r="BM73" s="239">
        <v>2468154498118.6265</v>
      </c>
      <c r="BN73" s="239">
        <v>1440023491566.71</v>
      </c>
      <c r="BO73" s="239">
        <v>1274869100.5000002</v>
      </c>
      <c r="BP73" s="239">
        <v>889274645105.68005</v>
      </c>
      <c r="BQ73" s="239">
        <v>189113625795.52896</v>
      </c>
      <c r="BR73" s="239">
        <v>75995000000</v>
      </c>
      <c r="BS73" s="239">
        <v>439120326902.00812</v>
      </c>
      <c r="BT73" s="239">
        <v>417304626559.75244</v>
      </c>
      <c r="BU73" s="239">
        <v>22621870991.341133</v>
      </c>
      <c r="BV73" s="239">
        <v>1291558034.4499996</v>
      </c>
      <c r="BW73" s="239">
        <v>-2097728683.5353994</v>
      </c>
      <c r="BX73" s="239">
        <v>0</v>
      </c>
      <c r="BY73" s="239">
        <v>412140672.80999994</v>
      </c>
      <c r="BZ73" s="239">
        <v>93146335.239999995</v>
      </c>
      <c r="CA73" s="239">
        <v>682173948.69460022</v>
      </c>
      <c r="CB73" s="239">
        <v>5312486348.6199989</v>
      </c>
      <c r="CC73" s="239">
        <v>8597675988.8999996</v>
      </c>
      <c r="CD73" s="239">
        <v>60715329432.120903</v>
      </c>
      <c r="CE73" s="239">
        <v>12702951946.697105</v>
      </c>
      <c r="CF73" s="239">
        <v>24356385595.787865</v>
      </c>
      <c r="CG73" s="239">
        <v>302641551.02000004</v>
      </c>
      <c r="CH73" s="239">
        <v>24169115743.435966</v>
      </c>
      <c r="CI73" s="239">
        <v>815765404.81999993</v>
      </c>
      <c r="CJ73" s="239">
        <v>68397063060.319336</v>
      </c>
      <c r="CK73" s="239">
        <v>12317391302.486263</v>
      </c>
      <c r="CL73" s="239">
        <v>46755164696.664604</v>
      </c>
      <c r="CM73" s="239">
        <v>0</v>
      </c>
      <c r="CN73" s="239">
        <v>376966548.16000003</v>
      </c>
      <c r="CO73" s="239">
        <v>2273722367.0085998</v>
      </c>
      <c r="CP73" s="239">
        <v>1602000</v>
      </c>
      <c r="CQ73" s="239">
        <v>0</v>
      </c>
      <c r="CR73" s="239">
        <v>32020320204.030003</v>
      </c>
      <c r="CS73" s="239">
        <v>12082553577.466002</v>
      </c>
      <c r="CT73" s="239">
        <v>189226333615.42361</v>
      </c>
      <c r="CU73" s="239">
        <v>19425044524.044872</v>
      </c>
      <c r="CV73" s="239">
        <v>65369250324.524925</v>
      </c>
      <c r="CW73" s="239">
        <v>104432038766.8539</v>
      </c>
      <c r="CX73" s="239">
        <v>50732716508.607262</v>
      </c>
      <c r="CY73" s="239">
        <v>206843010406.17551</v>
      </c>
      <c r="CZ73" s="239">
        <v>12605188204.080004</v>
      </c>
      <c r="DA73" s="239">
        <v>4869106723.2533312</v>
      </c>
      <c r="DB73" s="239">
        <v>214579091887.0022</v>
      </c>
      <c r="DC73" s="239">
        <v>214629988626.77332</v>
      </c>
      <c r="DD73" s="239">
        <v>520230389279.51776</v>
      </c>
      <c r="DE73" s="239">
        <v>331116763483.98853</v>
      </c>
      <c r="DF73" s="239">
        <v>189113625795.52899</v>
      </c>
    </row>
    <row r="74" spans="1:110" ht="11.25" customHeight="1" x14ac:dyDescent="0.25">
      <c r="A74" s="180">
        <v>2023</v>
      </c>
      <c r="B74" s="180">
        <v>3</v>
      </c>
      <c r="C74" s="180">
        <v>521</v>
      </c>
      <c r="D74" s="240">
        <v>428</v>
      </c>
      <c r="E74" s="180">
        <v>453</v>
      </c>
      <c r="F74" s="252">
        <v>3.3000000000000002E-2</v>
      </c>
      <c r="G74" s="244">
        <v>4141367</v>
      </c>
      <c r="H74" s="246">
        <v>1461201</v>
      </c>
      <c r="I74" s="183">
        <v>4257356072725.4399</v>
      </c>
      <c r="J74" s="182">
        <v>4121960604712.4102</v>
      </c>
      <c r="K74" s="238">
        <v>529285953656.63</v>
      </c>
      <c r="L74" s="238">
        <v>114042364107.783</v>
      </c>
      <c r="M74" s="238">
        <v>253643195278.76099</v>
      </c>
      <c r="N74" s="241">
        <v>152337922663.556</v>
      </c>
      <c r="O74" s="238">
        <v>41678151840.775002</v>
      </c>
      <c r="P74" s="238">
        <v>22882287921.330002</v>
      </c>
      <c r="Q74" s="238">
        <v>18873735918.880001</v>
      </c>
      <c r="R74" s="238">
        <v>-28419066.004999999</v>
      </c>
      <c r="S74" s="238">
        <v>3189615679046.79</v>
      </c>
      <c r="T74" s="238">
        <v>3378459118471.9502</v>
      </c>
      <c r="U74" s="238">
        <v>3006964468521.2598</v>
      </c>
      <c r="V74" s="239">
        <v>119564008417.703</v>
      </c>
      <c r="W74" s="239">
        <v>251930641532.98798</v>
      </c>
      <c r="X74" s="251">
        <v>7.4999999999999997E-2</v>
      </c>
      <c r="Y74" s="239">
        <v>3284929548251.1904</v>
      </c>
      <c r="Z74" s="239">
        <v>2931045016850.29</v>
      </c>
      <c r="AA74" s="239">
        <v>110672400093.063</v>
      </c>
      <c r="AB74" s="239">
        <v>243212131307.83798</v>
      </c>
      <c r="AC74" s="239">
        <v>93529570220.76001</v>
      </c>
      <c r="AD74" s="239">
        <v>75919451670.969986</v>
      </c>
      <c r="AE74" s="239">
        <v>8891608324.6399994</v>
      </c>
      <c r="AF74" s="239">
        <v>8718510225.1499996</v>
      </c>
      <c r="AG74" s="239">
        <v>15223208813.1695</v>
      </c>
      <c r="AH74" s="239">
        <v>15370658926.039499</v>
      </c>
      <c r="AI74" s="239">
        <v>15370658926.039499</v>
      </c>
      <c r="AJ74" s="239">
        <v>0</v>
      </c>
      <c r="AK74" s="239">
        <v>21533611738.290001</v>
      </c>
      <c r="AL74" s="239">
        <v>26666380509.459999</v>
      </c>
      <c r="AM74" s="239">
        <v>2316016778.6700001</v>
      </c>
      <c r="AN74" s="239">
        <v>319434749616.75104</v>
      </c>
      <c r="AO74" s="239">
        <v>157960693368.18503</v>
      </c>
      <c r="AP74" s="239">
        <v>86003036668.986908</v>
      </c>
      <c r="AQ74" s="239">
        <v>89575122033.266907</v>
      </c>
      <c r="AR74" s="239">
        <v>70368898457.216904</v>
      </c>
      <c r="AS74" s="239">
        <v>19206223576.049999</v>
      </c>
      <c r="AT74" s="239">
        <v>75471019579.579208</v>
      </c>
      <c r="AU74" s="239">
        <v>5189250000</v>
      </c>
      <c r="AV74" s="239">
        <v>135395468013.028</v>
      </c>
      <c r="AW74" s="239">
        <v>177596922160.11499</v>
      </c>
      <c r="AX74" s="239">
        <v>4257356072725.4399</v>
      </c>
      <c r="AY74" s="239">
        <v>1667723116636.99</v>
      </c>
      <c r="AZ74" s="239">
        <v>519346507707.45099</v>
      </c>
      <c r="BA74" s="239">
        <v>470565339648.03998</v>
      </c>
      <c r="BB74" s="239">
        <v>54017702119.809998</v>
      </c>
      <c r="BC74" s="239">
        <v>0</v>
      </c>
      <c r="BD74" s="239">
        <v>12185601280.209999</v>
      </c>
      <c r="BE74" s="239">
        <v>8139918647.8199997</v>
      </c>
      <c r="BF74" s="239">
        <v>33690511111.780003</v>
      </c>
      <c r="BG74" s="239">
        <v>1671080</v>
      </c>
      <c r="BH74" s="239">
        <v>263511092765.70999</v>
      </c>
      <c r="BI74" s="239">
        <v>332058581258.78503</v>
      </c>
      <c r="BJ74" s="239">
        <v>56685338776.066902</v>
      </c>
      <c r="BK74" s="239">
        <v>332058581258.78503</v>
      </c>
      <c r="BL74" s="239">
        <v>4967275249.9900007</v>
      </c>
      <c r="BM74" s="239">
        <v>2589632956088.4399</v>
      </c>
      <c r="BN74" s="239">
        <v>1453044971566.71</v>
      </c>
      <c r="BO74" s="239">
        <v>1282807347.02</v>
      </c>
      <c r="BP74" s="239">
        <v>994795576966.35693</v>
      </c>
      <c r="BQ74" s="239">
        <v>302407483824.89801</v>
      </c>
      <c r="BR74" s="239">
        <v>75995000000</v>
      </c>
      <c r="BS74" s="239">
        <v>694330464322.77405</v>
      </c>
      <c r="BT74" s="239">
        <v>665755298755.76794</v>
      </c>
      <c r="BU74" s="239">
        <v>29775700092.2584</v>
      </c>
      <c r="BV74" s="239">
        <v>2053478491.45</v>
      </c>
      <c r="BW74" s="239">
        <v>-3254013016.7021999</v>
      </c>
      <c r="BX74" s="239">
        <v>0</v>
      </c>
      <c r="BY74" s="239">
        <v>1000910839</v>
      </c>
      <c r="BZ74" s="239">
        <v>123942376.05000001</v>
      </c>
      <c r="CA74" s="239">
        <v>1534383786.2778001</v>
      </c>
      <c r="CB74" s="239">
        <v>8090464220.6499996</v>
      </c>
      <c r="CC74" s="239">
        <v>14003714238.68</v>
      </c>
      <c r="CD74" s="239">
        <v>98250105536.956802</v>
      </c>
      <c r="CE74" s="239">
        <v>21186795724.903801</v>
      </c>
      <c r="CF74" s="239">
        <v>38983078698.072998</v>
      </c>
      <c r="CG74" s="239">
        <v>698264860.80999994</v>
      </c>
      <c r="CH74" s="239">
        <v>38317128735.129997</v>
      </c>
      <c r="CI74" s="239">
        <v>935162481.96000004</v>
      </c>
      <c r="CJ74" s="239">
        <v>102696398828.547</v>
      </c>
      <c r="CK74" s="239">
        <v>18729156813.045799</v>
      </c>
      <c r="CL74" s="239">
        <v>70834784415.801605</v>
      </c>
      <c r="CM74" s="239">
        <v>0</v>
      </c>
      <c r="CN74" s="239">
        <v>21089410.080000002</v>
      </c>
      <c r="CO74" s="239">
        <v>3507976450.8899999</v>
      </c>
      <c r="CP74" s="239">
        <v>909453.13</v>
      </c>
      <c r="CQ74" s="239">
        <v>0</v>
      </c>
      <c r="CR74" s="239">
        <v>49681866998.777802</v>
      </c>
      <c r="CS74" s="239">
        <v>17622942102.923901</v>
      </c>
      <c r="CT74" s="239">
        <v>292744287032.07397</v>
      </c>
      <c r="CU74" s="239">
        <v>29273286244.126499</v>
      </c>
      <c r="CV74" s="239">
        <v>100755227860.89</v>
      </c>
      <c r="CW74" s="239">
        <v>162715772927.05701</v>
      </c>
      <c r="CX74" s="239">
        <v>69237547605.582214</v>
      </c>
      <c r="CY74" s="239">
        <v>336794922976.70898</v>
      </c>
      <c r="CZ74" s="239">
        <v>17368430225.121799</v>
      </c>
      <c r="DA74" s="239">
        <v>7230326637.2915897</v>
      </c>
      <c r="DB74" s="239">
        <v>346933026564.54004</v>
      </c>
      <c r="DC74" s="239">
        <v>347186556056.40002</v>
      </c>
      <c r="DD74" s="239">
        <v>814671433180.29407</v>
      </c>
      <c r="DE74" s="239">
        <v>512263949355.39697</v>
      </c>
      <c r="DF74" s="239">
        <v>302407483824.89801</v>
      </c>
    </row>
    <row r="75" spans="1:110" ht="11.25" customHeight="1" x14ac:dyDescent="0.25">
      <c r="A75" s="230">
        <v>2023</v>
      </c>
      <c r="B75" s="230">
        <v>4</v>
      </c>
      <c r="C75" s="253">
        <v>529</v>
      </c>
      <c r="D75" s="254">
        <v>434</v>
      </c>
      <c r="E75" s="253">
        <v>446</v>
      </c>
      <c r="F75" s="252">
        <v>3.3000000000000002E-2</v>
      </c>
      <c r="G75" s="253">
        <v>4535672</v>
      </c>
      <c r="H75" s="255">
        <v>1600427</v>
      </c>
      <c r="I75" s="256">
        <v>4672234037572.6904</v>
      </c>
      <c r="J75" s="256">
        <v>4526175794486.6201</v>
      </c>
      <c r="K75" s="256">
        <v>652934171606.10999</v>
      </c>
      <c r="L75" s="256">
        <v>101920654286.73</v>
      </c>
      <c r="M75" s="256">
        <v>323965618949.84998</v>
      </c>
      <c r="N75" s="256">
        <v>216976665199.75</v>
      </c>
      <c r="O75" s="256">
        <v>50718427804.919998</v>
      </c>
      <c r="P75" s="256">
        <v>29764740982.18</v>
      </c>
      <c r="Q75" s="256">
        <v>20953686822.740002</v>
      </c>
      <c r="R75" s="184" t="s">
        <v>111</v>
      </c>
      <c r="S75" s="256">
        <v>3475952644843.9702</v>
      </c>
      <c r="T75" s="256">
        <v>3675862241494.3701</v>
      </c>
      <c r="U75" s="256">
        <v>3297351355545.4199</v>
      </c>
      <c r="V75" s="256">
        <v>119435490474.60001</v>
      </c>
      <c r="W75" s="256">
        <v>259075395474.35001</v>
      </c>
      <c r="X75" s="257">
        <v>7.0000000000000007E-2</v>
      </c>
      <c r="Y75" s="256">
        <v>3581671072555.4702</v>
      </c>
      <c r="Z75" s="256">
        <v>3216251847598.9399</v>
      </c>
      <c r="AA75" s="256">
        <v>114907311195.60001</v>
      </c>
      <c r="AB75" s="256">
        <v>250511913760.95001</v>
      </c>
      <c r="AC75" s="256">
        <v>94191168938.889999</v>
      </c>
      <c r="AD75" s="256">
        <v>81099507946.479996</v>
      </c>
      <c r="AE75" s="256">
        <v>4528179279.0100002</v>
      </c>
      <c r="AF75" s="256">
        <v>8563481713.4099998</v>
      </c>
      <c r="AG75" s="256">
        <v>14681958958.309999</v>
      </c>
      <c r="AH75" s="256">
        <v>15119373058.639999</v>
      </c>
      <c r="AI75" s="256">
        <v>15119373058.639999</v>
      </c>
      <c r="AJ75" s="184" t="s">
        <v>314</v>
      </c>
      <c r="AK75" s="256">
        <v>25881089617.369999</v>
      </c>
      <c r="AL75" s="256">
        <v>29473075051.509998</v>
      </c>
      <c r="AM75" s="256">
        <v>3819509033.48</v>
      </c>
      <c r="AN75" s="256">
        <v>302055514182.15002</v>
      </c>
      <c r="AO75" s="256">
        <v>161691039760.56</v>
      </c>
      <c r="AP75" s="256">
        <v>73424099150.389999</v>
      </c>
      <c r="AQ75" s="256">
        <v>75921639503.050003</v>
      </c>
      <c r="AR75" s="256">
        <v>75303359075.580002</v>
      </c>
      <c r="AS75" s="256">
        <v>618280427.47000003</v>
      </c>
      <c r="AT75" s="256">
        <v>66940375271.209999</v>
      </c>
      <c r="AU75" s="256">
        <v>3951987473.7800002</v>
      </c>
      <c r="AV75" s="256">
        <v>146058243086.07001</v>
      </c>
      <c r="AW75" s="256">
        <v>146058243086.07001</v>
      </c>
      <c r="AX75" s="256">
        <v>4672234037572.6904</v>
      </c>
      <c r="AY75" s="256">
        <v>1926887214050.8899</v>
      </c>
      <c r="AZ75" s="256">
        <v>651891479532.79004</v>
      </c>
      <c r="BA75" s="256">
        <v>586361628524.88</v>
      </c>
      <c r="BB75" s="256">
        <v>46983967336.82</v>
      </c>
      <c r="BC75" s="184" t="s">
        <v>314</v>
      </c>
      <c r="BD75" s="256">
        <v>5663328173.3999996</v>
      </c>
      <c r="BE75" s="256">
        <v>9260655816.2600002</v>
      </c>
      <c r="BF75" s="256">
        <v>32059983347.16</v>
      </c>
      <c r="BG75" s="184" t="s">
        <v>115</v>
      </c>
      <c r="BH75" s="256">
        <v>316309597237.23999</v>
      </c>
      <c r="BI75" s="256">
        <v>301563386477.96997</v>
      </c>
      <c r="BJ75" s="256">
        <v>59004146462.029999</v>
      </c>
      <c r="BK75" s="256">
        <v>242310880015.95001</v>
      </c>
      <c r="BL75" s="256">
        <v>248359999.99000001</v>
      </c>
      <c r="BM75" s="256">
        <v>2745346823521.7798</v>
      </c>
      <c r="BN75" s="256">
        <v>1497971130566.71</v>
      </c>
      <c r="BO75" s="256">
        <v>1583833950.54</v>
      </c>
      <c r="BP75" s="256">
        <v>1107226822913.49</v>
      </c>
      <c r="BQ75" s="256">
        <v>432126044702.72998</v>
      </c>
      <c r="BR75" s="256">
        <v>75995000000</v>
      </c>
      <c r="BS75" s="256">
        <v>999060655025.19995</v>
      </c>
      <c r="BT75" s="256">
        <v>955597185657.14001</v>
      </c>
      <c r="BU75" s="256">
        <v>42963678905.610001</v>
      </c>
      <c r="BV75" s="256">
        <v>3044265513.8000002</v>
      </c>
      <c r="BW75" s="256">
        <v>-2544475051.3600001</v>
      </c>
      <c r="BX75" s="184" t="s">
        <v>115</v>
      </c>
      <c r="BY75" s="256">
        <v>1492871941.29</v>
      </c>
      <c r="BZ75" s="184" t="s">
        <v>315</v>
      </c>
      <c r="CA75" s="256">
        <v>1933311349.3099999</v>
      </c>
      <c r="CB75" s="256">
        <v>13298613612.370001</v>
      </c>
      <c r="CC75" s="256">
        <v>19435223770.380001</v>
      </c>
      <c r="CD75" s="256">
        <v>139996435462.70001</v>
      </c>
      <c r="CE75" s="256">
        <v>31394125455.27</v>
      </c>
      <c r="CF75" s="256">
        <v>52809186779.07</v>
      </c>
      <c r="CG75" s="256">
        <v>1063327363.3</v>
      </c>
      <c r="CH75" s="256">
        <v>55782135597.209999</v>
      </c>
      <c r="CI75" s="256">
        <v>1052339732.16</v>
      </c>
      <c r="CJ75" s="256">
        <v>140007138819.04999</v>
      </c>
      <c r="CK75" s="256">
        <v>21463337661.119999</v>
      </c>
      <c r="CL75" s="256">
        <v>98929938160.210007</v>
      </c>
      <c r="CM75" s="184" t="s">
        <v>316</v>
      </c>
      <c r="CN75" s="256">
        <v>48006470.770000003</v>
      </c>
      <c r="CO75" s="256">
        <v>4805570740</v>
      </c>
      <c r="CP75" s="256">
        <v>1347460.7</v>
      </c>
      <c r="CQ75" s="184" t="s">
        <v>115</v>
      </c>
      <c r="CR75" s="256">
        <v>67326243015.650002</v>
      </c>
      <c r="CS75" s="256">
        <v>26748770473.099998</v>
      </c>
      <c r="CT75" s="256">
        <v>412365486443.5</v>
      </c>
      <c r="CU75" s="256">
        <v>33379159123.84</v>
      </c>
      <c r="CV75" s="256">
        <v>144308357104.88</v>
      </c>
      <c r="CW75" s="256">
        <v>234624073308.20999</v>
      </c>
      <c r="CX75" s="256">
        <v>93453042708.729996</v>
      </c>
      <c r="CY75" s="256">
        <v>493252829229.31</v>
      </c>
      <c r="CZ75" s="256">
        <v>24502905961.799999</v>
      </c>
      <c r="DA75" s="256">
        <v>12704602081.940001</v>
      </c>
      <c r="DB75" s="256">
        <v>505051133109.16998</v>
      </c>
      <c r="DC75" s="256">
        <v>505071432024.64001</v>
      </c>
      <c r="DD75" s="256">
        <v>1163797479553.8999</v>
      </c>
      <c r="DE75" s="256">
        <v>731671434851.17004</v>
      </c>
      <c r="DF75" s="256">
        <v>432126044702.72998</v>
      </c>
    </row>
    <row r="76" spans="1:110" ht="11.25" customHeight="1" x14ac:dyDescent="0.25">
      <c r="A76" s="146"/>
      <c r="B76" s="146"/>
      <c r="C76" s="135"/>
      <c r="D76" s="149"/>
      <c r="E76" s="135"/>
      <c r="F76" s="135"/>
      <c r="G76" s="135"/>
      <c r="H76" s="147"/>
      <c r="I76" s="150"/>
      <c r="J76" s="151"/>
      <c r="K76" s="151"/>
      <c r="L76" s="151"/>
      <c r="M76" s="151"/>
      <c r="N76" s="151"/>
      <c r="O76" s="151"/>
      <c r="P76" s="151"/>
      <c r="Q76" s="151"/>
      <c r="R76" s="135"/>
      <c r="S76" s="135"/>
      <c r="T76" s="135"/>
      <c r="U76" s="136"/>
      <c r="V76" s="136"/>
      <c r="W76" s="136"/>
      <c r="X76" s="136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3"/>
      <c r="AK76" s="153"/>
      <c r="AL76" s="153"/>
      <c r="AM76" s="153"/>
      <c r="AN76" s="153"/>
      <c r="AO76" s="153"/>
      <c r="AP76" s="153"/>
      <c r="AQ76" s="153"/>
      <c r="AR76" s="153"/>
      <c r="AS76" s="153"/>
      <c r="AT76" s="153"/>
      <c r="AU76" s="153"/>
      <c r="AV76" s="153"/>
      <c r="AW76" s="153"/>
      <c r="AX76" s="153"/>
      <c r="AY76" s="153"/>
      <c r="AZ76" s="153"/>
      <c r="BA76" s="153"/>
      <c r="BB76" s="153"/>
      <c r="BC76" s="153"/>
      <c r="BD76" s="153"/>
      <c r="BE76" s="153"/>
      <c r="BF76" s="153"/>
      <c r="BG76" s="153"/>
      <c r="BH76" s="153"/>
      <c r="BI76" s="153"/>
      <c r="BJ76" s="153"/>
      <c r="BK76" s="153"/>
      <c r="BL76" s="153"/>
      <c r="BM76" s="153"/>
      <c r="BN76" s="153"/>
      <c r="BO76" s="153"/>
      <c r="BP76" s="153"/>
      <c r="BQ76" s="153"/>
      <c r="BR76" s="153"/>
      <c r="BS76" s="153"/>
      <c r="BT76" s="153"/>
      <c r="BU76" s="153"/>
      <c r="BV76" s="153"/>
      <c r="BW76" s="153"/>
      <c r="BX76" s="153"/>
      <c r="BY76" s="153"/>
      <c r="BZ76" s="153"/>
      <c r="CA76" s="153"/>
      <c r="CB76" s="153"/>
      <c r="CC76" s="153"/>
      <c r="CD76" s="153"/>
      <c r="CE76" s="153"/>
      <c r="CF76" s="153"/>
      <c r="CG76" s="153"/>
      <c r="CH76" s="153"/>
      <c r="CI76" s="153"/>
      <c r="CJ76" s="153"/>
      <c r="CK76" s="153"/>
      <c r="CL76" s="153"/>
      <c r="CM76" s="153"/>
      <c r="CN76" s="153"/>
      <c r="CO76" s="153"/>
      <c r="CP76" s="153"/>
      <c r="CQ76" s="153"/>
      <c r="CR76" s="153"/>
      <c r="CS76" s="153"/>
      <c r="CT76" s="153"/>
      <c r="CU76" s="153"/>
      <c r="CV76" s="153"/>
      <c r="CW76" s="153"/>
      <c r="CX76" s="153"/>
      <c r="CY76" s="153"/>
      <c r="CZ76" s="153"/>
      <c r="DA76" s="153"/>
      <c r="DB76" s="153"/>
      <c r="DC76" s="153"/>
      <c r="DD76" s="154"/>
      <c r="DE76" s="153"/>
      <c r="DF76" s="152"/>
    </row>
    <row r="77" spans="1:110" ht="11.25" customHeight="1" x14ac:dyDescent="0.25">
      <c r="A77" s="146"/>
      <c r="B77" s="146"/>
      <c r="C77" s="135"/>
      <c r="D77" s="149"/>
      <c r="E77" s="135"/>
      <c r="F77" s="135"/>
      <c r="G77" s="135"/>
      <c r="H77" s="147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</row>
    <row r="78" spans="1:110" ht="11.25" customHeight="1" x14ac:dyDescent="0.25">
      <c r="A78" s="146"/>
      <c r="B78" s="146"/>
      <c r="C78" s="135"/>
      <c r="D78" s="149"/>
      <c r="E78" s="135"/>
      <c r="F78" s="135"/>
      <c r="G78" s="135"/>
      <c r="H78" s="147"/>
      <c r="I78" s="150"/>
      <c r="J78" s="151"/>
      <c r="K78" s="151"/>
      <c r="L78" s="151"/>
      <c r="M78" s="151"/>
      <c r="N78" s="151"/>
      <c r="O78" s="151"/>
      <c r="P78" s="151"/>
      <c r="Q78" s="151"/>
      <c r="R78" s="135"/>
      <c r="S78" s="135"/>
      <c r="T78" s="135"/>
      <c r="U78" s="136"/>
      <c r="V78" s="136"/>
      <c r="W78" s="136"/>
      <c r="X78" s="136"/>
      <c r="Y78" s="136"/>
      <c r="Z78" s="136"/>
      <c r="AA78" s="136"/>
      <c r="AB78" s="136"/>
      <c r="AC78" s="136"/>
      <c r="AD78" s="136"/>
      <c r="AE78" s="136"/>
      <c r="AF78" s="136"/>
      <c r="AG78" s="136"/>
      <c r="AH78" s="136"/>
      <c r="AI78" s="13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  <c r="BI78" s="146"/>
      <c r="BJ78" s="146"/>
      <c r="BK78" s="146"/>
      <c r="BL78" s="146"/>
      <c r="BM78" s="146"/>
      <c r="BN78" s="146"/>
      <c r="BO78" s="146"/>
      <c r="BP78" s="146"/>
      <c r="BQ78" s="146"/>
      <c r="BR78" s="146"/>
      <c r="BS78" s="146"/>
      <c r="BT78" s="146"/>
      <c r="BU78" s="146"/>
      <c r="BV78" s="146"/>
      <c r="BW78" s="146"/>
      <c r="BX78" s="146"/>
      <c r="BY78" s="146"/>
      <c r="BZ78" s="146"/>
      <c r="CA78" s="146"/>
      <c r="CB78" s="146"/>
      <c r="CC78" s="146"/>
      <c r="CD78" s="146"/>
      <c r="CE78" s="146"/>
      <c r="CF78" s="146"/>
      <c r="CG78" s="146"/>
      <c r="CH78" s="146"/>
      <c r="CI78" s="146"/>
      <c r="CJ78" s="146"/>
      <c r="CK78" s="146"/>
      <c r="CL78" s="146"/>
      <c r="CM78" s="146"/>
      <c r="CN78" s="146"/>
      <c r="CO78" s="146"/>
      <c r="CP78" s="146"/>
      <c r="CQ78" s="146"/>
      <c r="CR78" s="146"/>
      <c r="CS78" s="146"/>
      <c r="CT78" s="146"/>
      <c r="CU78" s="146"/>
      <c r="CV78" s="146"/>
      <c r="CW78" s="146"/>
      <c r="CX78" s="146"/>
      <c r="CY78" s="146"/>
      <c r="CZ78" s="146"/>
      <c r="DA78" s="146"/>
      <c r="DB78" s="146"/>
      <c r="DC78" s="146"/>
      <c r="DD78" s="146"/>
      <c r="DE78" s="146"/>
      <c r="DF78" s="148"/>
    </row>
    <row r="79" spans="1:110" ht="11.25" customHeight="1" x14ac:dyDescent="0.25">
      <c r="A79" s="146"/>
      <c r="B79" s="146"/>
      <c r="C79" s="135"/>
      <c r="D79" s="149"/>
      <c r="E79" s="135"/>
      <c r="F79" s="135"/>
      <c r="G79" s="135"/>
      <c r="H79" s="147"/>
      <c r="I79" s="150"/>
      <c r="J79" s="151"/>
      <c r="K79" s="151"/>
      <c r="L79" s="151"/>
      <c r="M79" s="151"/>
      <c r="N79" s="151"/>
      <c r="O79" s="151"/>
      <c r="P79" s="151"/>
      <c r="Q79" s="151"/>
      <c r="R79" s="135"/>
      <c r="S79" s="135"/>
      <c r="T79" s="135"/>
      <c r="U79" s="136"/>
      <c r="V79" s="136"/>
      <c r="W79" s="136"/>
      <c r="X79" s="136"/>
      <c r="Y79" s="136"/>
      <c r="Z79" s="136"/>
      <c r="AA79" s="136"/>
      <c r="AB79" s="136"/>
      <c r="AC79" s="136"/>
      <c r="AD79" s="136"/>
      <c r="AE79" s="136"/>
      <c r="AF79" s="136"/>
      <c r="AG79" s="136"/>
      <c r="AH79" s="136"/>
      <c r="AI79" s="13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  <c r="BI79" s="146"/>
      <c r="BJ79" s="146"/>
      <c r="BK79" s="146"/>
      <c r="BL79" s="146"/>
      <c r="BM79" s="146"/>
      <c r="BN79" s="146"/>
      <c r="BO79" s="146"/>
      <c r="BP79" s="146"/>
      <c r="BQ79" s="146"/>
      <c r="BR79" s="146"/>
      <c r="BS79" s="146"/>
      <c r="BT79" s="146"/>
      <c r="BU79" s="146"/>
      <c r="BV79" s="146"/>
      <c r="BW79" s="146"/>
      <c r="BX79" s="146"/>
      <c r="BY79" s="146"/>
      <c r="BZ79" s="146"/>
      <c r="CA79" s="146"/>
      <c r="CB79" s="146"/>
      <c r="CC79" s="146"/>
      <c r="CD79" s="146"/>
      <c r="CE79" s="146"/>
      <c r="CF79" s="146"/>
      <c r="CG79" s="146"/>
      <c r="CH79" s="146"/>
      <c r="CI79" s="146"/>
      <c r="CJ79" s="146"/>
      <c r="CK79" s="146"/>
      <c r="CL79" s="146"/>
      <c r="CM79" s="146"/>
      <c r="CN79" s="146"/>
      <c r="CO79" s="146"/>
      <c r="CP79" s="146"/>
      <c r="CQ79" s="146"/>
      <c r="CR79" s="146"/>
      <c r="CS79" s="146"/>
      <c r="CT79" s="146"/>
      <c r="CU79" s="146"/>
      <c r="CV79" s="146"/>
      <c r="CW79" s="146"/>
      <c r="CX79" s="146"/>
      <c r="CY79" s="146"/>
      <c r="CZ79" s="146"/>
      <c r="DA79" s="146"/>
      <c r="DB79" s="146"/>
      <c r="DC79" s="146"/>
      <c r="DD79" s="146"/>
      <c r="DE79" s="146"/>
      <c r="DF79" s="148"/>
    </row>
    <row r="80" spans="1:110" ht="11.25" customHeight="1" x14ac:dyDescent="0.25">
      <c r="A80" s="146"/>
      <c r="B80" s="146"/>
      <c r="C80" s="135"/>
      <c r="D80" s="149"/>
      <c r="E80" s="135"/>
      <c r="F80" s="135"/>
      <c r="G80" s="135"/>
      <c r="H80" s="147"/>
      <c r="I80" s="150"/>
      <c r="J80" s="151"/>
      <c r="K80" s="151"/>
      <c r="L80" s="151"/>
      <c r="M80" s="151"/>
      <c r="N80" s="151"/>
      <c r="O80" s="151"/>
      <c r="P80" s="151"/>
      <c r="Q80" s="151"/>
      <c r="R80" s="135"/>
      <c r="S80" s="135"/>
      <c r="T80" s="135"/>
      <c r="U80" s="136"/>
      <c r="V80" s="136"/>
      <c r="W80" s="136"/>
      <c r="X80" s="136"/>
      <c r="Y80" s="136"/>
      <c r="Z80" s="136"/>
      <c r="AA80" s="136"/>
      <c r="AB80" s="136"/>
      <c r="AC80" s="136"/>
      <c r="AD80" s="136"/>
      <c r="AE80" s="136"/>
      <c r="AF80" s="136"/>
      <c r="AG80" s="136"/>
      <c r="AH80" s="136"/>
      <c r="AI80" s="13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  <c r="BI80" s="146"/>
      <c r="BJ80" s="146"/>
      <c r="BK80" s="146"/>
      <c r="BL80" s="146"/>
      <c r="BM80" s="146"/>
      <c r="BN80" s="146"/>
      <c r="BO80" s="146"/>
      <c r="BP80" s="146"/>
      <c r="BQ80" s="146"/>
      <c r="BR80" s="146"/>
      <c r="BS80" s="146"/>
      <c r="BT80" s="146"/>
      <c r="BU80" s="146"/>
      <c r="BV80" s="146"/>
      <c r="BW80" s="146"/>
      <c r="BX80" s="146"/>
      <c r="BY80" s="146"/>
      <c r="BZ80" s="146"/>
      <c r="CA80" s="146"/>
      <c r="CB80" s="146"/>
      <c r="CC80" s="146"/>
      <c r="CD80" s="146"/>
      <c r="CE80" s="146"/>
      <c r="CF80" s="146"/>
      <c r="CG80" s="146"/>
      <c r="CH80" s="146"/>
      <c r="CI80" s="146"/>
      <c r="CJ80" s="146"/>
      <c r="CK80" s="146"/>
      <c r="CL80" s="146"/>
      <c r="CM80" s="146"/>
      <c r="CN80" s="146"/>
      <c r="CO80" s="146"/>
      <c r="CP80" s="146"/>
      <c r="CQ80" s="146"/>
      <c r="CR80" s="146"/>
      <c r="CS80" s="146"/>
      <c r="CT80" s="146"/>
      <c r="CU80" s="146"/>
      <c r="CV80" s="146"/>
      <c r="CW80" s="146"/>
      <c r="CX80" s="146"/>
      <c r="CY80" s="146"/>
      <c r="CZ80" s="146"/>
      <c r="DA80" s="146"/>
      <c r="DB80" s="146"/>
      <c r="DC80" s="146"/>
      <c r="DD80" s="146"/>
      <c r="DE80" s="146"/>
      <c r="DF80" s="148"/>
    </row>
    <row r="81" spans="1:110" ht="11.25" customHeight="1" x14ac:dyDescent="0.25">
      <c r="A81" s="146"/>
      <c r="B81" s="146"/>
      <c r="C81" s="135"/>
      <c r="D81" s="149"/>
      <c r="E81" s="135"/>
      <c r="F81" s="135"/>
      <c r="G81" s="135"/>
      <c r="H81" s="147"/>
      <c r="I81" s="150"/>
      <c r="J81" s="151"/>
      <c r="K81" s="151"/>
      <c r="L81" s="151"/>
      <c r="M81" s="151"/>
      <c r="N81" s="151"/>
      <c r="O81" s="151"/>
      <c r="P81" s="151"/>
      <c r="Q81" s="151"/>
      <c r="R81" s="135"/>
      <c r="S81" s="135"/>
      <c r="T81" s="135"/>
      <c r="U81" s="136"/>
      <c r="V81" s="136"/>
      <c r="W81" s="136"/>
      <c r="X81" s="136"/>
      <c r="Y81" s="136"/>
      <c r="Z81" s="136"/>
      <c r="AA81" s="136"/>
      <c r="AB81" s="136"/>
      <c r="AC81" s="136"/>
      <c r="AD81" s="136"/>
      <c r="AE81" s="136"/>
      <c r="AF81" s="136"/>
      <c r="AG81" s="136"/>
      <c r="AH81" s="136"/>
      <c r="AI81" s="13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  <c r="BI81" s="146"/>
      <c r="BJ81" s="146"/>
      <c r="BK81" s="146"/>
      <c r="BL81" s="146"/>
      <c r="BM81" s="146"/>
      <c r="BN81" s="146"/>
      <c r="BO81" s="146"/>
      <c r="BP81" s="146"/>
      <c r="BQ81" s="146"/>
      <c r="BR81" s="146"/>
      <c r="BS81" s="146"/>
      <c r="BT81" s="146"/>
      <c r="BU81" s="146"/>
      <c r="BV81" s="146"/>
      <c r="BW81" s="146"/>
      <c r="BX81" s="146"/>
      <c r="BY81" s="146"/>
      <c r="BZ81" s="146"/>
      <c r="CA81" s="146"/>
      <c r="CB81" s="146"/>
      <c r="CC81" s="146"/>
      <c r="CD81" s="146"/>
      <c r="CE81" s="146"/>
      <c r="CF81" s="146"/>
      <c r="CG81" s="146"/>
      <c r="CH81" s="146"/>
      <c r="CI81" s="146"/>
      <c r="CJ81" s="146"/>
      <c r="CK81" s="146"/>
      <c r="CL81" s="146"/>
      <c r="CM81" s="146"/>
      <c r="CN81" s="146"/>
      <c r="CO81" s="146"/>
      <c r="CP81" s="146"/>
      <c r="CQ81" s="146"/>
      <c r="CR81" s="146"/>
      <c r="CS81" s="146"/>
      <c r="CT81" s="146"/>
      <c r="CU81" s="146"/>
      <c r="CV81" s="146"/>
      <c r="CW81" s="146"/>
      <c r="CX81" s="146"/>
      <c r="CY81" s="146"/>
      <c r="CZ81" s="146"/>
      <c r="DA81" s="146"/>
      <c r="DB81" s="146"/>
      <c r="DC81" s="146"/>
      <c r="DD81" s="146"/>
      <c r="DE81" s="146"/>
      <c r="DF81" s="148"/>
    </row>
    <row r="82" spans="1:110" ht="11.25" customHeight="1" x14ac:dyDescent="0.25">
      <c r="A82" s="146"/>
      <c r="B82" s="146"/>
      <c r="C82" s="135"/>
      <c r="D82" s="149"/>
      <c r="E82" s="135"/>
      <c r="F82" s="135"/>
      <c r="G82" s="135"/>
      <c r="H82" s="147"/>
      <c r="I82" s="150"/>
      <c r="J82" s="151"/>
      <c r="K82" s="151"/>
      <c r="L82" s="151"/>
      <c r="M82" s="151"/>
      <c r="N82" s="151"/>
      <c r="O82" s="151"/>
      <c r="P82" s="151"/>
      <c r="Q82" s="151"/>
      <c r="R82" s="135"/>
      <c r="S82" s="135"/>
      <c r="T82" s="135"/>
      <c r="U82" s="136"/>
      <c r="V82" s="136"/>
      <c r="W82" s="136"/>
      <c r="X82" s="136"/>
      <c r="Y82" s="136"/>
      <c r="Z82" s="136"/>
      <c r="AA82" s="136"/>
      <c r="AB82" s="136"/>
      <c r="AC82" s="136"/>
      <c r="AD82" s="136"/>
      <c r="AE82" s="136"/>
      <c r="AF82" s="136"/>
      <c r="AG82" s="136"/>
      <c r="AH82" s="136"/>
      <c r="AI82" s="13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  <c r="BI82" s="146"/>
      <c r="BJ82" s="146"/>
      <c r="BK82" s="146"/>
      <c r="BL82" s="146"/>
      <c r="BM82" s="146"/>
      <c r="BN82" s="146"/>
      <c r="BO82" s="146"/>
      <c r="BP82" s="146"/>
      <c r="BQ82" s="146"/>
      <c r="BR82" s="146"/>
      <c r="BS82" s="146"/>
      <c r="BT82" s="146"/>
      <c r="BU82" s="146"/>
      <c r="BV82" s="146"/>
      <c r="BW82" s="146"/>
      <c r="BX82" s="146"/>
      <c r="BY82" s="146"/>
      <c r="BZ82" s="146"/>
      <c r="CA82" s="146"/>
      <c r="CB82" s="146"/>
      <c r="CC82" s="146"/>
      <c r="CD82" s="146"/>
      <c r="CE82" s="146"/>
      <c r="CF82" s="146"/>
      <c r="CG82" s="146"/>
      <c r="CH82" s="146"/>
      <c r="CI82" s="146"/>
      <c r="CJ82" s="146"/>
      <c r="CK82" s="146"/>
      <c r="CL82" s="146"/>
      <c r="CM82" s="146"/>
      <c r="CN82" s="146"/>
      <c r="CO82" s="146"/>
      <c r="CP82" s="146"/>
      <c r="CQ82" s="146"/>
      <c r="CR82" s="146"/>
      <c r="CS82" s="146"/>
      <c r="CT82" s="146"/>
      <c r="CU82" s="146"/>
      <c r="CV82" s="146"/>
      <c r="CW82" s="146"/>
      <c r="CX82" s="146"/>
      <c r="CY82" s="146"/>
      <c r="CZ82" s="146"/>
      <c r="DA82" s="146"/>
      <c r="DB82" s="146"/>
      <c r="DC82" s="146"/>
      <c r="DD82" s="146"/>
      <c r="DE82" s="146"/>
      <c r="DF82" s="148"/>
    </row>
    <row r="83" spans="1:110" ht="11.25" customHeight="1" x14ac:dyDescent="0.25">
      <c r="A83" s="146"/>
      <c r="B83" s="146"/>
      <c r="C83" s="135"/>
      <c r="D83" s="149"/>
      <c r="E83" s="135"/>
      <c r="F83" s="135"/>
      <c r="G83" s="135"/>
      <c r="H83" s="147"/>
      <c r="I83" s="150"/>
      <c r="J83" s="151"/>
      <c r="K83" s="151"/>
      <c r="L83" s="151"/>
      <c r="M83" s="151"/>
      <c r="N83" s="151"/>
      <c r="O83" s="151"/>
      <c r="P83" s="151"/>
      <c r="Q83" s="151"/>
      <c r="R83" s="135"/>
      <c r="S83" s="135"/>
      <c r="T83" s="135"/>
      <c r="U83" s="136"/>
      <c r="V83" s="136"/>
      <c r="W83" s="136"/>
      <c r="X83" s="136"/>
      <c r="Y83" s="136"/>
      <c r="Z83" s="136"/>
      <c r="AA83" s="136"/>
      <c r="AB83" s="136"/>
      <c r="AC83" s="136"/>
      <c r="AD83" s="136"/>
      <c r="AE83" s="136"/>
      <c r="AF83" s="136"/>
      <c r="AG83" s="136"/>
      <c r="AH83" s="136"/>
      <c r="AI83" s="13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  <c r="BI83" s="146"/>
      <c r="BJ83" s="146"/>
      <c r="BK83" s="146"/>
      <c r="BL83" s="146"/>
      <c r="BM83" s="146"/>
      <c r="BN83" s="146"/>
      <c r="BO83" s="146"/>
      <c r="BP83" s="146"/>
      <c r="BQ83" s="146"/>
      <c r="BR83" s="146"/>
      <c r="BS83" s="146"/>
      <c r="BT83" s="146"/>
      <c r="BU83" s="146"/>
      <c r="BV83" s="146"/>
      <c r="BW83" s="146"/>
      <c r="BX83" s="146"/>
      <c r="BY83" s="146"/>
      <c r="BZ83" s="146"/>
      <c r="CA83" s="146"/>
      <c r="CB83" s="146"/>
      <c r="CC83" s="146"/>
      <c r="CD83" s="146"/>
      <c r="CE83" s="146"/>
      <c r="CF83" s="146"/>
      <c r="CG83" s="146"/>
      <c r="CH83" s="146"/>
      <c r="CI83" s="146"/>
      <c r="CJ83" s="146"/>
      <c r="CK83" s="146"/>
      <c r="CL83" s="146"/>
      <c r="CM83" s="146"/>
      <c r="CN83" s="146"/>
      <c r="CO83" s="146"/>
      <c r="CP83" s="146"/>
      <c r="CQ83" s="146"/>
      <c r="CR83" s="146"/>
      <c r="CS83" s="146"/>
      <c r="CT83" s="146"/>
      <c r="CU83" s="146"/>
      <c r="CV83" s="146"/>
      <c r="CW83" s="146"/>
      <c r="CX83" s="146"/>
      <c r="CY83" s="146"/>
      <c r="CZ83" s="146"/>
      <c r="DA83" s="146"/>
      <c r="DB83" s="146"/>
      <c r="DC83" s="146"/>
      <c r="DD83" s="146"/>
      <c r="DE83" s="146"/>
      <c r="DF83" s="148"/>
    </row>
    <row r="84" spans="1:110" ht="11.25" customHeight="1" x14ac:dyDescent="0.25">
      <c r="A84" s="146"/>
      <c r="B84" s="146"/>
      <c r="C84" s="135"/>
      <c r="D84" s="149"/>
      <c r="E84" s="135"/>
      <c r="F84" s="135"/>
      <c r="G84" s="135"/>
      <c r="H84" s="147"/>
      <c r="I84" s="150"/>
      <c r="J84" s="151"/>
      <c r="K84" s="151"/>
      <c r="L84" s="151"/>
      <c r="M84" s="151"/>
      <c r="N84" s="151"/>
      <c r="O84" s="151"/>
      <c r="P84" s="151"/>
      <c r="Q84" s="151"/>
      <c r="R84" s="135"/>
      <c r="S84" s="135"/>
      <c r="T84" s="135"/>
      <c r="U84" s="136"/>
      <c r="V84" s="136"/>
      <c r="W84" s="136"/>
      <c r="X84" s="136"/>
      <c r="Y84" s="136"/>
      <c r="Z84" s="136"/>
      <c r="AA84" s="136"/>
      <c r="AB84" s="136"/>
      <c r="AC84" s="136"/>
      <c r="AD84" s="136"/>
      <c r="AE84" s="136"/>
      <c r="AF84" s="136"/>
      <c r="AG84" s="136"/>
      <c r="AH84" s="136"/>
      <c r="AI84" s="13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  <c r="BI84" s="146"/>
      <c r="BJ84" s="146"/>
      <c r="BK84" s="146"/>
      <c r="BL84" s="146"/>
      <c r="BM84" s="146"/>
      <c r="BN84" s="146"/>
      <c r="BO84" s="146"/>
      <c r="BP84" s="146"/>
      <c r="BQ84" s="146"/>
      <c r="BR84" s="146"/>
      <c r="BS84" s="146"/>
      <c r="BT84" s="146"/>
      <c r="BU84" s="146"/>
      <c r="BV84" s="146"/>
      <c r="BW84" s="146"/>
      <c r="BX84" s="146"/>
      <c r="BY84" s="146"/>
      <c r="BZ84" s="146"/>
      <c r="CA84" s="146"/>
      <c r="CB84" s="146"/>
      <c r="CC84" s="146"/>
      <c r="CD84" s="146"/>
      <c r="CE84" s="146"/>
      <c r="CF84" s="146"/>
      <c r="CG84" s="146"/>
      <c r="CH84" s="146"/>
      <c r="CI84" s="146"/>
      <c r="CJ84" s="146"/>
      <c r="CK84" s="146"/>
      <c r="CL84" s="146"/>
      <c r="CM84" s="146"/>
      <c r="CN84" s="146"/>
      <c r="CO84" s="146"/>
      <c r="CP84" s="146"/>
      <c r="CQ84" s="146"/>
      <c r="CR84" s="146"/>
      <c r="CS84" s="146"/>
      <c r="CT84" s="146"/>
      <c r="CU84" s="146"/>
      <c r="CV84" s="146"/>
      <c r="CW84" s="146"/>
      <c r="CX84" s="146"/>
      <c r="CY84" s="146"/>
      <c r="CZ84" s="146"/>
      <c r="DA84" s="146"/>
      <c r="DB84" s="146"/>
      <c r="DC84" s="146"/>
      <c r="DD84" s="146"/>
      <c r="DE84" s="146"/>
      <c r="DF84" s="148"/>
    </row>
    <row r="85" spans="1:110" ht="11.25" customHeight="1" x14ac:dyDescent="0.25">
      <c r="A85" s="146"/>
      <c r="B85" s="146"/>
      <c r="C85" s="135"/>
      <c r="D85" s="149"/>
      <c r="E85" s="135"/>
      <c r="F85" s="135"/>
      <c r="G85" s="135"/>
      <c r="H85" s="147"/>
      <c r="I85" s="150"/>
      <c r="J85" s="151"/>
      <c r="K85" s="151"/>
      <c r="L85" s="151"/>
      <c r="M85" s="151"/>
      <c r="N85" s="151"/>
      <c r="O85" s="151"/>
      <c r="P85" s="151"/>
      <c r="Q85" s="151"/>
      <c r="R85" s="135"/>
      <c r="S85" s="135"/>
      <c r="T85" s="135"/>
      <c r="U85" s="136"/>
      <c r="V85" s="136"/>
      <c r="W85" s="136"/>
      <c r="X85" s="136"/>
      <c r="Y85" s="136"/>
      <c r="Z85" s="136"/>
      <c r="AA85" s="136"/>
      <c r="AB85" s="136"/>
      <c r="AC85" s="136"/>
      <c r="AD85" s="136"/>
      <c r="AE85" s="136"/>
      <c r="AF85" s="136"/>
      <c r="AG85" s="136"/>
      <c r="AH85" s="136"/>
      <c r="AI85" s="13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  <c r="BI85" s="146"/>
      <c r="BJ85" s="146"/>
      <c r="BK85" s="146"/>
      <c r="BL85" s="146"/>
      <c r="BM85" s="146"/>
      <c r="BN85" s="146"/>
      <c r="BO85" s="146"/>
      <c r="BP85" s="146"/>
      <c r="BQ85" s="146"/>
      <c r="BR85" s="146"/>
      <c r="BS85" s="146"/>
      <c r="BT85" s="146"/>
      <c r="BU85" s="146"/>
      <c r="BV85" s="146"/>
      <c r="BW85" s="146"/>
      <c r="BX85" s="146"/>
      <c r="BY85" s="146"/>
      <c r="BZ85" s="146"/>
      <c r="CA85" s="146"/>
      <c r="CB85" s="146"/>
      <c r="CC85" s="146"/>
      <c r="CD85" s="146"/>
      <c r="CE85" s="146"/>
      <c r="CF85" s="146"/>
      <c r="CG85" s="146"/>
      <c r="CH85" s="146"/>
      <c r="CI85" s="146"/>
      <c r="CJ85" s="146"/>
      <c r="CK85" s="146"/>
      <c r="CL85" s="146"/>
      <c r="CM85" s="146"/>
      <c r="CN85" s="146"/>
      <c r="CO85" s="146"/>
      <c r="CP85" s="146"/>
      <c r="CQ85" s="146"/>
      <c r="CR85" s="146"/>
      <c r="CS85" s="146"/>
      <c r="CT85" s="146"/>
      <c r="CU85" s="146"/>
      <c r="CV85" s="146"/>
      <c r="CW85" s="146"/>
      <c r="CX85" s="146"/>
      <c r="CY85" s="146"/>
      <c r="CZ85" s="146"/>
      <c r="DA85" s="146"/>
      <c r="DB85" s="146"/>
      <c r="DC85" s="146"/>
      <c r="DD85" s="146"/>
      <c r="DE85" s="146"/>
      <c r="DF85" s="148"/>
    </row>
    <row r="86" spans="1:110" ht="11.25" customHeight="1" x14ac:dyDescent="0.25">
      <c r="A86" s="146"/>
      <c r="B86" s="146"/>
      <c r="C86" s="135"/>
      <c r="D86" s="149"/>
      <c r="E86" s="135"/>
      <c r="F86" s="135"/>
      <c r="G86" s="135"/>
      <c r="H86" s="147"/>
      <c r="I86" s="150"/>
      <c r="J86" s="151"/>
      <c r="K86" s="151"/>
      <c r="L86" s="151"/>
      <c r="M86" s="151"/>
      <c r="N86" s="151"/>
      <c r="O86" s="151"/>
      <c r="P86" s="151"/>
      <c r="Q86" s="151"/>
      <c r="R86" s="135"/>
      <c r="S86" s="135"/>
      <c r="T86" s="135"/>
      <c r="U86" s="136"/>
      <c r="V86" s="136"/>
      <c r="W86" s="136"/>
      <c r="X86" s="136"/>
      <c r="Y86" s="136"/>
      <c r="Z86" s="136"/>
      <c r="AA86" s="136"/>
      <c r="AB86" s="136"/>
      <c r="AC86" s="136"/>
      <c r="AD86" s="136"/>
      <c r="AE86" s="136"/>
      <c r="AF86" s="136"/>
      <c r="AG86" s="136"/>
      <c r="AH86" s="136"/>
      <c r="AI86" s="13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  <c r="BI86" s="146"/>
      <c r="BJ86" s="146"/>
      <c r="BK86" s="146"/>
      <c r="BL86" s="146"/>
      <c r="BM86" s="146"/>
      <c r="BN86" s="146"/>
      <c r="BO86" s="146"/>
      <c r="BP86" s="146"/>
      <c r="BQ86" s="146"/>
      <c r="BR86" s="146"/>
      <c r="BS86" s="146"/>
      <c r="BT86" s="146"/>
      <c r="BU86" s="146"/>
      <c r="BV86" s="146"/>
      <c r="BW86" s="146"/>
      <c r="BX86" s="146"/>
      <c r="BY86" s="146"/>
      <c r="BZ86" s="146"/>
      <c r="CA86" s="146"/>
      <c r="CB86" s="146"/>
      <c r="CC86" s="146"/>
      <c r="CD86" s="146"/>
      <c r="CE86" s="146"/>
      <c r="CF86" s="146"/>
      <c r="CG86" s="146"/>
      <c r="CH86" s="146"/>
      <c r="CI86" s="146"/>
      <c r="CJ86" s="146"/>
      <c r="CK86" s="146"/>
      <c r="CL86" s="146"/>
      <c r="CM86" s="146"/>
      <c r="CN86" s="146"/>
      <c r="CO86" s="146"/>
      <c r="CP86" s="146"/>
      <c r="CQ86" s="146"/>
      <c r="CR86" s="146"/>
      <c r="CS86" s="146"/>
      <c r="CT86" s="146"/>
      <c r="CU86" s="146"/>
      <c r="CV86" s="146"/>
      <c r="CW86" s="146"/>
      <c r="CX86" s="146"/>
      <c r="CY86" s="146"/>
      <c r="CZ86" s="146"/>
      <c r="DA86" s="146"/>
      <c r="DB86" s="146"/>
      <c r="DC86" s="146"/>
      <c r="DD86" s="146"/>
      <c r="DE86" s="146"/>
      <c r="DF86" s="148"/>
    </row>
    <row r="87" spans="1:110" ht="11.25" customHeight="1" x14ac:dyDescent="0.25">
      <c r="A87" s="146"/>
      <c r="B87" s="146"/>
      <c r="C87" s="135"/>
      <c r="D87" s="149"/>
      <c r="E87" s="135"/>
      <c r="F87" s="135"/>
      <c r="G87" s="135"/>
      <c r="H87" s="147"/>
      <c r="I87" s="150"/>
      <c r="J87" s="151"/>
      <c r="K87" s="151"/>
      <c r="L87" s="151"/>
      <c r="M87" s="151"/>
      <c r="N87" s="151"/>
      <c r="O87" s="151"/>
      <c r="P87" s="151"/>
      <c r="Q87" s="151"/>
      <c r="R87" s="135"/>
      <c r="S87" s="135"/>
      <c r="T87" s="135"/>
      <c r="U87" s="136"/>
      <c r="V87" s="136"/>
      <c r="W87" s="136"/>
      <c r="X87" s="136"/>
      <c r="Y87" s="136"/>
      <c r="Z87" s="136"/>
      <c r="AA87" s="136"/>
      <c r="AB87" s="136"/>
      <c r="AC87" s="136"/>
      <c r="AD87" s="136"/>
      <c r="AE87" s="136"/>
      <c r="AF87" s="136"/>
      <c r="AG87" s="136"/>
      <c r="AH87" s="136"/>
      <c r="AI87" s="13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  <c r="BI87" s="146"/>
      <c r="BJ87" s="146"/>
      <c r="BK87" s="146"/>
      <c r="BL87" s="146"/>
      <c r="BM87" s="146"/>
      <c r="BN87" s="146"/>
      <c r="BO87" s="146"/>
      <c r="BP87" s="146"/>
      <c r="BQ87" s="146"/>
      <c r="BR87" s="146"/>
      <c r="BS87" s="146"/>
      <c r="BT87" s="146"/>
      <c r="BU87" s="146"/>
      <c r="BV87" s="146"/>
      <c r="BW87" s="146"/>
      <c r="BX87" s="146"/>
      <c r="BY87" s="146"/>
      <c r="BZ87" s="146"/>
      <c r="CA87" s="146"/>
      <c r="CB87" s="146"/>
      <c r="CC87" s="146"/>
      <c r="CD87" s="146"/>
      <c r="CE87" s="146"/>
      <c r="CF87" s="146"/>
      <c r="CG87" s="146"/>
      <c r="CH87" s="146"/>
      <c r="CI87" s="146"/>
      <c r="CJ87" s="146"/>
      <c r="CK87" s="146"/>
      <c r="CL87" s="146"/>
      <c r="CM87" s="146"/>
      <c r="CN87" s="146"/>
      <c r="CO87" s="146"/>
      <c r="CP87" s="146"/>
      <c r="CQ87" s="146"/>
      <c r="CR87" s="146"/>
      <c r="CS87" s="146"/>
      <c r="CT87" s="146"/>
      <c r="CU87" s="146"/>
      <c r="CV87" s="146"/>
      <c r="CW87" s="146"/>
      <c r="CX87" s="146"/>
      <c r="CY87" s="146"/>
      <c r="CZ87" s="146"/>
      <c r="DA87" s="146"/>
      <c r="DB87" s="146"/>
      <c r="DC87" s="146"/>
      <c r="DD87" s="146"/>
      <c r="DE87" s="146"/>
      <c r="DF87" s="148"/>
    </row>
    <row r="88" spans="1:110" ht="11.25" customHeight="1" x14ac:dyDescent="0.25">
      <c r="A88" s="146"/>
      <c r="B88" s="146"/>
      <c r="C88" s="135"/>
      <c r="D88" s="149"/>
      <c r="E88" s="135"/>
      <c r="F88" s="135"/>
      <c r="G88" s="135"/>
      <c r="H88" s="147"/>
      <c r="I88" s="150"/>
      <c r="J88" s="151"/>
      <c r="K88" s="151"/>
      <c r="L88" s="151"/>
      <c r="M88" s="151"/>
      <c r="N88" s="151"/>
      <c r="O88" s="151"/>
      <c r="P88" s="151"/>
      <c r="Q88" s="151"/>
      <c r="R88" s="135"/>
      <c r="S88" s="135"/>
      <c r="T88" s="135"/>
      <c r="U88" s="136"/>
      <c r="V88" s="136"/>
      <c r="W88" s="136"/>
      <c r="X88" s="136"/>
      <c r="Y88" s="136"/>
      <c r="Z88" s="136"/>
      <c r="AA88" s="136"/>
      <c r="AB88" s="136"/>
      <c r="AC88" s="136"/>
      <c r="AD88" s="136"/>
      <c r="AE88" s="136"/>
      <c r="AF88" s="136"/>
      <c r="AG88" s="136"/>
      <c r="AH88" s="136"/>
      <c r="AI88" s="13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  <c r="BI88" s="146"/>
      <c r="BJ88" s="146"/>
      <c r="BK88" s="146"/>
      <c r="BL88" s="146"/>
      <c r="BM88" s="146"/>
      <c r="BN88" s="146"/>
      <c r="BO88" s="146"/>
      <c r="BP88" s="146"/>
      <c r="BQ88" s="146"/>
      <c r="BR88" s="146"/>
      <c r="BS88" s="146"/>
      <c r="BT88" s="146"/>
      <c r="BU88" s="146"/>
      <c r="BV88" s="146"/>
      <c r="BW88" s="146"/>
      <c r="BX88" s="146"/>
      <c r="BY88" s="146"/>
      <c r="BZ88" s="146"/>
      <c r="CA88" s="146"/>
      <c r="CB88" s="146"/>
      <c r="CC88" s="146"/>
      <c r="CD88" s="146"/>
      <c r="CE88" s="146"/>
      <c r="CF88" s="146"/>
      <c r="CG88" s="146"/>
      <c r="CH88" s="146"/>
      <c r="CI88" s="146"/>
      <c r="CJ88" s="146"/>
      <c r="CK88" s="146"/>
      <c r="CL88" s="146"/>
      <c r="CM88" s="146"/>
      <c r="CN88" s="146"/>
      <c r="CO88" s="146"/>
      <c r="CP88" s="146"/>
      <c r="CQ88" s="146"/>
      <c r="CR88" s="146"/>
      <c r="CS88" s="146"/>
      <c r="CT88" s="146"/>
      <c r="CU88" s="146"/>
      <c r="CV88" s="146"/>
      <c r="CW88" s="146"/>
      <c r="CX88" s="146"/>
      <c r="CY88" s="146"/>
      <c r="CZ88" s="146"/>
      <c r="DA88" s="146"/>
      <c r="DB88" s="146"/>
      <c r="DC88" s="146"/>
      <c r="DD88" s="146"/>
      <c r="DE88" s="146"/>
      <c r="DF88" s="148"/>
    </row>
    <row r="89" spans="1:110" ht="11.25" customHeight="1" x14ac:dyDescent="0.25">
      <c r="A89" s="146"/>
      <c r="B89" s="146"/>
      <c r="C89" s="135"/>
      <c r="D89" s="149"/>
      <c r="E89" s="135"/>
      <c r="F89" s="135"/>
      <c r="G89" s="135"/>
      <c r="H89" s="147"/>
      <c r="I89" s="150"/>
      <c r="J89" s="151"/>
      <c r="K89" s="151"/>
      <c r="L89" s="151"/>
      <c r="M89" s="151"/>
      <c r="N89" s="151"/>
      <c r="O89" s="151"/>
      <c r="P89" s="151"/>
      <c r="Q89" s="151"/>
      <c r="R89" s="135"/>
      <c r="S89" s="135"/>
      <c r="T89" s="135"/>
      <c r="U89" s="136"/>
      <c r="V89" s="136"/>
      <c r="W89" s="136"/>
      <c r="X89" s="136"/>
      <c r="Y89" s="136"/>
      <c r="Z89" s="136"/>
      <c r="AA89" s="136"/>
      <c r="AB89" s="136"/>
      <c r="AC89" s="136"/>
      <c r="AD89" s="136"/>
      <c r="AE89" s="136"/>
      <c r="AF89" s="136"/>
      <c r="AG89" s="136"/>
      <c r="AH89" s="136"/>
      <c r="AI89" s="13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  <c r="BI89" s="146"/>
      <c r="BJ89" s="146"/>
      <c r="BK89" s="146"/>
      <c r="BL89" s="146"/>
      <c r="BM89" s="146"/>
      <c r="BN89" s="146"/>
      <c r="BO89" s="146"/>
      <c r="BP89" s="146"/>
      <c r="BQ89" s="146"/>
      <c r="BR89" s="146"/>
      <c r="BS89" s="146"/>
      <c r="BT89" s="146"/>
      <c r="BU89" s="146"/>
      <c r="BV89" s="146"/>
      <c r="BW89" s="146"/>
      <c r="BX89" s="146"/>
      <c r="BY89" s="146"/>
      <c r="BZ89" s="146"/>
      <c r="CA89" s="146"/>
      <c r="CB89" s="146"/>
      <c r="CC89" s="146"/>
      <c r="CD89" s="146"/>
      <c r="CE89" s="146"/>
      <c r="CF89" s="146"/>
      <c r="CG89" s="146"/>
      <c r="CH89" s="146"/>
      <c r="CI89" s="146"/>
      <c r="CJ89" s="146"/>
      <c r="CK89" s="146"/>
      <c r="CL89" s="146"/>
      <c r="CM89" s="146"/>
      <c r="CN89" s="146"/>
      <c r="CO89" s="146"/>
      <c r="CP89" s="146"/>
      <c r="CQ89" s="146"/>
      <c r="CR89" s="146"/>
      <c r="CS89" s="146"/>
      <c r="CT89" s="146"/>
      <c r="CU89" s="146"/>
      <c r="CV89" s="146"/>
      <c r="CW89" s="146"/>
      <c r="CX89" s="146"/>
      <c r="CY89" s="146"/>
      <c r="CZ89" s="146"/>
      <c r="DA89" s="146"/>
      <c r="DB89" s="146"/>
      <c r="DC89" s="146"/>
      <c r="DD89" s="146"/>
      <c r="DE89" s="146"/>
      <c r="DF89" s="148"/>
    </row>
    <row r="90" spans="1:110" ht="11.25" customHeight="1" x14ac:dyDescent="0.25">
      <c r="A90" s="146"/>
      <c r="B90" s="146"/>
      <c r="C90" s="135"/>
      <c r="D90" s="149"/>
      <c r="E90" s="135"/>
      <c r="F90" s="135"/>
      <c r="G90" s="135"/>
      <c r="H90" s="147"/>
      <c r="I90" s="150"/>
      <c r="J90" s="151"/>
      <c r="K90" s="151"/>
      <c r="L90" s="151"/>
      <c r="M90" s="151"/>
      <c r="N90" s="151"/>
      <c r="O90" s="151"/>
      <c r="P90" s="151"/>
      <c r="Q90" s="151"/>
      <c r="R90" s="135"/>
      <c r="S90" s="135"/>
      <c r="T90" s="135"/>
      <c r="U90" s="136"/>
      <c r="V90" s="136"/>
      <c r="W90" s="136"/>
      <c r="X90" s="136"/>
      <c r="Y90" s="136"/>
      <c r="Z90" s="136"/>
      <c r="AA90" s="136"/>
      <c r="AB90" s="136"/>
      <c r="AC90" s="136"/>
      <c r="AD90" s="136"/>
      <c r="AE90" s="136"/>
      <c r="AF90" s="136"/>
      <c r="AG90" s="136"/>
      <c r="AH90" s="136"/>
      <c r="AI90" s="13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  <c r="BI90" s="146"/>
      <c r="BJ90" s="146"/>
      <c r="BK90" s="146"/>
      <c r="BL90" s="146"/>
      <c r="BM90" s="146"/>
      <c r="BN90" s="146"/>
      <c r="BO90" s="146"/>
      <c r="BP90" s="146"/>
      <c r="BQ90" s="146"/>
      <c r="BR90" s="146"/>
      <c r="BS90" s="146"/>
      <c r="BT90" s="146"/>
      <c r="BU90" s="146"/>
      <c r="BV90" s="146"/>
      <c r="BW90" s="146"/>
      <c r="BX90" s="146"/>
      <c r="BY90" s="146"/>
      <c r="BZ90" s="146"/>
      <c r="CA90" s="146"/>
      <c r="CB90" s="146"/>
      <c r="CC90" s="146"/>
      <c r="CD90" s="146"/>
      <c r="CE90" s="146"/>
      <c r="CF90" s="146"/>
      <c r="CG90" s="146"/>
      <c r="CH90" s="146"/>
      <c r="CI90" s="146"/>
      <c r="CJ90" s="146"/>
      <c r="CK90" s="146"/>
      <c r="CL90" s="146"/>
      <c r="CM90" s="146"/>
      <c r="CN90" s="146"/>
      <c r="CO90" s="146"/>
      <c r="CP90" s="146"/>
      <c r="CQ90" s="146"/>
      <c r="CR90" s="146"/>
      <c r="CS90" s="146"/>
      <c r="CT90" s="146"/>
      <c r="CU90" s="146"/>
      <c r="CV90" s="146"/>
      <c r="CW90" s="146"/>
      <c r="CX90" s="146"/>
      <c r="CY90" s="146"/>
      <c r="CZ90" s="146"/>
      <c r="DA90" s="146"/>
      <c r="DB90" s="146"/>
      <c r="DC90" s="146"/>
      <c r="DD90" s="146"/>
      <c r="DE90" s="146"/>
      <c r="DF90" s="148"/>
    </row>
    <row r="91" spans="1:110" ht="11.25" customHeight="1" x14ac:dyDescent="0.25">
      <c r="A91" s="146"/>
      <c r="B91" s="146"/>
      <c r="C91" s="135"/>
      <c r="D91" s="149"/>
      <c r="E91" s="135"/>
      <c r="F91" s="135"/>
      <c r="G91" s="135"/>
      <c r="H91" s="147"/>
      <c r="I91" s="150"/>
      <c r="J91" s="151"/>
      <c r="K91" s="151"/>
      <c r="L91" s="151"/>
      <c r="M91" s="151"/>
      <c r="N91" s="151"/>
      <c r="O91" s="151"/>
      <c r="P91" s="151"/>
      <c r="Q91" s="151"/>
      <c r="R91" s="135"/>
      <c r="S91" s="135"/>
      <c r="T91" s="135"/>
      <c r="U91" s="136"/>
      <c r="V91" s="136"/>
      <c r="W91" s="136"/>
      <c r="X91" s="136"/>
      <c r="Y91" s="136"/>
      <c r="Z91" s="136"/>
      <c r="AA91" s="136"/>
      <c r="AB91" s="136"/>
      <c r="AC91" s="136"/>
      <c r="AD91" s="136"/>
      <c r="AE91" s="136"/>
      <c r="AF91" s="136"/>
      <c r="AG91" s="136"/>
      <c r="AH91" s="136"/>
      <c r="AI91" s="13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  <c r="BI91" s="146"/>
      <c r="BJ91" s="146"/>
      <c r="BK91" s="146"/>
      <c r="BL91" s="146"/>
      <c r="BM91" s="146"/>
      <c r="BN91" s="146"/>
      <c r="BO91" s="146"/>
      <c r="BP91" s="146"/>
      <c r="BQ91" s="146"/>
      <c r="BR91" s="146"/>
      <c r="BS91" s="146"/>
      <c r="BT91" s="146"/>
      <c r="BU91" s="146"/>
      <c r="BV91" s="146"/>
      <c r="BW91" s="146"/>
      <c r="BX91" s="146"/>
      <c r="BY91" s="146"/>
      <c r="BZ91" s="146"/>
      <c r="CA91" s="146"/>
      <c r="CB91" s="146"/>
      <c r="CC91" s="146"/>
      <c r="CD91" s="146"/>
      <c r="CE91" s="146"/>
      <c r="CF91" s="146"/>
      <c r="CG91" s="146"/>
      <c r="CH91" s="146"/>
      <c r="CI91" s="146"/>
      <c r="CJ91" s="146"/>
      <c r="CK91" s="146"/>
      <c r="CL91" s="146"/>
      <c r="CM91" s="146"/>
      <c r="CN91" s="146"/>
      <c r="CO91" s="146"/>
      <c r="CP91" s="146"/>
      <c r="CQ91" s="146"/>
      <c r="CR91" s="146"/>
      <c r="CS91" s="146"/>
      <c r="CT91" s="146"/>
      <c r="CU91" s="146"/>
      <c r="CV91" s="146"/>
      <c r="CW91" s="146"/>
      <c r="CX91" s="146"/>
      <c r="CY91" s="146"/>
      <c r="CZ91" s="146"/>
      <c r="DA91" s="146"/>
      <c r="DB91" s="146"/>
      <c r="DC91" s="146"/>
      <c r="DD91" s="146"/>
      <c r="DE91" s="146"/>
      <c r="DF91" s="148"/>
    </row>
    <row r="92" spans="1:110" ht="11.25" customHeight="1" x14ac:dyDescent="0.25">
      <c r="A92" s="146"/>
      <c r="B92" s="146"/>
      <c r="C92" s="135"/>
      <c r="D92" s="149"/>
      <c r="E92" s="135"/>
      <c r="F92" s="135"/>
      <c r="G92" s="135"/>
      <c r="H92" s="147"/>
      <c r="I92" s="150"/>
      <c r="J92" s="151"/>
      <c r="K92" s="151"/>
      <c r="L92" s="151"/>
      <c r="M92" s="151"/>
      <c r="N92" s="151"/>
      <c r="O92" s="151"/>
      <c r="P92" s="151"/>
      <c r="Q92" s="151"/>
      <c r="R92" s="135"/>
      <c r="S92" s="135"/>
      <c r="T92" s="135"/>
      <c r="U92" s="136"/>
      <c r="V92" s="136"/>
      <c r="W92" s="136"/>
      <c r="X92" s="136"/>
      <c r="Y92" s="136"/>
      <c r="Z92" s="136"/>
      <c r="AA92" s="136"/>
      <c r="AB92" s="136"/>
      <c r="AC92" s="136"/>
      <c r="AD92" s="136"/>
      <c r="AE92" s="136"/>
      <c r="AF92" s="136"/>
      <c r="AG92" s="136"/>
      <c r="AH92" s="136"/>
      <c r="AI92" s="13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  <c r="BI92" s="146"/>
      <c r="BJ92" s="146"/>
      <c r="BK92" s="146"/>
      <c r="BL92" s="146"/>
      <c r="BM92" s="146"/>
      <c r="BN92" s="146"/>
      <c r="BO92" s="146"/>
      <c r="BP92" s="146"/>
      <c r="BQ92" s="146"/>
      <c r="BR92" s="146"/>
      <c r="BS92" s="146"/>
      <c r="BT92" s="146"/>
      <c r="BU92" s="146"/>
      <c r="BV92" s="146"/>
      <c r="BW92" s="146"/>
      <c r="BX92" s="146"/>
      <c r="BY92" s="146"/>
      <c r="BZ92" s="146"/>
      <c r="CA92" s="146"/>
      <c r="CB92" s="146"/>
      <c r="CC92" s="146"/>
      <c r="CD92" s="146"/>
      <c r="CE92" s="146"/>
      <c r="CF92" s="146"/>
      <c r="CG92" s="146"/>
      <c r="CH92" s="146"/>
      <c r="CI92" s="146"/>
      <c r="CJ92" s="146"/>
      <c r="CK92" s="146"/>
      <c r="CL92" s="146"/>
      <c r="CM92" s="146"/>
      <c r="CN92" s="146"/>
      <c r="CO92" s="146"/>
      <c r="CP92" s="146"/>
      <c r="CQ92" s="146"/>
      <c r="CR92" s="146"/>
      <c r="CS92" s="146"/>
      <c r="CT92" s="146"/>
      <c r="CU92" s="146"/>
      <c r="CV92" s="146"/>
      <c r="CW92" s="146"/>
      <c r="CX92" s="146"/>
      <c r="CY92" s="146"/>
      <c r="CZ92" s="146"/>
      <c r="DA92" s="146"/>
      <c r="DB92" s="146"/>
      <c r="DC92" s="146"/>
      <c r="DD92" s="146"/>
      <c r="DE92" s="146"/>
      <c r="DF92" s="148"/>
    </row>
    <row r="93" spans="1:110" ht="11.25" customHeight="1" x14ac:dyDescent="0.25">
      <c r="A93" s="146"/>
      <c r="B93" s="146"/>
      <c r="C93" s="135"/>
      <c r="D93" s="149"/>
      <c r="E93" s="135"/>
      <c r="F93" s="135"/>
      <c r="G93" s="135"/>
      <c r="H93" s="147"/>
      <c r="I93" s="150"/>
      <c r="J93" s="151"/>
      <c r="K93" s="151"/>
      <c r="L93" s="151"/>
      <c r="M93" s="151"/>
      <c r="N93" s="151"/>
      <c r="O93" s="151"/>
      <c r="P93" s="151"/>
      <c r="Q93" s="151"/>
      <c r="R93" s="135"/>
      <c r="S93" s="135"/>
      <c r="T93" s="135"/>
      <c r="U93" s="136"/>
      <c r="V93" s="136"/>
      <c r="W93" s="136"/>
      <c r="X93" s="136"/>
      <c r="Y93" s="136"/>
      <c r="Z93" s="136"/>
      <c r="AA93" s="136"/>
      <c r="AB93" s="136"/>
      <c r="AC93" s="136"/>
      <c r="AD93" s="136"/>
      <c r="AE93" s="136"/>
      <c r="AF93" s="136"/>
      <c r="AG93" s="136"/>
      <c r="AH93" s="136"/>
      <c r="AI93" s="13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  <c r="BI93" s="146"/>
      <c r="BJ93" s="146"/>
      <c r="BK93" s="146"/>
      <c r="BL93" s="146"/>
      <c r="BM93" s="146"/>
      <c r="BN93" s="146"/>
      <c r="BO93" s="146"/>
      <c r="BP93" s="146"/>
      <c r="BQ93" s="146"/>
      <c r="BR93" s="146"/>
      <c r="BS93" s="146"/>
      <c r="BT93" s="146"/>
      <c r="BU93" s="146"/>
      <c r="BV93" s="146"/>
      <c r="BW93" s="146"/>
      <c r="BX93" s="146"/>
      <c r="BY93" s="146"/>
      <c r="BZ93" s="146"/>
      <c r="CA93" s="146"/>
      <c r="CB93" s="146"/>
      <c r="CC93" s="146"/>
      <c r="CD93" s="146"/>
      <c r="CE93" s="146"/>
      <c r="CF93" s="146"/>
      <c r="CG93" s="146"/>
      <c r="CH93" s="146"/>
      <c r="CI93" s="146"/>
      <c r="CJ93" s="146"/>
      <c r="CK93" s="146"/>
      <c r="CL93" s="146"/>
      <c r="CM93" s="146"/>
      <c r="CN93" s="146"/>
      <c r="CO93" s="146"/>
      <c r="CP93" s="146"/>
      <c r="CQ93" s="146"/>
      <c r="CR93" s="146"/>
      <c r="CS93" s="146"/>
      <c r="CT93" s="146"/>
      <c r="CU93" s="146"/>
      <c r="CV93" s="146"/>
      <c r="CW93" s="146"/>
      <c r="CX93" s="146"/>
      <c r="CY93" s="146"/>
      <c r="CZ93" s="146"/>
      <c r="DA93" s="146"/>
      <c r="DB93" s="146"/>
      <c r="DC93" s="146"/>
      <c r="DD93" s="146"/>
      <c r="DE93" s="146"/>
      <c r="DF93" s="148"/>
    </row>
    <row r="94" spans="1:110" ht="11.25" customHeight="1" x14ac:dyDescent="0.25">
      <c r="A94" s="146"/>
      <c r="B94" s="146"/>
      <c r="C94" s="135"/>
      <c r="D94" s="149"/>
      <c r="E94" s="135"/>
      <c r="F94" s="135"/>
      <c r="G94" s="135"/>
      <c r="H94" s="147"/>
      <c r="I94" s="150"/>
      <c r="J94" s="151"/>
      <c r="K94" s="151"/>
      <c r="L94" s="151"/>
      <c r="M94" s="151"/>
      <c r="N94" s="151"/>
      <c r="O94" s="151"/>
      <c r="P94" s="151"/>
      <c r="Q94" s="151"/>
      <c r="R94" s="135"/>
      <c r="S94" s="135"/>
      <c r="T94" s="135"/>
      <c r="U94" s="136"/>
      <c r="V94" s="136"/>
      <c r="W94" s="136"/>
      <c r="X94" s="136"/>
      <c r="Y94" s="136"/>
      <c r="Z94" s="136"/>
      <c r="AA94" s="136"/>
      <c r="AB94" s="136"/>
      <c r="AC94" s="136"/>
      <c r="AD94" s="136"/>
      <c r="AE94" s="136"/>
      <c r="AF94" s="136"/>
      <c r="AG94" s="136"/>
      <c r="AH94" s="136"/>
      <c r="AI94" s="13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  <c r="BI94" s="146"/>
      <c r="BJ94" s="146"/>
      <c r="BK94" s="146"/>
      <c r="BL94" s="146"/>
      <c r="BM94" s="146"/>
      <c r="BN94" s="146"/>
      <c r="BO94" s="146"/>
      <c r="BP94" s="146"/>
      <c r="BQ94" s="146"/>
      <c r="BR94" s="146"/>
      <c r="BS94" s="146"/>
      <c r="BT94" s="146"/>
      <c r="BU94" s="146"/>
      <c r="BV94" s="146"/>
      <c r="BW94" s="146"/>
      <c r="BX94" s="146"/>
      <c r="BY94" s="146"/>
      <c r="BZ94" s="146"/>
      <c r="CA94" s="146"/>
      <c r="CB94" s="146"/>
      <c r="CC94" s="146"/>
      <c r="CD94" s="146"/>
      <c r="CE94" s="146"/>
      <c r="CF94" s="146"/>
      <c r="CG94" s="146"/>
      <c r="CH94" s="146"/>
      <c r="CI94" s="146"/>
      <c r="CJ94" s="146"/>
      <c r="CK94" s="146"/>
      <c r="CL94" s="146"/>
      <c r="CM94" s="146"/>
      <c r="CN94" s="146"/>
      <c r="CO94" s="146"/>
      <c r="CP94" s="146"/>
      <c r="CQ94" s="146"/>
      <c r="CR94" s="146"/>
      <c r="CS94" s="146"/>
      <c r="CT94" s="146"/>
      <c r="CU94" s="146"/>
      <c r="CV94" s="146"/>
      <c r="CW94" s="146"/>
      <c r="CX94" s="146"/>
      <c r="CY94" s="146"/>
      <c r="CZ94" s="146"/>
      <c r="DA94" s="146"/>
      <c r="DB94" s="146"/>
      <c r="DC94" s="146"/>
      <c r="DD94" s="146"/>
      <c r="DE94" s="146"/>
      <c r="DF94" s="148"/>
    </row>
    <row r="95" spans="1:110" ht="11.25" customHeight="1" x14ac:dyDescent="0.25">
      <c r="A95" s="146"/>
      <c r="B95" s="146"/>
      <c r="C95" s="135"/>
      <c r="D95" s="149"/>
      <c r="E95" s="135"/>
      <c r="F95" s="135"/>
      <c r="G95" s="135"/>
      <c r="H95" s="147"/>
      <c r="I95" s="150"/>
      <c r="J95" s="151"/>
      <c r="K95" s="151"/>
      <c r="L95" s="151"/>
      <c r="M95" s="151"/>
      <c r="N95" s="151"/>
      <c r="O95" s="151"/>
      <c r="P95" s="151"/>
      <c r="Q95" s="151"/>
      <c r="R95" s="135"/>
      <c r="S95" s="135"/>
      <c r="T95" s="135"/>
      <c r="U95" s="136"/>
      <c r="V95" s="136"/>
      <c r="W95" s="136"/>
      <c r="X95" s="136"/>
      <c r="Y95" s="136"/>
      <c r="Z95" s="136"/>
      <c r="AA95" s="136"/>
      <c r="AB95" s="136"/>
      <c r="AC95" s="136"/>
      <c r="AD95" s="136"/>
      <c r="AE95" s="136"/>
      <c r="AF95" s="136"/>
      <c r="AG95" s="136"/>
      <c r="AH95" s="136"/>
      <c r="AI95" s="13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  <c r="BI95" s="146"/>
      <c r="BJ95" s="146"/>
      <c r="BK95" s="146"/>
      <c r="BL95" s="146"/>
      <c r="BM95" s="146"/>
      <c r="BN95" s="146"/>
      <c r="BO95" s="146"/>
      <c r="BP95" s="146"/>
      <c r="BQ95" s="146"/>
      <c r="BR95" s="146"/>
      <c r="BS95" s="146"/>
      <c r="BT95" s="146"/>
      <c r="BU95" s="146"/>
      <c r="BV95" s="146"/>
      <c r="BW95" s="146"/>
      <c r="BX95" s="146"/>
      <c r="BY95" s="146"/>
      <c r="BZ95" s="146"/>
      <c r="CA95" s="146"/>
      <c r="CB95" s="146"/>
      <c r="CC95" s="146"/>
      <c r="CD95" s="146"/>
      <c r="CE95" s="146"/>
      <c r="CF95" s="146"/>
      <c r="CG95" s="146"/>
      <c r="CH95" s="146"/>
      <c r="CI95" s="146"/>
      <c r="CJ95" s="146"/>
      <c r="CK95" s="146"/>
      <c r="CL95" s="146"/>
      <c r="CM95" s="146"/>
      <c r="CN95" s="146"/>
      <c r="CO95" s="146"/>
      <c r="CP95" s="146"/>
      <c r="CQ95" s="146"/>
      <c r="CR95" s="146"/>
      <c r="CS95" s="146"/>
      <c r="CT95" s="146"/>
      <c r="CU95" s="146"/>
      <c r="CV95" s="146"/>
      <c r="CW95" s="146"/>
      <c r="CX95" s="146"/>
      <c r="CY95" s="146"/>
      <c r="CZ95" s="146"/>
      <c r="DA95" s="146"/>
      <c r="DB95" s="146"/>
      <c r="DC95" s="146"/>
      <c r="DD95" s="146"/>
      <c r="DE95" s="146"/>
      <c r="DF95" s="148"/>
    </row>
    <row r="96" spans="1:110" ht="11.25" customHeight="1" x14ac:dyDescent="0.25">
      <c r="A96" s="146"/>
      <c r="B96" s="146"/>
      <c r="C96" s="135"/>
      <c r="D96" s="149"/>
      <c r="E96" s="135"/>
      <c r="F96" s="135"/>
      <c r="G96" s="135"/>
      <c r="H96" s="147"/>
      <c r="I96" s="150"/>
      <c r="J96" s="151"/>
      <c r="K96" s="151"/>
      <c r="L96" s="151"/>
      <c r="M96" s="151"/>
      <c r="N96" s="151"/>
      <c r="O96" s="151"/>
      <c r="P96" s="151"/>
      <c r="Q96" s="151"/>
      <c r="R96" s="135"/>
      <c r="S96" s="135"/>
      <c r="T96" s="135"/>
      <c r="U96" s="136"/>
      <c r="V96" s="136"/>
      <c r="W96" s="136"/>
      <c r="X96" s="136"/>
      <c r="Y96" s="136"/>
      <c r="Z96" s="136"/>
      <c r="AA96" s="136"/>
      <c r="AB96" s="136"/>
      <c r="AC96" s="136"/>
      <c r="AD96" s="136"/>
      <c r="AE96" s="136"/>
      <c r="AF96" s="136"/>
      <c r="AG96" s="136"/>
      <c r="AH96" s="136"/>
      <c r="AI96" s="13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  <c r="BI96" s="146"/>
      <c r="BJ96" s="146"/>
      <c r="BK96" s="146"/>
      <c r="BL96" s="146"/>
      <c r="BM96" s="146"/>
      <c r="BN96" s="146"/>
      <c r="BO96" s="146"/>
      <c r="BP96" s="146"/>
      <c r="BQ96" s="146"/>
      <c r="BR96" s="146"/>
      <c r="BS96" s="146"/>
      <c r="BT96" s="146"/>
      <c r="BU96" s="146"/>
      <c r="BV96" s="146"/>
      <c r="BW96" s="146"/>
      <c r="BX96" s="146"/>
      <c r="BY96" s="146"/>
      <c r="BZ96" s="146"/>
      <c r="CA96" s="146"/>
      <c r="CB96" s="146"/>
      <c r="CC96" s="146"/>
      <c r="CD96" s="146"/>
      <c r="CE96" s="146"/>
      <c r="CF96" s="146"/>
      <c r="CG96" s="146"/>
      <c r="CH96" s="146"/>
      <c r="CI96" s="146"/>
      <c r="CJ96" s="146"/>
      <c r="CK96" s="146"/>
      <c r="CL96" s="146"/>
      <c r="CM96" s="146"/>
      <c r="CN96" s="146"/>
      <c r="CO96" s="146"/>
      <c r="CP96" s="146"/>
      <c r="CQ96" s="146"/>
      <c r="CR96" s="146"/>
      <c r="CS96" s="146"/>
      <c r="CT96" s="146"/>
      <c r="CU96" s="146"/>
      <c r="CV96" s="146"/>
      <c r="CW96" s="146"/>
      <c r="CX96" s="146"/>
      <c r="CY96" s="146"/>
      <c r="CZ96" s="146"/>
      <c r="DA96" s="146"/>
      <c r="DB96" s="146"/>
      <c r="DC96" s="146"/>
      <c r="DD96" s="146"/>
      <c r="DE96" s="146"/>
      <c r="DF96" s="148"/>
    </row>
    <row r="97" spans="1:110" ht="11.25" customHeight="1" x14ac:dyDescent="0.25">
      <c r="A97" s="146"/>
      <c r="B97" s="146"/>
      <c r="C97" s="135"/>
      <c r="D97" s="149"/>
      <c r="E97" s="135"/>
      <c r="F97" s="135"/>
      <c r="G97" s="135"/>
      <c r="H97" s="147"/>
      <c r="I97" s="150"/>
      <c r="J97" s="151"/>
      <c r="K97" s="151"/>
      <c r="L97" s="151"/>
      <c r="M97" s="151"/>
      <c r="N97" s="151"/>
      <c r="O97" s="151"/>
      <c r="P97" s="151"/>
      <c r="Q97" s="151"/>
      <c r="R97" s="135"/>
      <c r="S97" s="135"/>
      <c r="T97" s="135"/>
      <c r="U97" s="136"/>
      <c r="V97" s="136"/>
      <c r="W97" s="136"/>
      <c r="X97" s="136"/>
      <c r="Y97" s="136"/>
      <c r="Z97" s="136"/>
      <c r="AA97" s="136"/>
      <c r="AB97" s="136"/>
      <c r="AC97" s="136"/>
      <c r="AD97" s="136"/>
      <c r="AE97" s="136"/>
      <c r="AF97" s="136"/>
      <c r="AG97" s="136"/>
      <c r="AH97" s="136"/>
      <c r="AI97" s="13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  <c r="BI97" s="146"/>
      <c r="BJ97" s="146"/>
      <c r="BK97" s="146"/>
      <c r="BL97" s="146"/>
      <c r="BM97" s="146"/>
      <c r="BN97" s="146"/>
      <c r="BO97" s="146"/>
      <c r="BP97" s="146"/>
      <c r="BQ97" s="146"/>
      <c r="BR97" s="146"/>
      <c r="BS97" s="146"/>
      <c r="BT97" s="146"/>
      <c r="BU97" s="146"/>
      <c r="BV97" s="146"/>
      <c r="BW97" s="146"/>
      <c r="BX97" s="146"/>
      <c r="BY97" s="146"/>
      <c r="BZ97" s="146"/>
      <c r="CA97" s="146"/>
      <c r="CB97" s="146"/>
      <c r="CC97" s="146"/>
      <c r="CD97" s="146"/>
      <c r="CE97" s="146"/>
      <c r="CF97" s="146"/>
      <c r="CG97" s="146"/>
      <c r="CH97" s="146"/>
      <c r="CI97" s="146"/>
      <c r="CJ97" s="146"/>
      <c r="CK97" s="146"/>
      <c r="CL97" s="146"/>
      <c r="CM97" s="146"/>
      <c r="CN97" s="146"/>
      <c r="CO97" s="146"/>
      <c r="CP97" s="146"/>
      <c r="CQ97" s="146"/>
      <c r="CR97" s="146"/>
      <c r="CS97" s="146"/>
      <c r="CT97" s="146"/>
      <c r="CU97" s="146"/>
      <c r="CV97" s="146"/>
      <c r="CW97" s="146"/>
      <c r="CX97" s="146"/>
      <c r="CY97" s="146"/>
      <c r="CZ97" s="146"/>
      <c r="DA97" s="146"/>
      <c r="DB97" s="146"/>
      <c r="DC97" s="146"/>
      <c r="DD97" s="146"/>
      <c r="DE97" s="146"/>
      <c r="DF97" s="148"/>
    </row>
    <row r="98" spans="1:110" ht="11.25" customHeight="1" x14ac:dyDescent="0.25">
      <c r="A98" s="146"/>
      <c r="B98" s="146"/>
      <c r="C98" s="135"/>
      <c r="D98" s="149"/>
      <c r="E98" s="135"/>
      <c r="F98" s="135"/>
      <c r="G98" s="135"/>
      <c r="H98" s="147"/>
      <c r="I98" s="150"/>
      <c r="J98" s="151"/>
      <c r="K98" s="151"/>
      <c r="L98" s="151"/>
      <c r="M98" s="151"/>
      <c r="N98" s="151"/>
      <c r="O98" s="151"/>
      <c r="P98" s="151"/>
      <c r="Q98" s="151"/>
      <c r="R98" s="135"/>
      <c r="S98" s="135"/>
      <c r="T98" s="135"/>
      <c r="U98" s="136"/>
      <c r="V98" s="136"/>
      <c r="W98" s="136"/>
      <c r="X98" s="136"/>
      <c r="Y98" s="136"/>
      <c r="Z98" s="136"/>
      <c r="AA98" s="136"/>
      <c r="AB98" s="136"/>
      <c r="AC98" s="136"/>
      <c r="AD98" s="136"/>
      <c r="AE98" s="136"/>
      <c r="AF98" s="136"/>
      <c r="AG98" s="136"/>
      <c r="AH98" s="136"/>
      <c r="AI98" s="13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  <c r="BI98" s="146"/>
      <c r="BJ98" s="146"/>
      <c r="BK98" s="146"/>
      <c r="BL98" s="146"/>
      <c r="BM98" s="146"/>
      <c r="BN98" s="146"/>
      <c r="BO98" s="146"/>
      <c r="BP98" s="146"/>
      <c r="BQ98" s="146"/>
      <c r="BR98" s="146"/>
      <c r="BS98" s="146"/>
      <c r="BT98" s="146"/>
      <c r="BU98" s="146"/>
      <c r="BV98" s="146"/>
      <c r="BW98" s="146"/>
      <c r="BX98" s="146"/>
      <c r="BY98" s="146"/>
      <c r="BZ98" s="146"/>
      <c r="CA98" s="146"/>
      <c r="CB98" s="146"/>
      <c r="CC98" s="146"/>
      <c r="CD98" s="146"/>
      <c r="CE98" s="146"/>
      <c r="CF98" s="146"/>
      <c r="CG98" s="146"/>
      <c r="CH98" s="146"/>
      <c r="CI98" s="146"/>
      <c r="CJ98" s="146"/>
      <c r="CK98" s="146"/>
      <c r="CL98" s="146"/>
      <c r="CM98" s="146"/>
      <c r="CN98" s="146"/>
      <c r="CO98" s="146"/>
      <c r="CP98" s="146"/>
      <c r="CQ98" s="146"/>
      <c r="CR98" s="146"/>
      <c r="CS98" s="146"/>
      <c r="CT98" s="146"/>
      <c r="CU98" s="146"/>
      <c r="CV98" s="146"/>
      <c r="CW98" s="146"/>
      <c r="CX98" s="146"/>
      <c r="CY98" s="146"/>
      <c r="CZ98" s="146"/>
      <c r="DA98" s="146"/>
      <c r="DB98" s="146"/>
      <c r="DC98" s="146"/>
      <c r="DD98" s="146"/>
      <c r="DE98" s="146"/>
      <c r="DF98" s="148"/>
    </row>
    <row r="99" spans="1:110" ht="11.25" customHeight="1" x14ac:dyDescent="0.25">
      <c r="A99" s="146"/>
      <c r="B99" s="146"/>
      <c r="C99" s="135"/>
      <c r="D99" s="149"/>
      <c r="E99" s="135"/>
      <c r="F99" s="135"/>
      <c r="G99" s="135"/>
      <c r="H99" s="147"/>
      <c r="I99" s="150"/>
      <c r="J99" s="151"/>
      <c r="K99" s="151"/>
      <c r="L99" s="151"/>
      <c r="M99" s="151"/>
      <c r="N99" s="151"/>
      <c r="O99" s="151"/>
      <c r="P99" s="151"/>
      <c r="Q99" s="151"/>
      <c r="R99" s="135"/>
      <c r="S99" s="135"/>
      <c r="T99" s="135"/>
      <c r="U99" s="136"/>
      <c r="V99" s="136"/>
      <c r="W99" s="136"/>
      <c r="X99" s="136"/>
      <c r="Y99" s="136"/>
      <c r="Z99" s="136"/>
      <c r="AA99" s="136"/>
      <c r="AB99" s="136"/>
      <c r="AC99" s="136"/>
      <c r="AD99" s="136"/>
      <c r="AE99" s="136"/>
      <c r="AF99" s="136"/>
      <c r="AG99" s="136"/>
      <c r="AH99" s="136"/>
      <c r="AI99" s="13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  <c r="BI99" s="146"/>
      <c r="BJ99" s="146"/>
      <c r="BK99" s="146"/>
      <c r="BL99" s="146"/>
      <c r="BM99" s="146"/>
      <c r="BN99" s="146"/>
      <c r="BO99" s="146"/>
      <c r="BP99" s="146"/>
      <c r="BQ99" s="146"/>
      <c r="BR99" s="146"/>
      <c r="BS99" s="146"/>
      <c r="BT99" s="146"/>
      <c r="BU99" s="146"/>
      <c r="BV99" s="146"/>
      <c r="BW99" s="146"/>
      <c r="BX99" s="146"/>
      <c r="BY99" s="146"/>
      <c r="BZ99" s="146"/>
      <c r="CA99" s="146"/>
      <c r="CB99" s="146"/>
      <c r="CC99" s="146"/>
      <c r="CD99" s="146"/>
      <c r="CE99" s="146"/>
      <c r="CF99" s="146"/>
      <c r="CG99" s="146"/>
      <c r="CH99" s="146"/>
      <c r="CI99" s="146"/>
      <c r="CJ99" s="146"/>
      <c r="CK99" s="146"/>
      <c r="CL99" s="146"/>
      <c r="CM99" s="146"/>
      <c r="CN99" s="146"/>
      <c r="CO99" s="146"/>
      <c r="CP99" s="146"/>
      <c r="CQ99" s="146"/>
      <c r="CR99" s="146"/>
      <c r="CS99" s="146"/>
      <c r="CT99" s="146"/>
      <c r="CU99" s="146"/>
      <c r="CV99" s="146"/>
      <c r="CW99" s="146"/>
      <c r="CX99" s="146"/>
      <c r="CY99" s="146"/>
      <c r="CZ99" s="146"/>
      <c r="DA99" s="146"/>
      <c r="DB99" s="146"/>
      <c r="DC99" s="146"/>
      <c r="DD99" s="146"/>
      <c r="DE99" s="146"/>
      <c r="DF99" s="148"/>
    </row>
    <row r="100" spans="1:110" ht="11.25" customHeight="1" x14ac:dyDescent="0.25">
      <c r="A100" s="146"/>
      <c r="B100" s="146"/>
      <c r="C100" s="135"/>
      <c r="D100" s="149"/>
      <c r="E100" s="135"/>
      <c r="F100" s="135"/>
      <c r="G100" s="135"/>
      <c r="H100" s="147"/>
      <c r="I100" s="150"/>
      <c r="J100" s="151"/>
      <c r="K100" s="151"/>
      <c r="L100" s="151"/>
      <c r="M100" s="151"/>
      <c r="N100" s="151"/>
      <c r="O100" s="151"/>
      <c r="P100" s="151"/>
      <c r="Q100" s="151"/>
      <c r="R100" s="135"/>
      <c r="S100" s="135"/>
      <c r="T100" s="135"/>
      <c r="U100" s="136"/>
      <c r="V100" s="136"/>
      <c r="W100" s="136"/>
      <c r="X100" s="136"/>
      <c r="Y100" s="136"/>
      <c r="Z100" s="136"/>
      <c r="AA100" s="136"/>
      <c r="AB100" s="136"/>
      <c r="AC100" s="136"/>
      <c r="AD100" s="136"/>
      <c r="AE100" s="136"/>
      <c r="AF100" s="136"/>
      <c r="AG100" s="136"/>
      <c r="AH100" s="136"/>
      <c r="AI100" s="13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  <c r="BI100" s="146"/>
      <c r="BJ100" s="146"/>
      <c r="BK100" s="146"/>
      <c r="BL100" s="146"/>
      <c r="BM100" s="146"/>
      <c r="BN100" s="146"/>
      <c r="BO100" s="146"/>
      <c r="BP100" s="146"/>
      <c r="BQ100" s="146"/>
      <c r="BR100" s="146"/>
      <c r="BS100" s="146"/>
      <c r="BT100" s="146"/>
      <c r="BU100" s="146"/>
      <c r="BV100" s="146"/>
      <c r="BW100" s="146"/>
      <c r="BX100" s="146"/>
      <c r="BY100" s="146"/>
      <c r="BZ100" s="146"/>
      <c r="CA100" s="146"/>
      <c r="CB100" s="146"/>
      <c r="CC100" s="146"/>
      <c r="CD100" s="146"/>
      <c r="CE100" s="146"/>
      <c r="CF100" s="146"/>
      <c r="CG100" s="146"/>
      <c r="CH100" s="146"/>
      <c r="CI100" s="146"/>
      <c r="CJ100" s="146"/>
      <c r="CK100" s="146"/>
      <c r="CL100" s="146"/>
      <c r="CM100" s="146"/>
      <c r="CN100" s="146"/>
      <c r="CO100" s="146"/>
      <c r="CP100" s="146"/>
      <c r="CQ100" s="146"/>
      <c r="CR100" s="146"/>
      <c r="CS100" s="146"/>
      <c r="CT100" s="146"/>
      <c r="CU100" s="146"/>
      <c r="CV100" s="146"/>
      <c r="CW100" s="146"/>
      <c r="CX100" s="146"/>
      <c r="CY100" s="146"/>
      <c r="CZ100" s="146"/>
      <c r="DA100" s="146"/>
      <c r="DB100" s="146"/>
      <c r="DC100" s="146"/>
      <c r="DD100" s="146"/>
      <c r="DE100" s="146"/>
      <c r="DF100" s="148"/>
    </row>
    <row r="101" spans="1:110" ht="11.25" customHeight="1" x14ac:dyDescent="0.25">
      <c r="A101" s="146"/>
      <c r="B101" s="146"/>
      <c r="C101" s="135"/>
      <c r="D101" s="149"/>
      <c r="E101" s="135"/>
      <c r="F101" s="135"/>
      <c r="G101" s="135"/>
      <c r="H101" s="147"/>
      <c r="I101" s="150"/>
      <c r="J101" s="151"/>
      <c r="K101" s="151"/>
      <c r="L101" s="151"/>
      <c r="M101" s="151"/>
      <c r="N101" s="151"/>
      <c r="O101" s="151"/>
      <c r="P101" s="151"/>
      <c r="Q101" s="151"/>
      <c r="R101" s="135"/>
      <c r="S101" s="135"/>
      <c r="T101" s="135"/>
      <c r="U101" s="136"/>
      <c r="V101" s="136"/>
      <c r="W101" s="136"/>
      <c r="X101" s="136"/>
      <c r="Y101" s="136"/>
      <c r="Z101" s="136"/>
      <c r="AA101" s="136"/>
      <c r="AB101" s="136"/>
      <c r="AC101" s="136"/>
      <c r="AD101" s="136"/>
      <c r="AE101" s="136"/>
      <c r="AF101" s="136"/>
      <c r="AG101" s="136"/>
      <c r="AH101" s="136"/>
      <c r="AI101" s="13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  <c r="BI101" s="146"/>
      <c r="BJ101" s="146"/>
      <c r="BK101" s="146"/>
      <c r="BL101" s="146"/>
      <c r="BM101" s="146"/>
      <c r="BN101" s="146"/>
      <c r="BO101" s="146"/>
      <c r="BP101" s="146"/>
      <c r="BQ101" s="146"/>
      <c r="BR101" s="146"/>
      <c r="BS101" s="146"/>
      <c r="BT101" s="146"/>
      <c r="BU101" s="146"/>
      <c r="BV101" s="146"/>
      <c r="BW101" s="146"/>
      <c r="BX101" s="146"/>
      <c r="BY101" s="146"/>
      <c r="BZ101" s="146"/>
      <c r="CA101" s="146"/>
      <c r="CB101" s="146"/>
      <c r="CC101" s="146"/>
      <c r="CD101" s="146"/>
      <c r="CE101" s="146"/>
      <c r="CF101" s="146"/>
      <c r="CG101" s="146"/>
      <c r="CH101" s="146"/>
      <c r="CI101" s="146"/>
      <c r="CJ101" s="146"/>
      <c r="CK101" s="146"/>
      <c r="CL101" s="146"/>
      <c r="CM101" s="146"/>
      <c r="CN101" s="146"/>
      <c r="CO101" s="146"/>
      <c r="CP101" s="146"/>
      <c r="CQ101" s="146"/>
      <c r="CR101" s="146"/>
      <c r="CS101" s="146"/>
      <c r="CT101" s="146"/>
      <c r="CU101" s="146"/>
      <c r="CV101" s="146"/>
      <c r="CW101" s="146"/>
      <c r="CX101" s="146"/>
      <c r="CY101" s="146"/>
      <c r="CZ101" s="146"/>
      <c r="DA101" s="146"/>
      <c r="DB101" s="146"/>
      <c r="DC101" s="146"/>
      <c r="DD101" s="146"/>
      <c r="DE101" s="146"/>
      <c r="DF101" s="148"/>
    </row>
    <row r="102" spans="1:110" ht="11.25" customHeight="1" x14ac:dyDescent="0.25">
      <c r="A102" s="146"/>
      <c r="B102" s="146"/>
      <c r="C102" s="135"/>
      <c r="D102" s="149"/>
      <c r="E102" s="135"/>
      <c r="F102" s="135"/>
      <c r="G102" s="135"/>
      <c r="H102" s="147"/>
      <c r="I102" s="150"/>
      <c r="J102" s="151"/>
      <c r="K102" s="151"/>
      <c r="L102" s="151"/>
      <c r="M102" s="151"/>
      <c r="N102" s="151"/>
      <c r="O102" s="151"/>
      <c r="P102" s="151"/>
      <c r="Q102" s="151"/>
      <c r="R102" s="135"/>
      <c r="S102" s="135"/>
      <c r="T102" s="135"/>
      <c r="U102" s="136"/>
      <c r="V102" s="136"/>
      <c r="W102" s="136"/>
      <c r="X102" s="136"/>
      <c r="Y102" s="136"/>
      <c r="Z102" s="136"/>
      <c r="AA102" s="136"/>
      <c r="AB102" s="136"/>
      <c r="AC102" s="136"/>
      <c r="AD102" s="136"/>
      <c r="AE102" s="136"/>
      <c r="AF102" s="136"/>
      <c r="AG102" s="136"/>
      <c r="AH102" s="136"/>
      <c r="AI102" s="13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  <c r="BI102" s="146"/>
      <c r="BJ102" s="146"/>
      <c r="BK102" s="146"/>
      <c r="BL102" s="146"/>
      <c r="BM102" s="146"/>
      <c r="BN102" s="146"/>
      <c r="BO102" s="146"/>
      <c r="BP102" s="146"/>
      <c r="BQ102" s="146"/>
      <c r="BR102" s="146"/>
      <c r="BS102" s="146"/>
      <c r="BT102" s="146"/>
      <c r="BU102" s="146"/>
      <c r="BV102" s="146"/>
      <c r="BW102" s="146"/>
      <c r="BX102" s="146"/>
      <c r="BY102" s="146"/>
      <c r="BZ102" s="146"/>
      <c r="CA102" s="146"/>
      <c r="CB102" s="146"/>
      <c r="CC102" s="146"/>
      <c r="CD102" s="146"/>
      <c r="CE102" s="146"/>
      <c r="CF102" s="146"/>
      <c r="CG102" s="146"/>
      <c r="CH102" s="146"/>
      <c r="CI102" s="146"/>
      <c r="CJ102" s="146"/>
      <c r="CK102" s="146"/>
      <c r="CL102" s="146"/>
      <c r="CM102" s="146"/>
      <c r="CN102" s="146"/>
      <c r="CO102" s="146"/>
      <c r="CP102" s="146"/>
      <c r="CQ102" s="146"/>
      <c r="CR102" s="146"/>
      <c r="CS102" s="146"/>
      <c r="CT102" s="146"/>
      <c r="CU102" s="146"/>
      <c r="CV102" s="146"/>
      <c r="CW102" s="146"/>
      <c r="CX102" s="146"/>
      <c r="CY102" s="146"/>
      <c r="CZ102" s="146"/>
      <c r="DA102" s="146"/>
      <c r="DB102" s="146"/>
      <c r="DC102" s="146"/>
      <c r="DD102" s="146"/>
      <c r="DE102" s="146"/>
      <c r="DF102" s="148"/>
    </row>
    <row r="103" spans="1:110" ht="11.25" customHeight="1" x14ac:dyDescent="0.25">
      <c r="A103" s="146"/>
      <c r="B103" s="146"/>
      <c r="C103" s="135"/>
      <c r="D103" s="149"/>
      <c r="E103" s="135"/>
      <c r="F103" s="135"/>
      <c r="G103" s="135"/>
      <c r="H103" s="147"/>
      <c r="I103" s="150"/>
      <c r="J103" s="151"/>
      <c r="K103" s="151"/>
      <c r="L103" s="151"/>
      <c r="M103" s="151"/>
      <c r="N103" s="151"/>
      <c r="O103" s="151"/>
      <c r="P103" s="151"/>
      <c r="Q103" s="151"/>
      <c r="R103" s="135"/>
      <c r="S103" s="135"/>
      <c r="T103" s="135"/>
      <c r="U103" s="136"/>
      <c r="V103" s="136"/>
      <c r="W103" s="136"/>
      <c r="X103" s="136"/>
      <c r="Y103" s="136"/>
      <c r="Z103" s="136"/>
      <c r="AA103" s="136"/>
      <c r="AB103" s="136"/>
      <c r="AC103" s="136"/>
      <c r="AD103" s="136"/>
      <c r="AE103" s="136"/>
      <c r="AF103" s="136"/>
      <c r="AG103" s="136"/>
      <c r="AH103" s="136"/>
      <c r="AI103" s="13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  <c r="BI103" s="146"/>
      <c r="BJ103" s="146"/>
      <c r="BK103" s="146"/>
      <c r="BL103" s="146"/>
      <c r="BM103" s="146"/>
      <c r="BN103" s="146"/>
      <c r="BO103" s="146"/>
      <c r="BP103" s="146"/>
      <c r="BQ103" s="146"/>
      <c r="BR103" s="146"/>
      <c r="BS103" s="146"/>
      <c r="BT103" s="146"/>
      <c r="BU103" s="146"/>
      <c r="BV103" s="146"/>
      <c r="BW103" s="146"/>
      <c r="BX103" s="146"/>
      <c r="BY103" s="146"/>
      <c r="BZ103" s="146"/>
      <c r="CA103" s="146"/>
      <c r="CB103" s="146"/>
      <c r="CC103" s="146"/>
      <c r="CD103" s="146"/>
      <c r="CE103" s="146"/>
      <c r="CF103" s="146"/>
      <c r="CG103" s="146"/>
      <c r="CH103" s="146"/>
      <c r="CI103" s="146"/>
      <c r="CJ103" s="146"/>
      <c r="CK103" s="146"/>
      <c r="CL103" s="146"/>
      <c r="CM103" s="146"/>
      <c r="CN103" s="146"/>
      <c r="CO103" s="146"/>
      <c r="CP103" s="146"/>
      <c r="CQ103" s="146"/>
      <c r="CR103" s="146"/>
      <c r="CS103" s="146"/>
      <c r="CT103" s="146"/>
      <c r="CU103" s="146"/>
      <c r="CV103" s="146"/>
      <c r="CW103" s="146"/>
      <c r="CX103" s="146"/>
      <c r="CY103" s="146"/>
      <c r="CZ103" s="146"/>
      <c r="DA103" s="146"/>
      <c r="DB103" s="146"/>
      <c r="DC103" s="146"/>
      <c r="DD103" s="146"/>
      <c r="DE103" s="146"/>
      <c r="DF103" s="148"/>
    </row>
    <row r="104" spans="1:110" ht="11.25" customHeight="1" x14ac:dyDescent="0.25">
      <c r="A104" s="146"/>
      <c r="B104" s="146"/>
      <c r="C104" s="135"/>
      <c r="D104" s="149"/>
      <c r="E104" s="135"/>
      <c r="F104" s="135"/>
      <c r="G104" s="135"/>
      <c r="H104" s="147"/>
      <c r="I104" s="150"/>
      <c r="J104" s="151"/>
      <c r="K104" s="151"/>
      <c r="L104" s="151"/>
      <c r="M104" s="151"/>
      <c r="N104" s="151"/>
      <c r="O104" s="151"/>
      <c r="P104" s="151"/>
      <c r="Q104" s="151"/>
      <c r="R104" s="135"/>
      <c r="S104" s="135"/>
      <c r="T104" s="135"/>
      <c r="U104" s="136"/>
      <c r="V104" s="136"/>
      <c r="W104" s="136"/>
      <c r="X104" s="136"/>
      <c r="Y104" s="136"/>
      <c r="Z104" s="136"/>
      <c r="AA104" s="136"/>
      <c r="AB104" s="136"/>
      <c r="AC104" s="136"/>
      <c r="AD104" s="136"/>
      <c r="AE104" s="136"/>
      <c r="AF104" s="136"/>
      <c r="AG104" s="136"/>
      <c r="AH104" s="136"/>
      <c r="AI104" s="13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  <c r="BI104" s="146"/>
      <c r="BJ104" s="146"/>
      <c r="BK104" s="146"/>
      <c r="BL104" s="146"/>
      <c r="BM104" s="146"/>
      <c r="BN104" s="146"/>
      <c r="BO104" s="146"/>
      <c r="BP104" s="146"/>
      <c r="BQ104" s="146"/>
      <c r="BR104" s="146"/>
      <c r="BS104" s="146"/>
      <c r="BT104" s="146"/>
      <c r="BU104" s="146"/>
      <c r="BV104" s="146"/>
      <c r="BW104" s="146"/>
      <c r="BX104" s="146"/>
      <c r="BY104" s="146"/>
      <c r="BZ104" s="146"/>
      <c r="CA104" s="146"/>
      <c r="CB104" s="146"/>
      <c r="CC104" s="146"/>
      <c r="CD104" s="146"/>
      <c r="CE104" s="146"/>
      <c r="CF104" s="146"/>
      <c r="CG104" s="146"/>
      <c r="CH104" s="146"/>
      <c r="CI104" s="146"/>
      <c r="CJ104" s="146"/>
      <c r="CK104" s="146"/>
      <c r="CL104" s="146"/>
      <c r="CM104" s="146"/>
      <c r="CN104" s="146"/>
      <c r="CO104" s="146"/>
      <c r="CP104" s="146"/>
      <c r="CQ104" s="146"/>
      <c r="CR104" s="146"/>
      <c r="CS104" s="146"/>
      <c r="CT104" s="146"/>
      <c r="CU104" s="146"/>
      <c r="CV104" s="146"/>
      <c r="CW104" s="146"/>
      <c r="CX104" s="146"/>
      <c r="CY104" s="146"/>
      <c r="CZ104" s="146"/>
      <c r="DA104" s="146"/>
      <c r="DB104" s="146"/>
      <c r="DC104" s="146"/>
      <c r="DD104" s="146"/>
      <c r="DE104" s="146"/>
      <c r="DF104" s="148"/>
    </row>
    <row r="105" spans="1:110" ht="11.25" customHeight="1" x14ac:dyDescent="0.25">
      <c r="A105" s="146"/>
      <c r="B105" s="146"/>
      <c r="C105" s="135"/>
      <c r="D105" s="149"/>
      <c r="E105" s="135"/>
      <c r="F105" s="135"/>
      <c r="G105" s="135"/>
      <c r="H105" s="147"/>
      <c r="I105" s="150"/>
      <c r="J105" s="151"/>
      <c r="K105" s="151"/>
      <c r="L105" s="151"/>
      <c r="M105" s="151"/>
      <c r="N105" s="151"/>
      <c r="O105" s="151"/>
      <c r="P105" s="151"/>
      <c r="Q105" s="151"/>
      <c r="R105" s="135"/>
      <c r="S105" s="135"/>
      <c r="T105" s="135"/>
      <c r="U105" s="136"/>
      <c r="V105" s="136"/>
      <c r="W105" s="136"/>
      <c r="X105" s="136"/>
      <c r="Y105" s="136"/>
      <c r="Z105" s="136"/>
      <c r="AA105" s="136"/>
      <c r="AB105" s="136"/>
      <c r="AC105" s="136"/>
      <c r="AD105" s="136"/>
      <c r="AE105" s="136"/>
      <c r="AF105" s="136"/>
      <c r="AG105" s="136"/>
      <c r="AH105" s="136"/>
      <c r="AI105" s="13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  <c r="BI105" s="146"/>
      <c r="BJ105" s="146"/>
      <c r="BK105" s="146"/>
      <c r="BL105" s="146"/>
      <c r="BM105" s="146"/>
      <c r="BN105" s="146"/>
      <c r="BO105" s="146"/>
      <c r="BP105" s="146"/>
      <c r="BQ105" s="146"/>
      <c r="BR105" s="146"/>
      <c r="BS105" s="146"/>
      <c r="BT105" s="146"/>
      <c r="BU105" s="146"/>
      <c r="BV105" s="146"/>
      <c r="BW105" s="146"/>
      <c r="BX105" s="146"/>
      <c r="BY105" s="146"/>
      <c r="BZ105" s="146"/>
      <c r="CA105" s="146"/>
      <c r="CB105" s="146"/>
      <c r="CC105" s="146"/>
      <c r="CD105" s="146"/>
      <c r="CE105" s="146"/>
      <c r="CF105" s="146"/>
      <c r="CG105" s="146"/>
      <c r="CH105" s="146"/>
      <c r="CI105" s="146"/>
      <c r="CJ105" s="146"/>
      <c r="CK105" s="146"/>
      <c r="CL105" s="146"/>
      <c r="CM105" s="146"/>
      <c r="CN105" s="146"/>
      <c r="CO105" s="146"/>
      <c r="CP105" s="146"/>
      <c r="CQ105" s="146"/>
      <c r="CR105" s="146"/>
      <c r="CS105" s="146"/>
      <c r="CT105" s="146"/>
      <c r="CU105" s="146"/>
      <c r="CV105" s="146"/>
      <c r="CW105" s="146"/>
      <c r="CX105" s="146"/>
      <c r="CY105" s="146"/>
      <c r="CZ105" s="146"/>
      <c r="DA105" s="146"/>
      <c r="DB105" s="146"/>
      <c r="DC105" s="146"/>
      <c r="DD105" s="146"/>
      <c r="DE105" s="146"/>
      <c r="DF105" s="148"/>
    </row>
    <row r="106" spans="1:110" ht="11.25" customHeight="1" x14ac:dyDescent="0.25">
      <c r="A106" s="146"/>
      <c r="B106" s="146"/>
      <c r="C106" s="135"/>
      <c r="D106" s="149"/>
      <c r="E106" s="135"/>
      <c r="F106" s="135"/>
      <c r="G106" s="135"/>
      <c r="H106" s="147"/>
      <c r="I106" s="150"/>
      <c r="J106" s="151"/>
      <c r="K106" s="151"/>
      <c r="L106" s="151"/>
      <c r="M106" s="151"/>
      <c r="N106" s="151"/>
      <c r="O106" s="151"/>
      <c r="P106" s="151"/>
      <c r="Q106" s="151"/>
      <c r="R106" s="135"/>
      <c r="S106" s="135"/>
      <c r="T106" s="135"/>
      <c r="U106" s="136"/>
      <c r="V106" s="136"/>
      <c r="W106" s="136"/>
      <c r="X106" s="136"/>
      <c r="Y106" s="136"/>
      <c r="Z106" s="136"/>
      <c r="AA106" s="136"/>
      <c r="AB106" s="136"/>
      <c r="AC106" s="136"/>
      <c r="AD106" s="136"/>
      <c r="AE106" s="136"/>
      <c r="AF106" s="136"/>
      <c r="AG106" s="136"/>
      <c r="AH106" s="136"/>
      <c r="AI106" s="13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  <c r="BI106" s="146"/>
      <c r="BJ106" s="146"/>
      <c r="BK106" s="146"/>
      <c r="BL106" s="146"/>
      <c r="BM106" s="146"/>
      <c r="BN106" s="146"/>
      <c r="BO106" s="146"/>
      <c r="BP106" s="146"/>
      <c r="BQ106" s="146"/>
      <c r="BR106" s="146"/>
      <c r="BS106" s="146"/>
      <c r="BT106" s="146"/>
      <c r="BU106" s="146"/>
      <c r="BV106" s="146"/>
      <c r="BW106" s="146"/>
      <c r="BX106" s="146"/>
      <c r="BY106" s="146"/>
      <c r="BZ106" s="146"/>
      <c r="CA106" s="146"/>
      <c r="CB106" s="146"/>
      <c r="CC106" s="146"/>
      <c r="CD106" s="146"/>
      <c r="CE106" s="146"/>
      <c r="CF106" s="146"/>
      <c r="CG106" s="146"/>
      <c r="CH106" s="146"/>
      <c r="CI106" s="146"/>
      <c r="CJ106" s="146"/>
      <c r="CK106" s="146"/>
      <c r="CL106" s="146"/>
      <c r="CM106" s="146"/>
      <c r="CN106" s="146"/>
      <c r="CO106" s="146"/>
      <c r="CP106" s="146"/>
      <c r="CQ106" s="146"/>
      <c r="CR106" s="146"/>
      <c r="CS106" s="146"/>
      <c r="CT106" s="146"/>
      <c r="CU106" s="146"/>
      <c r="CV106" s="146"/>
      <c r="CW106" s="146"/>
      <c r="CX106" s="146"/>
      <c r="CY106" s="146"/>
      <c r="CZ106" s="146"/>
      <c r="DA106" s="146"/>
      <c r="DB106" s="146"/>
      <c r="DC106" s="146"/>
      <c r="DD106" s="146"/>
      <c r="DE106" s="146"/>
      <c r="DF106" s="148"/>
    </row>
    <row r="107" spans="1:110" ht="11.25" customHeight="1" x14ac:dyDescent="0.25">
      <c r="A107" s="146"/>
      <c r="B107" s="146"/>
      <c r="C107" s="135"/>
      <c r="D107" s="149"/>
      <c r="E107" s="135"/>
      <c r="F107" s="135"/>
      <c r="G107" s="135"/>
      <c r="H107" s="147"/>
      <c r="I107" s="150"/>
      <c r="J107" s="151"/>
      <c r="K107" s="151"/>
      <c r="L107" s="151"/>
      <c r="M107" s="151"/>
      <c r="N107" s="151"/>
      <c r="O107" s="151"/>
      <c r="P107" s="151"/>
      <c r="Q107" s="151"/>
      <c r="R107" s="135"/>
      <c r="S107" s="135"/>
      <c r="T107" s="135"/>
      <c r="U107" s="136"/>
      <c r="V107" s="136"/>
      <c r="W107" s="136"/>
      <c r="X107" s="136"/>
      <c r="Y107" s="136"/>
      <c r="Z107" s="136"/>
      <c r="AA107" s="136"/>
      <c r="AB107" s="136"/>
      <c r="AC107" s="136"/>
      <c r="AD107" s="136"/>
      <c r="AE107" s="136"/>
      <c r="AF107" s="136"/>
      <c r="AG107" s="136"/>
      <c r="AH107" s="136"/>
      <c r="AI107" s="13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146"/>
      <c r="AV107" s="146"/>
      <c r="AW107" s="146"/>
      <c r="AX107" s="146"/>
      <c r="AY107" s="146"/>
      <c r="AZ107" s="146"/>
      <c r="BA107" s="146"/>
      <c r="BB107" s="146"/>
      <c r="BC107" s="146"/>
      <c r="BD107" s="146"/>
      <c r="BE107" s="146"/>
      <c r="BF107" s="146"/>
      <c r="BG107" s="146"/>
      <c r="BH107" s="146"/>
      <c r="BI107" s="146"/>
      <c r="BJ107" s="146"/>
      <c r="BK107" s="146"/>
      <c r="BL107" s="146"/>
      <c r="BM107" s="146"/>
      <c r="BN107" s="146"/>
      <c r="BO107" s="146"/>
      <c r="BP107" s="146"/>
      <c r="BQ107" s="146"/>
      <c r="BR107" s="146"/>
      <c r="BS107" s="146"/>
      <c r="BT107" s="146"/>
      <c r="BU107" s="146"/>
      <c r="BV107" s="146"/>
      <c r="BW107" s="146"/>
      <c r="BX107" s="146"/>
      <c r="BY107" s="146"/>
      <c r="BZ107" s="146"/>
      <c r="CA107" s="146"/>
      <c r="CB107" s="146"/>
      <c r="CC107" s="146"/>
      <c r="CD107" s="146"/>
      <c r="CE107" s="146"/>
      <c r="CF107" s="146"/>
      <c r="CG107" s="146"/>
      <c r="CH107" s="146"/>
      <c r="CI107" s="146"/>
      <c r="CJ107" s="146"/>
      <c r="CK107" s="146"/>
      <c r="CL107" s="146"/>
      <c r="CM107" s="146"/>
      <c r="CN107" s="146"/>
      <c r="CO107" s="146"/>
      <c r="CP107" s="146"/>
      <c r="CQ107" s="146"/>
      <c r="CR107" s="146"/>
      <c r="CS107" s="146"/>
      <c r="CT107" s="146"/>
      <c r="CU107" s="146"/>
      <c r="CV107" s="146"/>
      <c r="CW107" s="146"/>
      <c r="CX107" s="146"/>
      <c r="CY107" s="146"/>
      <c r="CZ107" s="146"/>
      <c r="DA107" s="146"/>
      <c r="DB107" s="146"/>
      <c r="DC107" s="146"/>
      <c r="DD107" s="146"/>
      <c r="DE107" s="146"/>
      <c r="DF107" s="148"/>
    </row>
    <row r="108" spans="1:110" ht="11.25" customHeight="1" x14ac:dyDescent="0.25">
      <c r="A108" s="146"/>
      <c r="B108" s="146"/>
      <c r="C108" s="135"/>
      <c r="D108" s="149"/>
      <c r="E108" s="135"/>
      <c r="F108" s="135"/>
      <c r="G108" s="135"/>
      <c r="H108" s="147"/>
      <c r="I108" s="150"/>
      <c r="J108" s="151"/>
      <c r="K108" s="151"/>
      <c r="L108" s="151"/>
      <c r="M108" s="151"/>
      <c r="N108" s="151"/>
      <c r="O108" s="151"/>
      <c r="P108" s="151"/>
      <c r="Q108" s="151"/>
      <c r="R108" s="135"/>
      <c r="S108" s="135"/>
      <c r="T108" s="135"/>
      <c r="U108" s="136"/>
      <c r="V108" s="136"/>
      <c r="W108" s="136"/>
      <c r="X108" s="136"/>
      <c r="Y108" s="136"/>
      <c r="Z108" s="136"/>
      <c r="AA108" s="136"/>
      <c r="AB108" s="136"/>
      <c r="AC108" s="136"/>
      <c r="AD108" s="136"/>
      <c r="AE108" s="136"/>
      <c r="AF108" s="136"/>
      <c r="AG108" s="136"/>
      <c r="AH108" s="136"/>
      <c r="AI108" s="13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  <c r="BI108" s="146"/>
      <c r="BJ108" s="146"/>
      <c r="BK108" s="146"/>
      <c r="BL108" s="146"/>
      <c r="BM108" s="146"/>
      <c r="BN108" s="146"/>
      <c r="BO108" s="146"/>
      <c r="BP108" s="146"/>
      <c r="BQ108" s="146"/>
      <c r="BR108" s="146"/>
      <c r="BS108" s="146"/>
      <c r="BT108" s="146"/>
      <c r="BU108" s="146"/>
      <c r="BV108" s="146"/>
      <c r="BW108" s="146"/>
      <c r="BX108" s="146"/>
      <c r="BY108" s="146"/>
      <c r="BZ108" s="146"/>
      <c r="CA108" s="146"/>
      <c r="CB108" s="146"/>
      <c r="CC108" s="146"/>
      <c r="CD108" s="146"/>
      <c r="CE108" s="146"/>
      <c r="CF108" s="146"/>
      <c r="CG108" s="146"/>
      <c r="CH108" s="146"/>
      <c r="CI108" s="146"/>
      <c r="CJ108" s="146"/>
      <c r="CK108" s="146"/>
      <c r="CL108" s="146"/>
      <c r="CM108" s="146"/>
      <c r="CN108" s="146"/>
      <c r="CO108" s="146"/>
      <c r="CP108" s="146"/>
      <c r="CQ108" s="146"/>
      <c r="CR108" s="146"/>
      <c r="CS108" s="146"/>
      <c r="CT108" s="146"/>
      <c r="CU108" s="146"/>
      <c r="CV108" s="146"/>
      <c r="CW108" s="146"/>
      <c r="CX108" s="146"/>
      <c r="CY108" s="146"/>
      <c r="CZ108" s="146"/>
      <c r="DA108" s="146"/>
      <c r="DB108" s="146"/>
      <c r="DC108" s="146"/>
      <c r="DD108" s="146"/>
      <c r="DE108" s="146"/>
      <c r="DF108" s="148"/>
    </row>
    <row r="109" spans="1:110" ht="11.25" customHeight="1" x14ac:dyDescent="0.25">
      <c r="A109" s="146"/>
      <c r="B109" s="146"/>
      <c r="C109" s="135"/>
      <c r="D109" s="149"/>
      <c r="E109" s="135"/>
      <c r="F109" s="135"/>
      <c r="G109" s="135"/>
      <c r="H109" s="147"/>
      <c r="I109" s="150"/>
      <c r="J109" s="151"/>
      <c r="K109" s="151"/>
      <c r="L109" s="151"/>
      <c r="M109" s="151"/>
      <c r="N109" s="151"/>
      <c r="O109" s="151"/>
      <c r="P109" s="151"/>
      <c r="Q109" s="151"/>
      <c r="R109" s="135"/>
      <c r="S109" s="135"/>
      <c r="T109" s="135"/>
      <c r="U109" s="136"/>
      <c r="V109" s="136"/>
      <c r="W109" s="136"/>
      <c r="X109" s="136"/>
      <c r="Y109" s="136"/>
      <c r="Z109" s="136"/>
      <c r="AA109" s="136"/>
      <c r="AB109" s="136"/>
      <c r="AC109" s="136"/>
      <c r="AD109" s="136"/>
      <c r="AE109" s="136"/>
      <c r="AF109" s="136"/>
      <c r="AG109" s="136"/>
      <c r="AH109" s="136"/>
      <c r="AI109" s="13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  <c r="BI109" s="146"/>
      <c r="BJ109" s="146"/>
      <c r="BK109" s="146"/>
      <c r="BL109" s="146"/>
      <c r="BM109" s="146"/>
      <c r="BN109" s="146"/>
      <c r="BO109" s="146"/>
      <c r="BP109" s="146"/>
      <c r="BQ109" s="146"/>
      <c r="BR109" s="146"/>
      <c r="BS109" s="146"/>
      <c r="BT109" s="146"/>
      <c r="BU109" s="146"/>
      <c r="BV109" s="146"/>
      <c r="BW109" s="146"/>
      <c r="BX109" s="146"/>
      <c r="BY109" s="146"/>
      <c r="BZ109" s="146"/>
      <c r="CA109" s="146"/>
      <c r="CB109" s="146"/>
      <c r="CC109" s="146"/>
      <c r="CD109" s="146"/>
      <c r="CE109" s="146"/>
      <c r="CF109" s="146"/>
      <c r="CG109" s="146"/>
      <c r="CH109" s="146"/>
      <c r="CI109" s="146"/>
      <c r="CJ109" s="146"/>
      <c r="CK109" s="146"/>
      <c r="CL109" s="146"/>
      <c r="CM109" s="146"/>
      <c r="CN109" s="146"/>
      <c r="CO109" s="146"/>
      <c r="CP109" s="146"/>
      <c r="CQ109" s="146"/>
      <c r="CR109" s="146"/>
      <c r="CS109" s="146"/>
      <c r="CT109" s="146"/>
      <c r="CU109" s="146"/>
      <c r="CV109" s="146"/>
      <c r="CW109" s="146"/>
      <c r="CX109" s="146"/>
      <c r="CY109" s="146"/>
      <c r="CZ109" s="146"/>
      <c r="DA109" s="146"/>
      <c r="DB109" s="146"/>
      <c r="DC109" s="146"/>
      <c r="DD109" s="146"/>
      <c r="DE109" s="146"/>
      <c r="DF109" s="148"/>
    </row>
    <row r="110" spans="1:110" ht="11.25" customHeight="1" x14ac:dyDescent="0.25">
      <c r="A110" s="146"/>
      <c r="B110" s="146"/>
      <c r="C110" s="135"/>
      <c r="D110" s="149"/>
      <c r="E110" s="135"/>
      <c r="F110" s="135"/>
      <c r="G110" s="135"/>
      <c r="H110" s="147"/>
      <c r="I110" s="150"/>
      <c r="J110" s="151"/>
      <c r="K110" s="151"/>
      <c r="L110" s="151"/>
      <c r="M110" s="151"/>
      <c r="N110" s="151"/>
      <c r="O110" s="151"/>
      <c r="P110" s="151"/>
      <c r="Q110" s="151"/>
      <c r="R110" s="135"/>
      <c r="S110" s="135"/>
      <c r="T110" s="135"/>
      <c r="U110" s="136"/>
      <c r="V110" s="136"/>
      <c r="W110" s="136"/>
      <c r="X110" s="136"/>
      <c r="Y110" s="136"/>
      <c r="Z110" s="136"/>
      <c r="AA110" s="136"/>
      <c r="AB110" s="136"/>
      <c r="AC110" s="136"/>
      <c r="AD110" s="136"/>
      <c r="AE110" s="136"/>
      <c r="AF110" s="136"/>
      <c r="AG110" s="136"/>
      <c r="AH110" s="136"/>
      <c r="AI110" s="13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146"/>
      <c r="AV110" s="146"/>
      <c r="AW110" s="146"/>
      <c r="AX110" s="146"/>
      <c r="AY110" s="146"/>
      <c r="AZ110" s="146"/>
      <c r="BA110" s="146"/>
      <c r="BB110" s="146"/>
      <c r="BC110" s="146"/>
      <c r="BD110" s="146"/>
      <c r="BE110" s="146"/>
      <c r="BF110" s="146"/>
      <c r="BG110" s="146"/>
      <c r="BH110" s="146"/>
      <c r="BI110" s="146"/>
      <c r="BJ110" s="146"/>
      <c r="BK110" s="146"/>
      <c r="BL110" s="146"/>
      <c r="BM110" s="146"/>
      <c r="BN110" s="146"/>
      <c r="BO110" s="146"/>
      <c r="BP110" s="146"/>
      <c r="BQ110" s="146"/>
      <c r="BR110" s="146"/>
      <c r="BS110" s="146"/>
      <c r="BT110" s="146"/>
      <c r="BU110" s="146"/>
      <c r="BV110" s="146"/>
      <c r="BW110" s="146"/>
      <c r="BX110" s="146"/>
      <c r="BY110" s="146"/>
      <c r="BZ110" s="146"/>
      <c r="CA110" s="146"/>
      <c r="CB110" s="146"/>
      <c r="CC110" s="146"/>
      <c r="CD110" s="146"/>
      <c r="CE110" s="146"/>
      <c r="CF110" s="146"/>
      <c r="CG110" s="146"/>
      <c r="CH110" s="146"/>
      <c r="CI110" s="146"/>
      <c r="CJ110" s="146"/>
      <c r="CK110" s="146"/>
      <c r="CL110" s="146"/>
      <c r="CM110" s="146"/>
      <c r="CN110" s="146"/>
      <c r="CO110" s="146"/>
      <c r="CP110" s="146"/>
      <c r="CQ110" s="146"/>
      <c r="CR110" s="146"/>
      <c r="CS110" s="146"/>
      <c r="CT110" s="146"/>
      <c r="CU110" s="146"/>
      <c r="CV110" s="146"/>
      <c r="CW110" s="146"/>
      <c r="CX110" s="146"/>
      <c r="CY110" s="146"/>
      <c r="CZ110" s="146"/>
      <c r="DA110" s="146"/>
      <c r="DB110" s="146"/>
      <c r="DC110" s="146"/>
      <c r="DD110" s="146"/>
      <c r="DE110" s="146"/>
      <c r="DF110" s="148"/>
    </row>
    <row r="111" spans="1:110" ht="11.25" customHeight="1" x14ac:dyDescent="0.25">
      <c r="A111" s="146"/>
      <c r="B111" s="146"/>
      <c r="C111" s="135"/>
      <c r="D111" s="149"/>
      <c r="E111" s="135"/>
      <c r="F111" s="135"/>
      <c r="G111" s="135"/>
      <c r="H111" s="147"/>
      <c r="I111" s="150"/>
      <c r="J111" s="151"/>
      <c r="K111" s="151"/>
      <c r="L111" s="151"/>
      <c r="M111" s="151"/>
      <c r="N111" s="151"/>
      <c r="O111" s="151"/>
      <c r="P111" s="151"/>
      <c r="Q111" s="151"/>
      <c r="R111" s="135"/>
      <c r="S111" s="135"/>
      <c r="T111" s="135"/>
      <c r="U111" s="136"/>
      <c r="V111" s="136"/>
      <c r="W111" s="136"/>
      <c r="X111" s="136"/>
      <c r="Y111" s="136"/>
      <c r="Z111" s="136"/>
      <c r="AA111" s="136"/>
      <c r="AB111" s="136"/>
      <c r="AC111" s="136"/>
      <c r="AD111" s="136"/>
      <c r="AE111" s="136"/>
      <c r="AF111" s="136"/>
      <c r="AG111" s="136"/>
      <c r="AH111" s="136"/>
      <c r="AI111" s="13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  <c r="BI111" s="146"/>
      <c r="BJ111" s="146"/>
      <c r="BK111" s="146"/>
      <c r="BL111" s="146"/>
      <c r="BM111" s="146"/>
      <c r="BN111" s="146"/>
      <c r="BO111" s="146"/>
      <c r="BP111" s="146"/>
      <c r="BQ111" s="146"/>
      <c r="BR111" s="146"/>
      <c r="BS111" s="146"/>
      <c r="BT111" s="146"/>
      <c r="BU111" s="146"/>
      <c r="BV111" s="146"/>
      <c r="BW111" s="146"/>
      <c r="BX111" s="146"/>
      <c r="BY111" s="146"/>
      <c r="BZ111" s="146"/>
      <c r="CA111" s="146"/>
      <c r="CB111" s="146"/>
      <c r="CC111" s="146"/>
      <c r="CD111" s="146"/>
      <c r="CE111" s="146"/>
      <c r="CF111" s="146"/>
      <c r="CG111" s="146"/>
      <c r="CH111" s="146"/>
      <c r="CI111" s="146"/>
      <c r="CJ111" s="146"/>
      <c r="CK111" s="146"/>
      <c r="CL111" s="146"/>
      <c r="CM111" s="146"/>
      <c r="CN111" s="146"/>
      <c r="CO111" s="146"/>
      <c r="CP111" s="146"/>
      <c r="CQ111" s="146"/>
      <c r="CR111" s="146"/>
      <c r="CS111" s="146"/>
      <c r="CT111" s="146"/>
      <c r="CU111" s="146"/>
      <c r="CV111" s="146"/>
      <c r="CW111" s="146"/>
      <c r="CX111" s="146"/>
      <c r="CY111" s="146"/>
      <c r="CZ111" s="146"/>
      <c r="DA111" s="146"/>
      <c r="DB111" s="146"/>
      <c r="DC111" s="146"/>
      <c r="DD111" s="146"/>
      <c r="DE111" s="146"/>
      <c r="DF111" s="148"/>
    </row>
    <row r="112" spans="1:110" ht="11.25" customHeight="1" x14ac:dyDescent="0.25">
      <c r="A112" s="146"/>
      <c r="B112" s="146"/>
      <c r="C112" s="135"/>
      <c r="D112" s="149"/>
      <c r="E112" s="135"/>
      <c r="F112" s="135"/>
      <c r="G112" s="135"/>
      <c r="H112" s="147"/>
      <c r="I112" s="150"/>
      <c r="J112" s="151"/>
      <c r="K112" s="151"/>
      <c r="L112" s="151"/>
      <c r="M112" s="151"/>
      <c r="N112" s="151"/>
      <c r="O112" s="151"/>
      <c r="P112" s="151"/>
      <c r="Q112" s="151"/>
      <c r="R112" s="135"/>
      <c r="S112" s="135"/>
      <c r="T112" s="135"/>
      <c r="U112" s="136"/>
      <c r="V112" s="136"/>
      <c r="W112" s="136"/>
      <c r="X112" s="136"/>
      <c r="Y112" s="136"/>
      <c r="Z112" s="136"/>
      <c r="AA112" s="136"/>
      <c r="AB112" s="136"/>
      <c r="AC112" s="136"/>
      <c r="AD112" s="136"/>
      <c r="AE112" s="136"/>
      <c r="AF112" s="136"/>
      <c r="AG112" s="136"/>
      <c r="AH112" s="136"/>
      <c r="AI112" s="13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  <c r="BI112" s="146"/>
      <c r="BJ112" s="146"/>
      <c r="BK112" s="146"/>
      <c r="BL112" s="146"/>
      <c r="BM112" s="146"/>
      <c r="BN112" s="146"/>
      <c r="BO112" s="146"/>
      <c r="BP112" s="146"/>
      <c r="BQ112" s="146"/>
      <c r="BR112" s="146"/>
      <c r="BS112" s="146"/>
      <c r="BT112" s="146"/>
      <c r="BU112" s="146"/>
      <c r="BV112" s="146"/>
      <c r="BW112" s="146"/>
      <c r="BX112" s="146"/>
      <c r="BY112" s="146"/>
      <c r="BZ112" s="146"/>
      <c r="CA112" s="146"/>
      <c r="CB112" s="146"/>
      <c r="CC112" s="146"/>
      <c r="CD112" s="146"/>
      <c r="CE112" s="146"/>
      <c r="CF112" s="146"/>
      <c r="CG112" s="146"/>
      <c r="CH112" s="146"/>
      <c r="CI112" s="146"/>
      <c r="CJ112" s="146"/>
      <c r="CK112" s="146"/>
      <c r="CL112" s="146"/>
      <c r="CM112" s="146"/>
      <c r="CN112" s="146"/>
      <c r="CO112" s="146"/>
      <c r="CP112" s="146"/>
      <c r="CQ112" s="146"/>
      <c r="CR112" s="146"/>
      <c r="CS112" s="146"/>
      <c r="CT112" s="146"/>
      <c r="CU112" s="146"/>
      <c r="CV112" s="146"/>
      <c r="CW112" s="146"/>
      <c r="CX112" s="146"/>
      <c r="CY112" s="146"/>
      <c r="CZ112" s="146"/>
      <c r="DA112" s="146"/>
      <c r="DB112" s="146"/>
      <c r="DC112" s="146"/>
      <c r="DD112" s="146"/>
      <c r="DE112" s="146"/>
      <c r="DF112" s="148"/>
    </row>
    <row r="113" spans="1:110" ht="11.25" customHeight="1" x14ac:dyDescent="0.25">
      <c r="A113" s="146"/>
      <c r="B113" s="146"/>
      <c r="C113" s="135"/>
      <c r="D113" s="149"/>
      <c r="E113" s="135"/>
      <c r="F113" s="135"/>
      <c r="G113" s="135"/>
      <c r="H113" s="147"/>
      <c r="I113" s="150"/>
      <c r="J113" s="151"/>
      <c r="K113" s="151"/>
      <c r="L113" s="151"/>
      <c r="M113" s="151"/>
      <c r="N113" s="151"/>
      <c r="O113" s="151"/>
      <c r="P113" s="151"/>
      <c r="Q113" s="151"/>
      <c r="R113" s="135"/>
      <c r="S113" s="135"/>
      <c r="T113" s="135"/>
      <c r="U113" s="136"/>
      <c r="V113" s="136"/>
      <c r="W113" s="136"/>
      <c r="X113" s="136"/>
      <c r="Y113" s="136"/>
      <c r="Z113" s="136"/>
      <c r="AA113" s="136"/>
      <c r="AB113" s="136"/>
      <c r="AC113" s="136"/>
      <c r="AD113" s="136"/>
      <c r="AE113" s="136"/>
      <c r="AF113" s="136"/>
      <c r="AG113" s="136"/>
      <c r="AH113" s="136"/>
      <c r="AI113" s="13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46"/>
      <c r="BB113" s="146"/>
      <c r="BC113" s="146"/>
      <c r="BD113" s="146"/>
      <c r="BE113" s="146"/>
      <c r="BF113" s="146"/>
      <c r="BG113" s="146"/>
      <c r="BH113" s="146"/>
      <c r="BI113" s="146"/>
      <c r="BJ113" s="146"/>
      <c r="BK113" s="146"/>
      <c r="BL113" s="146"/>
      <c r="BM113" s="146"/>
      <c r="BN113" s="146"/>
      <c r="BO113" s="146"/>
      <c r="BP113" s="146"/>
      <c r="BQ113" s="146"/>
      <c r="BR113" s="146"/>
      <c r="BS113" s="146"/>
      <c r="BT113" s="146"/>
      <c r="BU113" s="146"/>
      <c r="BV113" s="146"/>
      <c r="BW113" s="146"/>
      <c r="BX113" s="146"/>
      <c r="BY113" s="146"/>
      <c r="BZ113" s="146"/>
      <c r="CA113" s="146"/>
      <c r="CB113" s="146"/>
      <c r="CC113" s="146"/>
      <c r="CD113" s="146"/>
      <c r="CE113" s="146"/>
      <c r="CF113" s="146"/>
      <c r="CG113" s="146"/>
      <c r="CH113" s="146"/>
      <c r="CI113" s="146"/>
      <c r="CJ113" s="146"/>
      <c r="CK113" s="146"/>
      <c r="CL113" s="146"/>
      <c r="CM113" s="146"/>
      <c r="CN113" s="146"/>
      <c r="CO113" s="146"/>
      <c r="CP113" s="146"/>
      <c r="CQ113" s="146"/>
      <c r="CR113" s="146"/>
      <c r="CS113" s="146"/>
      <c r="CT113" s="146"/>
      <c r="CU113" s="146"/>
      <c r="CV113" s="146"/>
      <c r="CW113" s="146"/>
      <c r="CX113" s="146"/>
      <c r="CY113" s="146"/>
      <c r="CZ113" s="146"/>
      <c r="DA113" s="146"/>
      <c r="DB113" s="146"/>
      <c r="DC113" s="146"/>
      <c r="DD113" s="146"/>
      <c r="DE113" s="146"/>
      <c r="DF113" s="148"/>
    </row>
    <row r="114" spans="1:110" ht="11.25" customHeight="1" x14ac:dyDescent="0.25">
      <c r="A114" s="146"/>
      <c r="B114" s="146"/>
      <c r="C114" s="135"/>
      <c r="D114" s="149"/>
      <c r="E114" s="135"/>
      <c r="F114" s="135"/>
      <c r="G114" s="135"/>
      <c r="H114" s="147"/>
      <c r="I114" s="150"/>
      <c r="J114" s="151"/>
      <c r="K114" s="151"/>
      <c r="L114" s="151"/>
      <c r="M114" s="151"/>
      <c r="N114" s="151"/>
      <c r="O114" s="151"/>
      <c r="P114" s="151"/>
      <c r="Q114" s="151"/>
      <c r="R114" s="135"/>
      <c r="S114" s="135"/>
      <c r="T114" s="135"/>
      <c r="U114" s="136"/>
      <c r="V114" s="136"/>
      <c r="W114" s="136"/>
      <c r="X114" s="136"/>
      <c r="Y114" s="136"/>
      <c r="Z114" s="136"/>
      <c r="AA114" s="136"/>
      <c r="AB114" s="136"/>
      <c r="AC114" s="136"/>
      <c r="AD114" s="136"/>
      <c r="AE114" s="136"/>
      <c r="AF114" s="136"/>
      <c r="AG114" s="136"/>
      <c r="AH114" s="136"/>
      <c r="AI114" s="136"/>
      <c r="AJ114" s="146"/>
      <c r="AK114" s="146"/>
      <c r="AL114" s="146"/>
      <c r="AM114" s="146"/>
      <c r="AN114" s="146"/>
      <c r="AO114" s="146"/>
      <c r="AP114" s="146"/>
      <c r="AQ114" s="146"/>
      <c r="AR114" s="146"/>
      <c r="AS114" s="146"/>
      <c r="AT114" s="146"/>
      <c r="AU114" s="146"/>
      <c r="AV114" s="146"/>
      <c r="AW114" s="146"/>
      <c r="AX114" s="146"/>
      <c r="AY114" s="146"/>
      <c r="AZ114" s="146"/>
      <c r="BA114" s="146"/>
      <c r="BB114" s="146"/>
      <c r="BC114" s="146"/>
      <c r="BD114" s="146"/>
      <c r="BE114" s="146"/>
      <c r="BF114" s="146"/>
      <c r="BG114" s="146"/>
      <c r="BH114" s="146"/>
      <c r="BI114" s="146"/>
      <c r="BJ114" s="146"/>
      <c r="BK114" s="146"/>
      <c r="BL114" s="146"/>
      <c r="BM114" s="146"/>
      <c r="BN114" s="146"/>
      <c r="BO114" s="146"/>
      <c r="BP114" s="146"/>
      <c r="BQ114" s="146"/>
      <c r="BR114" s="146"/>
      <c r="BS114" s="146"/>
      <c r="BT114" s="146"/>
      <c r="BU114" s="146"/>
      <c r="BV114" s="146"/>
      <c r="BW114" s="146"/>
      <c r="BX114" s="146"/>
      <c r="BY114" s="146"/>
      <c r="BZ114" s="146"/>
      <c r="CA114" s="146"/>
      <c r="CB114" s="146"/>
      <c r="CC114" s="146"/>
      <c r="CD114" s="146"/>
      <c r="CE114" s="146"/>
      <c r="CF114" s="146"/>
      <c r="CG114" s="146"/>
      <c r="CH114" s="146"/>
      <c r="CI114" s="146"/>
      <c r="CJ114" s="146"/>
      <c r="CK114" s="146"/>
      <c r="CL114" s="146"/>
      <c r="CM114" s="146"/>
      <c r="CN114" s="146"/>
      <c r="CO114" s="146"/>
      <c r="CP114" s="146"/>
      <c r="CQ114" s="146"/>
      <c r="CR114" s="146"/>
      <c r="CS114" s="146"/>
      <c r="CT114" s="146"/>
      <c r="CU114" s="146"/>
      <c r="CV114" s="146"/>
      <c r="CW114" s="146"/>
      <c r="CX114" s="146"/>
      <c r="CY114" s="146"/>
      <c r="CZ114" s="146"/>
      <c r="DA114" s="146"/>
      <c r="DB114" s="146"/>
      <c r="DC114" s="146"/>
      <c r="DD114" s="146"/>
      <c r="DE114" s="146"/>
      <c r="DF114" s="148"/>
    </row>
    <row r="115" spans="1:110" ht="11.25" customHeight="1" x14ac:dyDescent="0.25">
      <c r="A115" s="146"/>
      <c r="B115" s="146"/>
      <c r="C115" s="135"/>
      <c r="D115" s="149"/>
      <c r="E115" s="135"/>
      <c r="F115" s="135"/>
      <c r="G115" s="135"/>
      <c r="H115" s="147"/>
      <c r="I115" s="150"/>
      <c r="J115" s="151"/>
      <c r="K115" s="151"/>
      <c r="L115" s="151"/>
      <c r="M115" s="151"/>
      <c r="N115" s="151"/>
      <c r="O115" s="151"/>
      <c r="P115" s="151"/>
      <c r="Q115" s="151"/>
      <c r="R115" s="135"/>
      <c r="S115" s="135"/>
      <c r="T115" s="135"/>
      <c r="U115" s="136"/>
      <c r="V115" s="136"/>
      <c r="W115" s="136"/>
      <c r="X115" s="136"/>
      <c r="Y115" s="136"/>
      <c r="Z115" s="136"/>
      <c r="AA115" s="136"/>
      <c r="AB115" s="136"/>
      <c r="AC115" s="136"/>
      <c r="AD115" s="136"/>
      <c r="AE115" s="136"/>
      <c r="AF115" s="136"/>
      <c r="AG115" s="136"/>
      <c r="AH115" s="136"/>
      <c r="AI115" s="136"/>
      <c r="AJ115" s="146"/>
      <c r="AK115" s="146"/>
      <c r="AL115" s="146"/>
      <c r="AM115" s="146"/>
      <c r="AN115" s="146"/>
      <c r="AO115" s="146"/>
      <c r="AP115" s="146"/>
      <c r="AQ115" s="146"/>
      <c r="AR115" s="146"/>
      <c r="AS115" s="146"/>
      <c r="AT115" s="146"/>
      <c r="AU115" s="146"/>
      <c r="AV115" s="146"/>
      <c r="AW115" s="146"/>
      <c r="AX115" s="146"/>
      <c r="AY115" s="146"/>
      <c r="AZ115" s="146"/>
      <c r="BA115" s="146"/>
      <c r="BB115" s="146"/>
      <c r="BC115" s="146"/>
      <c r="BD115" s="146"/>
      <c r="BE115" s="146"/>
      <c r="BF115" s="146"/>
      <c r="BG115" s="146"/>
      <c r="BH115" s="146"/>
      <c r="BI115" s="146"/>
      <c r="BJ115" s="146"/>
      <c r="BK115" s="146"/>
      <c r="BL115" s="146"/>
      <c r="BM115" s="146"/>
      <c r="BN115" s="146"/>
      <c r="BO115" s="146"/>
      <c r="BP115" s="146"/>
      <c r="BQ115" s="146"/>
      <c r="BR115" s="146"/>
      <c r="BS115" s="146"/>
      <c r="BT115" s="146"/>
      <c r="BU115" s="146"/>
      <c r="BV115" s="146"/>
      <c r="BW115" s="146"/>
      <c r="BX115" s="146"/>
      <c r="BY115" s="146"/>
      <c r="BZ115" s="146"/>
      <c r="CA115" s="146"/>
      <c r="CB115" s="146"/>
      <c r="CC115" s="146"/>
      <c r="CD115" s="146"/>
      <c r="CE115" s="146"/>
      <c r="CF115" s="146"/>
      <c r="CG115" s="146"/>
      <c r="CH115" s="146"/>
      <c r="CI115" s="146"/>
      <c r="CJ115" s="146"/>
      <c r="CK115" s="146"/>
      <c r="CL115" s="146"/>
      <c r="CM115" s="146"/>
      <c r="CN115" s="146"/>
      <c r="CO115" s="146"/>
      <c r="CP115" s="146"/>
      <c r="CQ115" s="146"/>
      <c r="CR115" s="146"/>
      <c r="CS115" s="146"/>
      <c r="CT115" s="146"/>
      <c r="CU115" s="146"/>
      <c r="CV115" s="146"/>
      <c r="CW115" s="146"/>
      <c r="CX115" s="146"/>
      <c r="CY115" s="146"/>
      <c r="CZ115" s="146"/>
      <c r="DA115" s="146"/>
      <c r="DB115" s="146"/>
      <c r="DC115" s="146"/>
      <c r="DD115" s="146"/>
      <c r="DE115" s="146"/>
      <c r="DF115" s="148"/>
    </row>
    <row r="116" spans="1:110" ht="11.25" customHeight="1" x14ac:dyDescent="0.25">
      <c r="A116" s="146"/>
      <c r="B116" s="146"/>
      <c r="C116" s="135"/>
      <c r="D116" s="149"/>
      <c r="E116" s="135"/>
      <c r="F116" s="135"/>
      <c r="G116" s="135"/>
      <c r="H116" s="147"/>
      <c r="I116" s="150"/>
      <c r="J116" s="151"/>
      <c r="K116" s="151"/>
      <c r="L116" s="151"/>
      <c r="M116" s="151"/>
      <c r="N116" s="151"/>
      <c r="O116" s="151"/>
      <c r="P116" s="151"/>
      <c r="Q116" s="151"/>
      <c r="R116" s="135"/>
      <c r="S116" s="135"/>
      <c r="T116" s="135"/>
      <c r="U116" s="136"/>
      <c r="V116" s="136"/>
      <c r="W116" s="136"/>
      <c r="X116" s="136"/>
      <c r="Y116" s="136"/>
      <c r="Z116" s="136"/>
      <c r="AA116" s="136"/>
      <c r="AB116" s="136"/>
      <c r="AC116" s="136"/>
      <c r="AD116" s="136"/>
      <c r="AE116" s="136"/>
      <c r="AF116" s="136"/>
      <c r="AG116" s="136"/>
      <c r="AH116" s="136"/>
      <c r="AI116" s="13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146"/>
      <c r="AV116" s="146"/>
      <c r="AW116" s="146"/>
      <c r="AX116" s="146"/>
      <c r="AY116" s="146"/>
      <c r="AZ116" s="146"/>
      <c r="BA116" s="146"/>
      <c r="BB116" s="146"/>
      <c r="BC116" s="146"/>
      <c r="BD116" s="146"/>
      <c r="BE116" s="146"/>
      <c r="BF116" s="146"/>
      <c r="BG116" s="146"/>
      <c r="BH116" s="146"/>
      <c r="BI116" s="146"/>
      <c r="BJ116" s="146"/>
      <c r="BK116" s="146"/>
      <c r="BL116" s="146"/>
      <c r="BM116" s="146"/>
      <c r="BN116" s="146"/>
      <c r="BO116" s="146"/>
      <c r="BP116" s="146"/>
      <c r="BQ116" s="146"/>
      <c r="BR116" s="146"/>
      <c r="BS116" s="146"/>
      <c r="BT116" s="146"/>
      <c r="BU116" s="146"/>
      <c r="BV116" s="146"/>
      <c r="BW116" s="146"/>
      <c r="BX116" s="146"/>
      <c r="BY116" s="146"/>
      <c r="BZ116" s="146"/>
      <c r="CA116" s="146"/>
      <c r="CB116" s="146"/>
      <c r="CC116" s="146"/>
      <c r="CD116" s="146"/>
      <c r="CE116" s="146"/>
      <c r="CF116" s="146"/>
      <c r="CG116" s="146"/>
      <c r="CH116" s="146"/>
      <c r="CI116" s="146"/>
      <c r="CJ116" s="146"/>
      <c r="CK116" s="146"/>
      <c r="CL116" s="146"/>
      <c r="CM116" s="146"/>
      <c r="CN116" s="146"/>
      <c r="CO116" s="146"/>
      <c r="CP116" s="146"/>
      <c r="CQ116" s="146"/>
      <c r="CR116" s="146"/>
      <c r="CS116" s="146"/>
      <c r="CT116" s="146"/>
      <c r="CU116" s="146"/>
      <c r="CV116" s="146"/>
      <c r="CW116" s="146"/>
      <c r="CX116" s="146"/>
      <c r="CY116" s="146"/>
      <c r="CZ116" s="146"/>
      <c r="DA116" s="146"/>
      <c r="DB116" s="146"/>
      <c r="DC116" s="146"/>
      <c r="DD116" s="146"/>
      <c r="DE116" s="146"/>
      <c r="DF116" s="148"/>
    </row>
    <row r="117" spans="1:110" ht="11.25" customHeight="1" x14ac:dyDescent="0.25">
      <c r="A117" s="146"/>
      <c r="B117" s="146"/>
      <c r="C117" s="135"/>
      <c r="D117" s="149"/>
      <c r="E117" s="135"/>
      <c r="F117" s="135"/>
      <c r="G117" s="135"/>
      <c r="H117" s="147"/>
      <c r="I117" s="150"/>
      <c r="J117" s="151"/>
      <c r="K117" s="151"/>
      <c r="L117" s="151"/>
      <c r="M117" s="151"/>
      <c r="N117" s="151"/>
      <c r="O117" s="151"/>
      <c r="P117" s="151"/>
      <c r="Q117" s="151"/>
      <c r="R117" s="135"/>
      <c r="S117" s="135"/>
      <c r="T117" s="135"/>
      <c r="U117" s="136"/>
      <c r="V117" s="136"/>
      <c r="W117" s="136"/>
      <c r="X117" s="136"/>
      <c r="Y117" s="136"/>
      <c r="Z117" s="136"/>
      <c r="AA117" s="136"/>
      <c r="AB117" s="136"/>
      <c r="AC117" s="136"/>
      <c r="AD117" s="136"/>
      <c r="AE117" s="136"/>
      <c r="AF117" s="136"/>
      <c r="AG117" s="136"/>
      <c r="AH117" s="136"/>
      <c r="AI117" s="13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146"/>
      <c r="AV117" s="146"/>
      <c r="AW117" s="146"/>
      <c r="AX117" s="146"/>
      <c r="AY117" s="146"/>
      <c r="AZ117" s="146"/>
      <c r="BA117" s="146"/>
      <c r="BB117" s="146"/>
      <c r="BC117" s="146"/>
      <c r="BD117" s="146"/>
      <c r="BE117" s="146"/>
      <c r="BF117" s="146"/>
      <c r="BG117" s="146"/>
      <c r="BH117" s="146"/>
      <c r="BI117" s="146"/>
      <c r="BJ117" s="146"/>
      <c r="BK117" s="146"/>
      <c r="BL117" s="146"/>
      <c r="BM117" s="146"/>
      <c r="BN117" s="146"/>
      <c r="BO117" s="146"/>
      <c r="BP117" s="146"/>
      <c r="BQ117" s="146"/>
      <c r="BR117" s="146"/>
      <c r="BS117" s="146"/>
      <c r="BT117" s="146"/>
      <c r="BU117" s="146"/>
      <c r="BV117" s="146"/>
      <c r="BW117" s="146"/>
      <c r="BX117" s="146"/>
      <c r="BY117" s="146"/>
      <c r="BZ117" s="146"/>
      <c r="CA117" s="146"/>
      <c r="CB117" s="146"/>
      <c r="CC117" s="146"/>
      <c r="CD117" s="146"/>
      <c r="CE117" s="146"/>
      <c r="CF117" s="146"/>
      <c r="CG117" s="146"/>
      <c r="CH117" s="146"/>
      <c r="CI117" s="146"/>
      <c r="CJ117" s="146"/>
      <c r="CK117" s="146"/>
      <c r="CL117" s="146"/>
      <c r="CM117" s="146"/>
      <c r="CN117" s="146"/>
      <c r="CO117" s="146"/>
      <c r="CP117" s="146"/>
      <c r="CQ117" s="146"/>
      <c r="CR117" s="146"/>
      <c r="CS117" s="146"/>
      <c r="CT117" s="146"/>
      <c r="CU117" s="146"/>
      <c r="CV117" s="146"/>
      <c r="CW117" s="146"/>
      <c r="CX117" s="146"/>
      <c r="CY117" s="146"/>
      <c r="CZ117" s="146"/>
      <c r="DA117" s="146"/>
      <c r="DB117" s="146"/>
      <c r="DC117" s="146"/>
      <c r="DD117" s="146"/>
      <c r="DE117" s="146"/>
      <c r="DF117" s="148"/>
    </row>
    <row r="118" spans="1:110" ht="11.25" customHeight="1" x14ac:dyDescent="0.25">
      <c r="A118" s="146"/>
      <c r="B118" s="146"/>
      <c r="C118" s="135"/>
      <c r="D118" s="149"/>
      <c r="E118" s="135"/>
      <c r="F118" s="135"/>
      <c r="G118" s="135"/>
      <c r="H118" s="147"/>
      <c r="I118" s="150"/>
      <c r="J118" s="151"/>
      <c r="K118" s="151"/>
      <c r="L118" s="151"/>
      <c r="M118" s="151"/>
      <c r="N118" s="151"/>
      <c r="O118" s="151"/>
      <c r="P118" s="151"/>
      <c r="Q118" s="151"/>
      <c r="R118" s="135"/>
      <c r="S118" s="135"/>
      <c r="T118" s="135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146"/>
      <c r="AV118" s="146"/>
      <c r="AW118" s="146"/>
      <c r="AX118" s="146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  <c r="BI118" s="146"/>
      <c r="BJ118" s="146"/>
      <c r="BK118" s="146"/>
      <c r="BL118" s="146"/>
      <c r="BM118" s="146"/>
      <c r="BN118" s="146"/>
      <c r="BO118" s="146"/>
      <c r="BP118" s="146"/>
      <c r="BQ118" s="146"/>
      <c r="BR118" s="146"/>
      <c r="BS118" s="146"/>
      <c r="BT118" s="146"/>
      <c r="BU118" s="146"/>
      <c r="BV118" s="146"/>
      <c r="BW118" s="146"/>
      <c r="BX118" s="146"/>
      <c r="BY118" s="146"/>
      <c r="BZ118" s="146"/>
      <c r="CA118" s="146"/>
      <c r="CB118" s="146"/>
      <c r="CC118" s="146"/>
      <c r="CD118" s="146"/>
      <c r="CE118" s="146"/>
      <c r="CF118" s="146"/>
      <c r="CG118" s="146"/>
      <c r="CH118" s="146"/>
      <c r="CI118" s="146"/>
      <c r="CJ118" s="146"/>
      <c r="CK118" s="146"/>
      <c r="CL118" s="146"/>
      <c r="CM118" s="146"/>
      <c r="CN118" s="146"/>
      <c r="CO118" s="146"/>
      <c r="CP118" s="146"/>
      <c r="CQ118" s="146"/>
      <c r="CR118" s="146"/>
      <c r="CS118" s="146"/>
      <c r="CT118" s="146"/>
      <c r="CU118" s="146"/>
      <c r="CV118" s="146"/>
      <c r="CW118" s="146"/>
      <c r="CX118" s="146"/>
      <c r="CY118" s="146"/>
      <c r="CZ118" s="146"/>
      <c r="DA118" s="146"/>
      <c r="DB118" s="146"/>
      <c r="DC118" s="146"/>
      <c r="DD118" s="146"/>
      <c r="DE118" s="146"/>
      <c r="DF118" s="148"/>
    </row>
    <row r="119" spans="1:110" ht="11.25" customHeight="1" x14ac:dyDescent="0.25">
      <c r="A119" s="146"/>
      <c r="B119" s="146"/>
      <c r="C119" s="135"/>
      <c r="D119" s="149"/>
      <c r="E119" s="135"/>
      <c r="F119" s="135"/>
      <c r="G119" s="135"/>
      <c r="H119" s="147"/>
      <c r="I119" s="150"/>
      <c r="J119" s="151"/>
      <c r="K119" s="151"/>
      <c r="L119" s="151"/>
      <c r="M119" s="151"/>
      <c r="N119" s="151"/>
      <c r="O119" s="151"/>
      <c r="P119" s="151"/>
      <c r="Q119" s="151"/>
      <c r="R119" s="135"/>
      <c r="S119" s="135"/>
      <c r="T119" s="135"/>
      <c r="U119" s="136"/>
      <c r="V119" s="136"/>
      <c r="W119" s="136"/>
      <c r="X119" s="136"/>
      <c r="Y119" s="136"/>
      <c r="Z119" s="136"/>
      <c r="AA119" s="136"/>
      <c r="AB119" s="136"/>
      <c r="AC119" s="136"/>
      <c r="AD119" s="136"/>
      <c r="AE119" s="136"/>
      <c r="AF119" s="136"/>
      <c r="AG119" s="136"/>
      <c r="AH119" s="136"/>
      <c r="AI119" s="13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146"/>
      <c r="AV119" s="146"/>
      <c r="AW119" s="146"/>
      <c r="AX119" s="146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146"/>
      <c r="BP119" s="146"/>
      <c r="BQ119" s="146"/>
      <c r="BR119" s="146"/>
      <c r="BS119" s="146"/>
      <c r="BT119" s="146"/>
      <c r="BU119" s="146"/>
      <c r="BV119" s="146"/>
      <c r="BW119" s="146"/>
      <c r="BX119" s="146"/>
      <c r="BY119" s="146"/>
      <c r="BZ119" s="146"/>
      <c r="CA119" s="146"/>
      <c r="CB119" s="146"/>
      <c r="CC119" s="146"/>
      <c r="CD119" s="146"/>
      <c r="CE119" s="146"/>
      <c r="CF119" s="146"/>
      <c r="CG119" s="146"/>
      <c r="CH119" s="146"/>
      <c r="CI119" s="146"/>
      <c r="CJ119" s="146"/>
      <c r="CK119" s="146"/>
      <c r="CL119" s="146"/>
      <c r="CM119" s="146"/>
      <c r="CN119" s="146"/>
      <c r="CO119" s="146"/>
      <c r="CP119" s="146"/>
      <c r="CQ119" s="146"/>
      <c r="CR119" s="146"/>
      <c r="CS119" s="146"/>
      <c r="CT119" s="146"/>
      <c r="CU119" s="146"/>
      <c r="CV119" s="146"/>
      <c r="CW119" s="146"/>
      <c r="CX119" s="146"/>
      <c r="CY119" s="146"/>
      <c r="CZ119" s="146"/>
      <c r="DA119" s="146"/>
      <c r="DB119" s="146"/>
      <c r="DC119" s="146"/>
      <c r="DD119" s="146"/>
      <c r="DE119" s="146"/>
      <c r="DF119" s="148"/>
    </row>
    <row r="120" spans="1:110" ht="11.25" customHeight="1" x14ac:dyDescent="0.25">
      <c r="A120" s="146"/>
      <c r="B120" s="146"/>
      <c r="C120" s="135"/>
      <c r="D120" s="149"/>
      <c r="E120" s="135"/>
      <c r="F120" s="135"/>
      <c r="G120" s="135"/>
      <c r="H120" s="147"/>
      <c r="I120" s="150"/>
      <c r="J120" s="151"/>
      <c r="K120" s="151"/>
      <c r="L120" s="151"/>
      <c r="M120" s="151"/>
      <c r="N120" s="151"/>
      <c r="O120" s="151"/>
      <c r="P120" s="151"/>
      <c r="Q120" s="151"/>
      <c r="R120" s="135"/>
      <c r="S120" s="135"/>
      <c r="T120" s="135"/>
      <c r="U120" s="136"/>
      <c r="V120" s="136"/>
      <c r="W120" s="136"/>
      <c r="X120" s="136"/>
      <c r="Y120" s="136"/>
      <c r="Z120" s="136"/>
      <c r="AA120" s="136"/>
      <c r="AB120" s="136"/>
      <c r="AC120" s="136"/>
      <c r="AD120" s="136"/>
      <c r="AE120" s="136"/>
      <c r="AF120" s="136"/>
      <c r="AG120" s="136"/>
      <c r="AH120" s="136"/>
      <c r="AI120" s="13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146"/>
      <c r="AV120" s="146"/>
      <c r="AW120" s="146"/>
      <c r="AX120" s="146"/>
      <c r="AY120" s="146"/>
      <c r="AZ120" s="146"/>
      <c r="BA120" s="146"/>
      <c r="BB120" s="146"/>
      <c r="BC120" s="146"/>
      <c r="BD120" s="146"/>
      <c r="BE120" s="146"/>
      <c r="BF120" s="146"/>
      <c r="BG120" s="146"/>
      <c r="BH120" s="146"/>
      <c r="BI120" s="146"/>
      <c r="BJ120" s="146"/>
      <c r="BK120" s="146"/>
      <c r="BL120" s="146"/>
      <c r="BM120" s="146"/>
      <c r="BN120" s="146"/>
      <c r="BO120" s="146"/>
      <c r="BP120" s="146"/>
      <c r="BQ120" s="146"/>
      <c r="BR120" s="146"/>
      <c r="BS120" s="146"/>
      <c r="BT120" s="146"/>
      <c r="BU120" s="146"/>
      <c r="BV120" s="146"/>
      <c r="BW120" s="146"/>
      <c r="BX120" s="146"/>
      <c r="BY120" s="146"/>
      <c r="BZ120" s="146"/>
      <c r="CA120" s="146"/>
      <c r="CB120" s="146"/>
      <c r="CC120" s="146"/>
      <c r="CD120" s="146"/>
      <c r="CE120" s="146"/>
      <c r="CF120" s="146"/>
      <c r="CG120" s="146"/>
      <c r="CH120" s="146"/>
      <c r="CI120" s="146"/>
      <c r="CJ120" s="146"/>
      <c r="CK120" s="146"/>
      <c r="CL120" s="146"/>
      <c r="CM120" s="146"/>
      <c r="CN120" s="146"/>
      <c r="CO120" s="146"/>
      <c r="CP120" s="146"/>
      <c r="CQ120" s="146"/>
      <c r="CR120" s="146"/>
      <c r="CS120" s="146"/>
      <c r="CT120" s="146"/>
      <c r="CU120" s="146"/>
      <c r="CV120" s="146"/>
      <c r="CW120" s="146"/>
      <c r="CX120" s="146"/>
      <c r="CY120" s="146"/>
      <c r="CZ120" s="146"/>
      <c r="DA120" s="146"/>
      <c r="DB120" s="146"/>
      <c r="DC120" s="146"/>
      <c r="DD120" s="146"/>
      <c r="DE120" s="146"/>
      <c r="DF120" s="148"/>
    </row>
    <row r="121" spans="1:110" ht="11.25" customHeight="1" x14ac:dyDescent="0.25">
      <c r="A121" s="146"/>
      <c r="B121" s="146"/>
      <c r="C121" s="135"/>
      <c r="D121" s="149"/>
      <c r="E121" s="135"/>
      <c r="F121" s="135"/>
      <c r="G121" s="135"/>
      <c r="H121" s="147"/>
      <c r="I121" s="150"/>
      <c r="J121" s="151"/>
      <c r="K121" s="151"/>
      <c r="L121" s="151"/>
      <c r="M121" s="151"/>
      <c r="N121" s="151"/>
      <c r="O121" s="151"/>
      <c r="P121" s="151"/>
      <c r="Q121" s="151"/>
      <c r="R121" s="135"/>
      <c r="S121" s="135"/>
      <c r="T121" s="135"/>
      <c r="U121" s="136"/>
      <c r="V121" s="136"/>
      <c r="W121" s="136"/>
      <c r="X121" s="136"/>
      <c r="Y121" s="136"/>
      <c r="Z121" s="136"/>
      <c r="AA121" s="136"/>
      <c r="AB121" s="136"/>
      <c r="AC121" s="136"/>
      <c r="AD121" s="136"/>
      <c r="AE121" s="136"/>
      <c r="AF121" s="136"/>
      <c r="AG121" s="136"/>
      <c r="AH121" s="136"/>
      <c r="AI121" s="13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46"/>
      <c r="BH121" s="146"/>
      <c r="BI121" s="146"/>
      <c r="BJ121" s="146"/>
      <c r="BK121" s="146"/>
      <c r="BL121" s="146"/>
      <c r="BM121" s="146"/>
      <c r="BN121" s="146"/>
      <c r="BO121" s="146"/>
      <c r="BP121" s="146"/>
      <c r="BQ121" s="146"/>
      <c r="BR121" s="146"/>
      <c r="BS121" s="146"/>
      <c r="BT121" s="146"/>
      <c r="BU121" s="146"/>
      <c r="BV121" s="146"/>
      <c r="BW121" s="146"/>
      <c r="BX121" s="146"/>
      <c r="BY121" s="146"/>
      <c r="BZ121" s="146"/>
      <c r="CA121" s="146"/>
      <c r="CB121" s="146"/>
      <c r="CC121" s="146"/>
      <c r="CD121" s="146"/>
      <c r="CE121" s="146"/>
      <c r="CF121" s="146"/>
      <c r="CG121" s="146"/>
      <c r="CH121" s="146"/>
      <c r="CI121" s="146"/>
      <c r="CJ121" s="146"/>
      <c r="CK121" s="146"/>
      <c r="CL121" s="146"/>
      <c r="CM121" s="146"/>
      <c r="CN121" s="146"/>
      <c r="CO121" s="146"/>
      <c r="CP121" s="146"/>
      <c r="CQ121" s="146"/>
      <c r="CR121" s="146"/>
      <c r="CS121" s="146"/>
      <c r="CT121" s="146"/>
      <c r="CU121" s="146"/>
      <c r="CV121" s="146"/>
      <c r="CW121" s="146"/>
      <c r="CX121" s="146"/>
      <c r="CY121" s="146"/>
      <c r="CZ121" s="146"/>
      <c r="DA121" s="146"/>
      <c r="DB121" s="146"/>
      <c r="DC121" s="146"/>
      <c r="DD121" s="146"/>
      <c r="DE121" s="146"/>
      <c r="DF121" s="148"/>
    </row>
    <row r="122" spans="1:110" ht="11.25" customHeight="1" x14ac:dyDescent="0.25">
      <c r="A122" s="146"/>
      <c r="B122" s="146"/>
      <c r="C122" s="135"/>
      <c r="D122" s="149"/>
      <c r="E122" s="135"/>
      <c r="F122" s="135"/>
      <c r="G122" s="135"/>
      <c r="H122" s="147"/>
      <c r="I122" s="150"/>
      <c r="J122" s="151"/>
      <c r="K122" s="151"/>
      <c r="L122" s="151"/>
      <c r="M122" s="151"/>
      <c r="N122" s="151"/>
      <c r="O122" s="151"/>
      <c r="P122" s="151"/>
      <c r="Q122" s="151"/>
      <c r="R122" s="135"/>
      <c r="S122" s="135"/>
      <c r="T122" s="135"/>
      <c r="U122" s="136"/>
      <c r="V122" s="136"/>
      <c r="W122" s="136"/>
      <c r="X122" s="136"/>
      <c r="Y122" s="136"/>
      <c r="Z122" s="136"/>
      <c r="AA122" s="136"/>
      <c r="AB122" s="136"/>
      <c r="AC122" s="136"/>
      <c r="AD122" s="136"/>
      <c r="AE122" s="136"/>
      <c r="AF122" s="136"/>
      <c r="AG122" s="136"/>
      <c r="AH122" s="136"/>
      <c r="AI122" s="13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146"/>
      <c r="AV122" s="146"/>
      <c r="AW122" s="146"/>
      <c r="AX122" s="146"/>
      <c r="AY122" s="146"/>
      <c r="AZ122" s="146"/>
      <c r="BA122" s="146"/>
      <c r="BB122" s="146"/>
      <c r="BC122" s="146"/>
      <c r="BD122" s="146"/>
      <c r="BE122" s="146"/>
      <c r="BF122" s="146"/>
      <c r="BG122" s="146"/>
      <c r="BH122" s="146"/>
      <c r="BI122" s="146"/>
      <c r="BJ122" s="146"/>
      <c r="BK122" s="146"/>
      <c r="BL122" s="146"/>
      <c r="BM122" s="146"/>
      <c r="BN122" s="146"/>
      <c r="BO122" s="146"/>
      <c r="BP122" s="146"/>
      <c r="BQ122" s="146"/>
      <c r="BR122" s="146"/>
      <c r="BS122" s="146"/>
      <c r="BT122" s="146"/>
      <c r="BU122" s="146"/>
      <c r="BV122" s="146"/>
      <c r="BW122" s="146"/>
      <c r="BX122" s="146"/>
      <c r="BY122" s="146"/>
      <c r="BZ122" s="146"/>
      <c r="CA122" s="146"/>
      <c r="CB122" s="146"/>
      <c r="CC122" s="146"/>
      <c r="CD122" s="146"/>
      <c r="CE122" s="146"/>
      <c r="CF122" s="146"/>
      <c r="CG122" s="146"/>
      <c r="CH122" s="146"/>
      <c r="CI122" s="146"/>
      <c r="CJ122" s="146"/>
      <c r="CK122" s="146"/>
      <c r="CL122" s="146"/>
      <c r="CM122" s="146"/>
      <c r="CN122" s="146"/>
      <c r="CO122" s="146"/>
      <c r="CP122" s="146"/>
      <c r="CQ122" s="146"/>
      <c r="CR122" s="146"/>
      <c r="CS122" s="146"/>
      <c r="CT122" s="146"/>
      <c r="CU122" s="146"/>
      <c r="CV122" s="146"/>
      <c r="CW122" s="146"/>
      <c r="CX122" s="146"/>
      <c r="CY122" s="146"/>
      <c r="CZ122" s="146"/>
      <c r="DA122" s="146"/>
      <c r="DB122" s="146"/>
      <c r="DC122" s="146"/>
      <c r="DD122" s="146"/>
      <c r="DE122" s="146"/>
      <c r="DF122" s="148"/>
    </row>
    <row r="123" spans="1:110" ht="11.25" customHeight="1" x14ac:dyDescent="0.25">
      <c r="A123" s="146"/>
      <c r="B123" s="146"/>
      <c r="C123" s="135"/>
      <c r="D123" s="149"/>
      <c r="E123" s="135"/>
      <c r="F123" s="135"/>
      <c r="G123" s="135"/>
      <c r="H123" s="147"/>
      <c r="I123" s="150"/>
      <c r="J123" s="151"/>
      <c r="K123" s="151"/>
      <c r="L123" s="151"/>
      <c r="M123" s="151"/>
      <c r="N123" s="151"/>
      <c r="O123" s="151"/>
      <c r="P123" s="151"/>
      <c r="Q123" s="151"/>
      <c r="R123" s="135"/>
      <c r="S123" s="135"/>
      <c r="T123" s="135"/>
      <c r="U123" s="136"/>
      <c r="V123" s="136"/>
      <c r="W123" s="136"/>
      <c r="X123" s="136"/>
      <c r="Y123" s="136"/>
      <c r="Z123" s="136"/>
      <c r="AA123" s="136"/>
      <c r="AB123" s="136"/>
      <c r="AC123" s="136"/>
      <c r="AD123" s="136"/>
      <c r="AE123" s="136"/>
      <c r="AF123" s="136"/>
      <c r="AG123" s="136"/>
      <c r="AH123" s="136"/>
      <c r="AI123" s="13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  <c r="BI123" s="146"/>
      <c r="BJ123" s="146"/>
      <c r="BK123" s="146"/>
      <c r="BL123" s="146"/>
      <c r="BM123" s="146"/>
      <c r="BN123" s="146"/>
      <c r="BO123" s="146"/>
      <c r="BP123" s="146"/>
      <c r="BQ123" s="146"/>
      <c r="BR123" s="146"/>
      <c r="BS123" s="146"/>
      <c r="BT123" s="146"/>
      <c r="BU123" s="146"/>
      <c r="BV123" s="146"/>
      <c r="BW123" s="146"/>
      <c r="BX123" s="146"/>
      <c r="BY123" s="146"/>
      <c r="BZ123" s="146"/>
      <c r="CA123" s="146"/>
      <c r="CB123" s="146"/>
      <c r="CC123" s="146"/>
      <c r="CD123" s="146"/>
      <c r="CE123" s="146"/>
      <c r="CF123" s="146"/>
      <c r="CG123" s="146"/>
      <c r="CH123" s="146"/>
      <c r="CI123" s="146"/>
      <c r="CJ123" s="146"/>
      <c r="CK123" s="146"/>
      <c r="CL123" s="146"/>
      <c r="CM123" s="146"/>
      <c r="CN123" s="146"/>
      <c r="CO123" s="146"/>
      <c r="CP123" s="146"/>
      <c r="CQ123" s="146"/>
      <c r="CR123" s="146"/>
      <c r="CS123" s="146"/>
      <c r="CT123" s="146"/>
      <c r="CU123" s="146"/>
      <c r="CV123" s="146"/>
      <c r="CW123" s="146"/>
      <c r="CX123" s="146"/>
      <c r="CY123" s="146"/>
      <c r="CZ123" s="146"/>
      <c r="DA123" s="146"/>
      <c r="DB123" s="146"/>
      <c r="DC123" s="146"/>
      <c r="DD123" s="146"/>
      <c r="DE123" s="146"/>
      <c r="DF123" s="148"/>
    </row>
    <row r="124" spans="1:110" ht="11.25" customHeight="1" x14ac:dyDescent="0.25">
      <c r="A124" s="146"/>
      <c r="B124" s="146"/>
      <c r="C124" s="135"/>
      <c r="D124" s="149"/>
      <c r="E124" s="135"/>
      <c r="F124" s="135"/>
      <c r="G124" s="135"/>
      <c r="H124" s="147"/>
      <c r="I124" s="150"/>
      <c r="J124" s="151"/>
      <c r="K124" s="151"/>
      <c r="L124" s="151"/>
      <c r="M124" s="151"/>
      <c r="N124" s="151"/>
      <c r="O124" s="151"/>
      <c r="P124" s="151"/>
      <c r="Q124" s="151"/>
      <c r="R124" s="135"/>
      <c r="S124" s="135"/>
      <c r="T124" s="135"/>
      <c r="U124" s="136"/>
      <c r="V124" s="136"/>
      <c r="W124" s="136"/>
      <c r="X124" s="136"/>
      <c r="Y124" s="136"/>
      <c r="Z124" s="136"/>
      <c r="AA124" s="136"/>
      <c r="AB124" s="136"/>
      <c r="AC124" s="136"/>
      <c r="AD124" s="136"/>
      <c r="AE124" s="136"/>
      <c r="AF124" s="136"/>
      <c r="AG124" s="136"/>
      <c r="AH124" s="136"/>
      <c r="AI124" s="13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46"/>
      <c r="AY124" s="146"/>
      <c r="AZ124" s="146"/>
      <c r="BA124" s="146"/>
      <c r="BB124" s="146"/>
      <c r="BC124" s="146"/>
      <c r="BD124" s="146"/>
      <c r="BE124" s="146"/>
      <c r="BF124" s="146"/>
      <c r="BG124" s="146"/>
      <c r="BH124" s="146"/>
      <c r="BI124" s="146"/>
      <c r="BJ124" s="146"/>
      <c r="BK124" s="146"/>
      <c r="BL124" s="146"/>
      <c r="BM124" s="146"/>
      <c r="BN124" s="146"/>
      <c r="BO124" s="146"/>
      <c r="BP124" s="146"/>
      <c r="BQ124" s="146"/>
      <c r="BR124" s="146"/>
      <c r="BS124" s="146"/>
      <c r="BT124" s="146"/>
      <c r="BU124" s="146"/>
      <c r="BV124" s="146"/>
      <c r="BW124" s="146"/>
      <c r="BX124" s="146"/>
      <c r="BY124" s="146"/>
      <c r="BZ124" s="146"/>
      <c r="CA124" s="146"/>
      <c r="CB124" s="146"/>
      <c r="CC124" s="146"/>
      <c r="CD124" s="146"/>
      <c r="CE124" s="146"/>
      <c r="CF124" s="146"/>
      <c r="CG124" s="146"/>
      <c r="CH124" s="146"/>
      <c r="CI124" s="146"/>
      <c r="CJ124" s="146"/>
      <c r="CK124" s="146"/>
      <c r="CL124" s="146"/>
      <c r="CM124" s="146"/>
      <c r="CN124" s="146"/>
      <c r="CO124" s="146"/>
      <c r="CP124" s="146"/>
      <c r="CQ124" s="146"/>
      <c r="CR124" s="146"/>
      <c r="CS124" s="146"/>
      <c r="CT124" s="146"/>
      <c r="CU124" s="146"/>
      <c r="CV124" s="146"/>
      <c r="CW124" s="146"/>
      <c r="CX124" s="146"/>
      <c r="CY124" s="146"/>
      <c r="CZ124" s="146"/>
      <c r="DA124" s="146"/>
      <c r="DB124" s="146"/>
      <c r="DC124" s="146"/>
      <c r="DD124" s="146"/>
      <c r="DE124" s="146"/>
      <c r="DF124" s="148"/>
    </row>
    <row r="125" spans="1:110" ht="11.25" customHeight="1" x14ac:dyDescent="0.25">
      <c r="A125" s="146"/>
      <c r="B125" s="146"/>
      <c r="C125" s="135"/>
      <c r="D125" s="149"/>
      <c r="E125" s="135"/>
      <c r="F125" s="135"/>
      <c r="G125" s="135"/>
      <c r="H125" s="147"/>
      <c r="I125" s="150"/>
      <c r="J125" s="151"/>
      <c r="K125" s="151"/>
      <c r="L125" s="151"/>
      <c r="M125" s="151"/>
      <c r="N125" s="151"/>
      <c r="O125" s="151"/>
      <c r="P125" s="151"/>
      <c r="Q125" s="151"/>
      <c r="R125" s="135"/>
      <c r="S125" s="135"/>
      <c r="T125" s="135"/>
      <c r="U125" s="136"/>
      <c r="V125" s="136"/>
      <c r="W125" s="136"/>
      <c r="X125" s="136"/>
      <c r="Y125" s="136"/>
      <c r="Z125" s="136"/>
      <c r="AA125" s="136"/>
      <c r="AB125" s="136"/>
      <c r="AC125" s="136"/>
      <c r="AD125" s="136"/>
      <c r="AE125" s="136"/>
      <c r="AF125" s="136"/>
      <c r="AG125" s="136"/>
      <c r="AH125" s="136"/>
      <c r="AI125" s="13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146"/>
      <c r="AV125" s="146"/>
      <c r="AW125" s="146"/>
      <c r="AX125" s="146"/>
      <c r="AY125" s="146"/>
      <c r="AZ125" s="146"/>
      <c r="BA125" s="146"/>
      <c r="BB125" s="146"/>
      <c r="BC125" s="146"/>
      <c r="BD125" s="146"/>
      <c r="BE125" s="146"/>
      <c r="BF125" s="146"/>
      <c r="BG125" s="146"/>
      <c r="BH125" s="146"/>
      <c r="BI125" s="146"/>
      <c r="BJ125" s="146"/>
      <c r="BK125" s="146"/>
      <c r="BL125" s="146"/>
      <c r="BM125" s="146"/>
      <c r="BN125" s="146"/>
      <c r="BO125" s="146"/>
      <c r="BP125" s="146"/>
      <c r="BQ125" s="146"/>
      <c r="BR125" s="146"/>
      <c r="BS125" s="146"/>
      <c r="BT125" s="146"/>
      <c r="BU125" s="146"/>
      <c r="BV125" s="146"/>
      <c r="BW125" s="146"/>
      <c r="BX125" s="146"/>
      <c r="BY125" s="146"/>
      <c r="BZ125" s="146"/>
      <c r="CA125" s="146"/>
      <c r="CB125" s="146"/>
      <c r="CC125" s="146"/>
      <c r="CD125" s="146"/>
      <c r="CE125" s="146"/>
      <c r="CF125" s="146"/>
      <c r="CG125" s="146"/>
      <c r="CH125" s="146"/>
      <c r="CI125" s="146"/>
      <c r="CJ125" s="146"/>
      <c r="CK125" s="146"/>
      <c r="CL125" s="146"/>
      <c r="CM125" s="146"/>
      <c r="CN125" s="146"/>
      <c r="CO125" s="146"/>
      <c r="CP125" s="146"/>
      <c r="CQ125" s="146"/>
      <c r="CR125" s="146"/>
      <c r="CS125" s="146"/>
      <c r="CT125" s="146"/>
      <c r="CU125" s="146"/>
      <c r="CV125" s="146"/>
      <c r="CW125" s="146"/>
      <c r="CX125" s="146"/>
      <c r="CY125" s="146"/>
      <c r="CZ125" s="146"/>
      <c r="DA125" s="146"/>
      <c r="DB125" s="146"/>
      <c r="DC125" s="146"/>
      <c r="DD125" s="146"/>
      <c r="DE125" s="146"/>
      <c r="DF125" s="148"/>
    </row>
    <row r="126" spans="1:110" ht="11.25" customHeight="1" x14ac:dyDescent="0.25">
      <c r="A126" s="146"/>
      <c r="B126" s="146"/>
      <c r="C126" s="135"/>
      <c r="D126" s="149"/>
      <c r="E126" s="135"/>
      <c r="F126" s="135"/>
      <c r="G126" s="135"/>
      <c r="H126" s="147"/>
      <c r="I126" s="150"/>
      <c r="J126" s="151"/>
      <c r="K126" s="151"/>
      <c r="L126" s="151"/>
      <c r="M126" s="151"/>
      <c r="N126" s="151"/>
      <c r="O126" s="151"/>
      <c r="P126" s="151"/>
      <c r="Q126" s="151"/>
      <c r="R126" s="135"/>
      <c r="S126" s="135"/>
      <c r="T126" s="135"/>
      <c r="U126" s="136"/>
      <c r="V126" s="136"/>
      <c r="W126" s="136"/>
      <c r="X126" s="136"/>
      <c r="Y126" s="136"/>
      <c r="Z126" s="136"/>
      <c r="AA126" s="136"/>
      <c r="AB126" s="136"/>
      <c r="AC126" s="136"/>
      <c r="AD126" s="136"/>
      <c r="AE126" s="136"/>
      <c r="AF126" s="136"/>
      <c r="AG126" s="136"/>
      <c r="AH126" s="136"/>
      <c r="AI126" s="13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146"/>
      <c r="AV126" s="146"/>
      <c r="AW126" s="146"/>
      <c r="AX126" s="146"/>
      <c r="AY126" s="146"/>
      <c r="AZ126" s="146"/>
      <c r="BA126" s="146"/>
      <c r="BB126" s="146"/>
      <c r="BC126" s="146"/>
      <c r="BD126" s="146"/>
      <c r="BE126" s="146"/>
      <c r="BF126" s="146"/>
      <c r="BG126" s="146"/>
      <c r="BH126" s="146"/>
      <c r="BI126" s="146"/>
      <c r="BJ126" s="146"/>
      <c r="BK126" s="146"/>
      <c r="BL126" s="146"/>
      <c r="BM126" s="146"/>
      <c r="BN126" s="146"/>
      <c r="BO126" s="146"/>
      <c r="BP126" s="146"/>
      <c r="BQ126" s="146"/>
      <c r="BR126" s="146"/>
      <c r="BS126" s="146"/>
      <c r="BT126" s="146"/>
      <c r="BU126" s="146"/>
      <c r="BV126" s="146"/>
      <c r="BW126" s="146"/>
      <c r="BX126" s="146"/>
      <c r="BY126" s="146"/>
      <c r="BZ126" s="146"/>
      <c r="CA126" s="146"/>
      <c r="CB126" s="146"/>
      <c r="CC126" s="146"/>
      <c r="CD126" s="146"/>
      <c r="CE126" s="146"/>
      <c r="CF126" s="146"/>
      <c r="CG126" s="146"/>
      <c r="CH126" s="146"/>
      <c r="CI126" s="146"/>
      <c r="CJ126" s="146"/>
      <c r="CK126" s="146"/>
      <c r="CL126" s="146"/>
      <c r="CM126" s="146"/>
      <c r="CN126" s="146"/>
      <c r="CO126" s="146"/>
      <c r="CP126" s="146"/>
      <c r="CQ126" s="146"/>
      <c r="CR126" s="146"/>
      <c r="CS126" s="146"/>
      <c r="CT126" s="146"/>
      <c r="CU126" s="146"/>
      <c r="CV126" s="146"/>
      <c r="CW126" s="146"/>
      <c r="CX126" s="146"/>
      <c r="CY126" s="146"/>
      <c r="CZ126" s="146"/>
      <c r="DA126" s="146"/>
      <c r="DB126" s="146"/>
      <c r="DC126" s="146"/>
      <c r="DD126" s="146"/>
      <c r="DE126" s="146"/>
      <c r="DF126" s="148"/>
    </row>
    <row r="127" spans="1:110" ht="11.25" customHeight="1" x14ac:dyDescent="0.25">
      <c r="A127" s="146"/>
      <c r="B127" s="146"/>
      <c r="C127" s="135"/>
      <c r="D127" s="149"/>
      <c r="E127" s="135"/>
      <c r="F127" s="135"/>
      <c r="G127" s="135"/>
      <c r="H127" s="147"/>
      <c r="I127" s="150"/>
      <c r="J127" s="151"/>
      <c r="K127" s="151"/>
      <c r="L127" s="151"/>
      <c r="M127" s="151"/>
      <c r="N127" s="151"/>
      <c r="O127" s="151"/>
      <c r="P127" s="151"/>
      <c r="Q127" s="151"/>
      <c r="R127" s="135"/>
      <c r="S127" s="135"/>
      <c r="T127" s="135"/>
      <c r="U127" s="136"/>
      <c r="V127" s="136"/>
      <c r="W127" s="136"/>
      <c r="X127" s="136"/>
      <c r="Y127" s="136"/>
      <c r="Z127" s="136"/>
      <c r="AA127" s="136"/>
      <c r="AB127" s="136"/>
      <c r="AC127" s="136"/>
      <c r="AD127" s="136"/>
      <c r="AE127" s="136"/>
      <c r="AF127" s="136"/>
      <c r="AG127" s="136"/>
      <c r="AH127" s="136"/>
      <c r="AI127" s="136"/>
      <c r="AJ127" s="146"/>
      <c r="AK127" s="146"/>
      <c r="AL127" s="146"/>
      <c r="AM127" s="146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46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  <c r="BI127" s="146"/>
      <c r="BJ127" s="146"/>
      <c r="BK127" s="146"/>
      <c r="BL127" s="146"/>
      <c r="BM127" s="146"/>
      <c r="BN127" s="146"/>
      <c r="BO127" s="146"/>
      <c r="BP127" s="146"/>
      <c r="BQ127" s="146"/>
      <c r="BR127" s="146"/>
      <c r="BS127" s="146"/>
      <c r="BT127" s="146"/>
      <c r="BU127" s="146"/>
      <c r="BV127" s="146"/>
      <c r="BW127" s="146"/>
      <c r="BX127" s="146"/>
      <c r="BY127" s="146"/>
      <c r="BZ127" s="146"/>
      <c r="CA127" s="146"/>
      <c r="CB127" s="146"/>
      <c r="CC127" s="146"/>
      <c r="CD127" s="146"/>
      <c r="CE127" s="146"/>
      <c r="CF127" s="146"/>
      <c r="CG127" s="146"/>
      <c r="CH127" s="146"/>
      <c r="CI127" s="146"/>
      <c r="CJ127" s="146"/>
      <c r="CK127" s="146"/>
      <c r="CL127" s="146"/>
      <c r="CM127" s="146"/>
      <c r="CN127" s="146"/>
      <c r="CO127" s="146"/>
      <c r="CP127" s="146"/>
      <c r="CQ127" s="146"/>
      <c r="CR127" s="146"/>
      <c r="CS127" s="146"/>
      <c r="CT127" s="146"/>
      <c r="CU127" s="146"/>
      <c r="CV127" s="146"/>
      <c r="CW127" s="146"/>
      <c r="CX127" s="146"/>
      <c r="CY127" s="146"/>
      <c r="CZ127" s="146"/>
      <c r="DA127" s="146"/>
      <c r="DB127" s="146"/>
      <c r="DC127" s="146"/>
      <c r="DD127" s="146"/>
      <c r="DE127" s="146"/>
      <c r="DF127" s="148"/>
    </row>
    <row r="128" spans="1:110" ht="11.25" customHeight="1" x14ac:dyDescent="0.25">
      <c r="A128" s="146"/>
      <c r="B128" s="146"/>
      <c r="C128" s="135"/>
      <c r="D128" s="149"/>
      <c r="E128" s="135"/>
      <c r="F128" s="135"/>
      <c r="G128" s="135"/>
      <c r="H128" s="147"/>
      <c r="I128" s="150"/>
      <c r="J128" s="151"/>
      <c r="K128" s="151"/>
      <c r="L128" s="151"/>
      <c r="M128" s="151"/>
      <c r="N128" s="151"/>
      <c r="O128" s="151"/>
      <c r="P128" s="151"/>
      <c r="Q128" s="151"/>
      <c r="R128" s="135"/>
      <c r="S128" s="135"/>
      <c r="T128" s="135"/>
      <c r="U128" s="136"/>
      <c r="V128" s="136"/>
      <c r="W128" s="136"/>
      <c r="X128" s="136"/>
      <c r="Y128" s="136"/>
      <c r="Z128" s="136"/>
      <c r="AA128" s="136"/>
      <c r="AB128" s="136"/>
      <c r="AC128" s="136"/>
      <c r="AD128" s="136"/>
      <c r="AE128" s="136"/>
      <c r="AF128" s="136"/>
      <c r="AG128" s="136"/>
      <c r="AH128" s="136"/>
      <c r="AI128" s="13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46"/>
      <c r="AY128" s="146"/>
      <c r="AZ128" s="146"/>
      <c r="BA128" s="146"/>
      <c r="BB128" s="146"/>
      <c r="BC128" s="146"/>
      <c r="BD128" s="146"/>
      <c r="BE128" s="146"/>
      <c r="BF128" s="146"/>
      <c r="BG128" s="146"/>
      <c r="BH128" s="146"/>
      <c r="BI128" s="146"/>
      <c r="BJ128" s="146"/>
      <c r="BK128" s="146"/>
      <c r="BL128" s="146"/>
      <c r="BM128" s="146"/>
      <c r="BN128" s="146"/>
      <c r="BO128" s="146"/>
      <c r="BP128" s="146"/>
      <c r="BQ128" s="146"/>
      <c r="BR128" s="146"/>
      <c r="BS128" s="146"/>
      <c r="BT128" s="146"/>
      <c r="BU128" s="146"/>
      <c r="BV128" s="146"/>
      <c r="BW128" s="146"/>
      <c r="BX128" s="146"/>
      <c r="BY128" s="146"/>
      <c r="BZ128" s="146"/>
      <c r="CA128" s="146"/>
      <c r="CB128" s="146"/>
      <c r="CC128" s="146"/>
      <c r="CD128" s="146"/>
      <c r="CE128" s="146"/>
      <c r="CF128" s="146"/>
      <c r="CG128" s="146"/>
      <c r="CH128" s="146"/>
      <c r="CI128" s="146"/>
      <c r="CJ128" s="146"/>
      <c r="CK128" s="146"/>
      <c r="CL128" s="146"/>
      <c r="CM128" s="146"/>
      <c r="CN128" s="146"/>
      <c r="CO128" s="146"/>
      <c r="CP128" s="146"/>
      <c r="CQ128" s="146"/>
      <c r="CR128" s="146"/>
      <c r="CS128" s="146"/>
      <c r="CT128" s="146"/>
      <c r="CU128" s="146"/>
      <c r="CV128" s="146"/>
      <c r="CW128" s="146"/>
      <c r="CX128" s="146"/>
      <c r="CY128" s="146"/>
      <c r="CZ128" s="146"/>
      <c r="DA128" s="146"/>
      <c r="DB128" s="146"/>
      <c r="DC128" s="146"/>
      <c r="DD128" s="146"/>
      <c r="DE128" s="146"/>
      <c r="DF128" s="148"/>
    </row>
    <row r="129" spans="1:110" ht="11.25" customHeight="1" x14ac:dyDescent="0.25">
      <c r="A129" s="146"/>
      <c r="B129" s="146"/>
      <c r="C129" s="135"/>
      <c r="D129" s="149"/>
      <c r="E129" s="135"/>
      <c r="F129" s="135"/>
      <c r="G129" s="135"/>
      <c r="H129" s="147"/>
      <c r="I129" s="150"/>
      <c r="J129" s="151"/>
      <c r="K129" s="151"/>
      <c r="L129" s="151"/>
      <c r="M129" s="151"/>
      <c r="N129" s="151"/>
      <c r="O129" s="151"/>
      <c r="P129" s="151"/>
      <c r="Q129" s="151"/>
      <c r="R129" s="135"/>
      <c r="S129" s="135"/>
      <c r="T129" s="135"/>
      <c r="U129" s="136"/>
      <c r="V129" s="136"/>
      <c r="W129" s="136"/>
      <c r="X129" s="136"/>
      <c r="Y129" s="136"/>
      <c r="Z129" s="136"/>
      <c r="AA129" s="136"/>
      <c r="AB129" s="136"/>
      <c r="AC129" s="136"/>
      <c r="AD129" s="136"/>
      <c r="AE129" s="136"/>
      <c r="AF129" s="136"/>
      <c r="AG129" s="136"/>
      <c r="AH129" s="136"/>
      <c r="AI129" s="136"/>
      <c r="AJ129" s="146"/>
      <c r="AK129" s="146"/>
      <c r="AL129" s="146"/>
      <c r="AM129" s="146"/>
      <c r="AN129" s="146"/>
      <c r="AO129" s="146"/>
      <c r="AP129" s="146"/>
      <c r="AQ129" s="146"/>
      <c r="AR129" s="146"/>
      <c r="AS129" s="146"/>
      <c r="AT129" s="146"/>
      <c r="AU129" s="146"/>
      <c r="AV129" s="146"/>
      <c r="AW129" s="146"/>
      <c r="AX129" s="146"/>
      <c r="AY129" s="146"/>
      <c r="AZ129" s="146"/>
      <c r="BA129" s="146"/>
      <c r="BB129" s="146"/>
      <c r="BC129" s="146"/>
      <c r="BD129" s="146"/>
      <c r="BE129" s="146"/>
      <c r="BF129" s="146"/>
      <c r="BG129" s="146"/>
      <c r="BH129" s="146"/>
      <c r="BI129" s="146"/>
      <c r="BJ129" s="146"/>
      <c r="BK129" s="146"/>
      <c r="BL129" s="146"/>
      <c r="BM129" s="146"/>
      <c r="BN129" s="146"/>
      <c r="BO129" s="146"/>
      <c r="BP129" s="146"/>
      <c r="BQ129" s="146"/>
      <c r="BR129" s="146"/>
      <c r="BS129" s="146"/>
      <c r="BT129" s="146"/>
      <c r="BU129" s="146"/>
      <c r="BV129" s="146"/>
      <c r="BW129" s="146"/>
      <c r="BX129" s="146"/>
      <c r="BY129" s="146"/>
      <c r="BZ129" s="146"/>
      <c r="CA129" s="146"/>
      <c r="CB129" s="146"/>
      <c r="CC129" s="146"/>
      <c r="CD129" s="146"/>
      <c r="CE129" s="146"/>
      <c r="CF129" s="146"/>
      <c r="CG129" s="146"/>
      <c r="CH129" s="146"/>
      <c r="CI129" s="146"/>
      <c r="CJ129" s="146"/>
      <c r="CK129" s="146"/>
      <c r="CL129" s="146"/>
      <c r="CM129" s="146"/>
      <c r="CN129" s="146"/>
      <c r="CO129" s="146"/>
      <c r="CP129" s="146"/>
      <c r="CQ129" s="146"/>
      <c r="CR129" s="146"/>
      <c r="CS129" s="146"/>
      <c r="CT129" s="146"/>
      <c r="CU129" s="146"/>
      <c r="CV129" s="146"/>
      <c r="CW129" s="146"/>
      <c r="CX129" s="146"/>
      <c r="CY129" s="146"/>
      <c r="CZ129" s="146"/>
      <c r="DA129" s="146"/>
      <c r="DB129" s="146"/>
      <c r="DC129" s="146"/>
      <c r="DD129" s="146"/>
      <c r="DE129" s="146"/>
      <c r="DF129" s="148"/>
    </row>
    <row r="130" spans="1:110" ht="11.25" customHeight="1" x14ac:dyDescent="0.25">
      <c r="A130" s="146"/>
      <c r="B130" s="146"/>
      <c r="C130" s="135"/>
      <c r="D130" s="149"/>
      <c r="E130" s="135"/>
      <c r="F130" s="135"/>
      <c r="G130" s="135"/>
      <c r="H130" s="147"/>
      <c r="I130" s="150"/>
      <c r="J130" s="151"/>
      <c r="K130" s="151"/>
      <c r="L130" s="151"/>
      <c r="M130" s="151"/>
      <c r="N130" s="151"/>
      <c r="O130" s="151"/>
      <c r="P130" s="151"/>
      <c r="Q130" s="151"/>
      <c r="R130" s="135"/>
      <c r="S130" s="135"/>
      <c r="T130" s="135"/>
      <c r="U130" s="136"/>
      <c r="V130" s="136"/>
      <c r="W130" s="136"/>
      <c r="X130" s="136"/>
      <c r="Y130" s="136"/>
      <c r="Z130" s="136"/>
      <c r="AA130" s="136"/>
      <c r="AB130" s="136"/>
      <c r="AC130" s="136"/>
      <c r="AD130" s="136"/>
      <c r="AE130" s="136"/>
      <c r="AF130" s="136"/>
      <c r="AG130" s="136"/>
      <c r="AH130" s="136"/>
      <c r="AI130" s="136"/>
      <c r="AJ130" s="146"/>
      <c r="AK130" s="146"/>
      <c r="AL130" s="146"/>
      <c r="AM130" s="146"/>
      <c r="AN130" s="146"/>
      <c r="AO130" s="146"/>
      <c r="AP130" s="146"/>
      <c r="AQ130" s="146"/>
      <c r="AR130" s="146"/>
      <c r="AS130" s="146"/>
      <c r="AT130" s="146"/>
      <c r="AU130" s="146"/>
      <c r="AV130" s="146"/>
      <c r="AW130" s="146"/>
      <c r="AX130" s="146"/>
      <c r="AY130" s="146"/>
      <c r="AZ130" s="146"/>
      <c r="BA130" s="146"/>
      <c r="BB130" s="146"/>
      <c r="BC130" s="146"/>
      <c r="BD130" s="146"/>
      <c r="BE130" s="146"/>
      <c r="BF130" s="146"/>
      <c r="BG130" s="146"/>
      <c r="BH130" s="146"/>
      <c r="BI130" s="146"/>
      <c r="BJ130" s="146"/>
      <c r="BK130" s="146"/>
      <c r="BL130" s="146"/>
      <c r="BM130" s="146"/>
      <c r="BN130" s="146"/>
      <c r="BO130" s="146"/>
      <c r="BP130" s="146"/>
      <c r="BQ130" s="146"/>
      <c r="BR130" s="146"/>
      <c r="BS130" s="146"/>
      <c r="BT130" s="146"/>
      <c r="BU130" s="146"/>
      <c r="BV130" s="146"/>
      <c r="BW130" s="146"/>
      <c r="BX130" s="146"/>
      <c r="BY130" s="146"/>
      <c r="BZ130" s="146"/>
      <c r="CA130" s="146"/>
      <c r="CB130" s="146"/>
      <c r="CC130" s="146"/>
      <c r="CD130" s="146"/>
      <c r="CE130" s="146"/>
      <c r="CF130" s="146"/>
      <c r="CG130" s="146"/>
      <c r="CH130" s="146"/>
      <c r="CI130" s="146"/>
      <c r="CJ130" s="146"/>
      <c r="CK130" s="146"/>
      <c r="CL130" s="146"/>
      <c r="CM130" s="146"/>
      <c r="CN130" s="146"/>
      <c r="CO130" s="146"/>
      <c r="CP130" s="146"/>
      <c r="CQ130" s="146"/>
      <c r="CR130" s="146"/>
      <c r="CS130" s="146"/>
      <c r="CT130" s="146"/>
      <c r="CU130" s="146"/>
      <c r="CV130" s="146"/>
      <c r="CW130" s="146"/>
      <c r="CX130" s="146"/>
      <c r="CY130" s="146"/>
      <c r="CZ130" s="146"/>
      <c r="DA130" s="146"/>
      <c r="DB130" s="146"/>
      <c r="DC130" s="146"/>
      <c r="DD130" s="146"/>
      <c r="DE130" s="146"/>
      <c r="DF130" s="148"/>
    </row>
    <row r="131" spans="1:110" ht="11.25" customHeight="1" x14ac:dyDescent="0.25">
      <c r="A131" s="146"/>
      <c r="B131" s="146"/>
      <c r="C131" s="135"/>
      <c r="D131" s="149"/>
      <c r="E131" s="135"/>
      <c r="F131" s="135"/>
      <c r="G131" s="135"/>
      <c r="H131" s="147"/>
      <c r="I131" s="150"/>
      <c r="J131" s="151"/>
      <c r="K131" s="151"/>
      <c r="L131" s="151"/>
      <c r="M131" s="151"/>
      <c r="N131" s="151"/>
      <c r="O131" s="151"/>
      <c r="P131" s="151"/>
      <c r="Q131" s="151"/>
      <c r="R131" s="135"/>
      <c r="S131" s="135"/>
      <c r="T131" s="135"/>
      <c r="U131" s="136"/>
      <c r="V131" s="136"/>
      <c r="W131" s="136"/>
      <c r="X131" s="136"/>
      <c r="Y131" s="136"/>
      <c r="Z131" s="136"/>
      <c r="AA131" s="136"/>
      <c r="AB131" s="136"/>
      <c r="AC131" s="136"/>
      <c r="AD131" s="136"/>
      <c r="AE131" s="136"/>
      <c r="AF131" s="136"/>
      <c r="AG131" s="136"/>
      <c r="AH131" s="136"/>
      <c r="AI131" s="136"/>
      <c r="AJ131" s="146"/>
      <c r="AK131" s="146"/>
      <c r="AL131" s="146"/>
      <c r="AM131" s="146"/>
      <c r="AN131" s="146"/>
      <c r="AO131" s="146"/>
      <c r="AP131" s="146"/>
      <c r="AQ131" s="146"/>
      <c r="AR131" s="146"/>
      <c r="AS131" s="146"/>
      <c r="AT131" s="146"/>
      <c r="AU131" s="146"/>
      <c r="AV131" s="146"/>
      <c r="AW131" s="146"/>
      <c r="AX131" s="146"/>
      <c r="AY131" s="146"/>
      <c r="AZ131" s="146"/>
      <c r="BA131" s="146"/>
      <c r="BB131" s="146"/>
      <c r="BC131" s="146"/>
      <c r="BD131" s="146"/>
      <c r="BE131" s="146"/>
      <c r="BF131" s="146"/>
      <c r="BG131" s="146"/>
      <c r="BH131" s="146"/>
      <c r="BI131" s="146"/>
      <c r="BJ131" s="146"/>
      <c r="BK131" s="146"/>
      <c r="BL131" s="146"/>
      <c r="BM131" s="146"/>
      <c r="BN131" s="146"/>
      <c r="BO131" s="146"/>
      <c r="BP131" s="146"/>
      <c r="BQ131" s="146"/>
      <c r="BR131" s="146"/>
      <c r="BS131" s="146"/>
      <c r="BT131" s="146"/>
      <c r="BU131" s="146"/>
      <c r="BV131" s="146"/>
      <c r="BW131" s="146"/>
      <c r="BX131" s="146"/>
      <c r="BY131" s="146"/>
      <c r="BZ131" s="146"/>
      <c r="CA131" s="146"/>
      <c r="CB131" s="146"/>
      <c r="CC131" s="146"/>
      <c r="CD131" s="146"/>
      <c r="CE131" s="146"/>
      <c r="CF131" s="146"/>
      <c r="CG131" s="146"/>
      <c r="CH131" s="146"/>
      <c r="CI131" s="146"/>
      <c r="CJ131" s="146"/>
      <c r="CK131" s="146"/>
      <c r="CL131" s="146"/>
      <c r="CM131" s="146"/>
      <c r="CN131" s="146"/>
      <c r="CO131" s="146"/>
      <c r="CP131" s="146"/>
      <c r="CQ131" s="146"/>
      <c r="CR131" s="146"/>
      <c r="CS131" s="146"/>
      <c r="CT131" s="146"/>
      <c r="CU131" s="146"/>
      <c r="CV131" s="146"/>
      <c r="CW131" s="146"/>
      <c r="CX131" s="146"/>
      <c r="CY131" s="146"/>
      <c r="CZ131" s="146"/>
      <c r="DA131" s="146"/>
      <c r="DB131" s="146"/>
      <c r="DC131" s="146"/>
      <c r="DD131" s="146"/>
      <c r="DE131" s="146"/>
      <c r="DF131" s="148"/>
    </row>
    <row r="132" spans="1:110" ht="11.25" customHeight="1" x14ac:dyDescent="0.25">
      <c r="A132" s="146"/>
      <c r="B132" s="146"/>
      <c r="C132" s="135"/>
      <c r="D132" s="149"/>
      <c r="E132" s="135"/>
      <c r="F132" s="135"/>
      <c r="G132" s="135"/>
      <c r="H132" s="147"/>
      <c r="I132" s="150"/>
      <c r="J132" s="151"/>
      <c r="K132" s="151"/>
      <c r="L132" s="151"/>
      <c r="M132" s="151"/>
      <c r="N132" s="151"/>
      <c r="O132" s="151"/>
      <c r="P132" s="151"/>
      <c r="Q132" s="151"/>
      <c r="R132" s="135"/>
      <c r="S132" s="135"/>
      <c r="T132" s="135"/>
      <c r="U132" s="136"/>
      <c r="V132" s="136"/>
      <c r="W132" s="136"/>
      <c r="X132" s="136"/>
      <c r="Y132" s="136"/>
      <c r="Z132" s="136"/>
      <c r="AA132" s="136"/>
      <c r="AB132" s="136"/>
      <c r="AC132" s="136"/>
      <c r="AD132" s="136"/>
      <c r="AE132" s="136"/>
      <c r="AF132" s="136"/>
      <c r="AG132" s="136"/>
      <c r="AH132" s="136"/>
      <c r="AI132" s="136"/>
      <c r="AJ132" s="146"/>
      <c r="AK132" s="146"/>
      <c r="AL132" s="146"/>
      <c r="AM132" s="146"/>
      <c r="AN132" s="146"/>
      <c r="AO132" s="146"/>
      <c r="AP132" s="146"/>
      <c r="AQ132" s="146"/>
      <c r="AR132" s="146"/>
      <c r="AS132" s="146"/>
      <c r="AT132" s="146"/>
      <c r="AU132" s="146"/>
      <c r="AV132" s="146"/>
      <c r="AW132" s="146"/>
      <c r="AX132" s="146"/>
      <c r="AY132" s="146"/>
      <c r="AZ132" s="146"/>
      <c r="BA132" s="146"/>
      <c r="BB132" s="146"/>
      <c r="BC132" s="146"/>
      <c r="BD132" s="146"/>
      <c r="BE132" s="146"/>
      <c r="BF132" s="146"/>
      <c r="BG132" s="146"/>
      <c r="BH132" s="146"/>
      <c r="BI132" s="146"/>
      <c r="BJ132" s="146"/>
      <c r="BK132" s="146"/>
      <c r="BL132" s="146"/>
      <c r="BM132" s="146"/>
      <c r="BN132" s="146"/>
      <c r="BO132" s="146"/>
      <c r="BP132" s="146"/>
      <c r="BQ132" s="146"/>
      <c r="BR132" s="146"/>
      <c r="BS132" s="146"/>
      <c r="BT132" s="146"/>
      <c r="BU132" s="146"/>
      <c r="BV132" s="146"/>
      <c r="BW132" s="146"/>
      <c r="BX132" s="146"/>
      <c r="BY132" s="146"/>
      <c r="BZ132" s="146"/>
      <c r="CA132" s="146"/>
      <c r="CB132" s="146"/>
      <c r="CC132" s="146"/>
      <c r="CD132" s="146"/>
      <c r="CE132" s="146"/>
      <c r="CF132" s="146"/>
      <c r="CG132" s="146"/>
      <c r="CH132" s="146"/>
      <c r="CI132" s="146"/>
      <c r="CJ132" s="146"/>
      <c r="CK132" s="146"/>
      <c r="CL132" s="146"/>
      <c r="CM132" s="146"/>
      <c r="CN132" s="146"/>
      <c r="CO132" s="146"/>
      <c r="CP132" s="146"/>
      <c r="CQ132" s="146"/>
      <c r="CR132" s="146"/>
      <c r="CS132" s="146"/>
      <c r="CT132" s="146"/>
      <c r="CU132" s="146"/>
      <c r="CV132" s="146"/>
      <c r="CW132" s="146"/>
      <c r="CX132" s="146"/>
      <c r="CY132" s="146"/>
      <c r="CZ132" s="146"/>
      <c r="DA132" s="146"/>
      <c r="DB132" s="146"/>
      <c r="DC132" s="146"/>
      <c r="DD132" s="146"/>
      <c r="DE132" s="146"/>
      <c r="DF132" s="148"/>
    </row>
    <row r="133" spans="1:110" ht="11.25" customHeight="1" x14ac:dyDescent="0.25">
      <c r="A133" s="146"/>
      <c r="B133" s="146"/>
      <c r="C133" s="135"/>
      <c r="D133" s="149"/>
      <c r="E133" s="135"/>
      <c r="F133" s="135"/>
      <c r="G133" s="135"/>
      <c r="H133" s="147"/>
      <c r="I133" s="150"/>
      <c r="J133" s="151"/>
      <c r="K133" s="151"/>
      <c r="L133" s="151"/>
      <c r="M133" s="151"/>
      <c r="N133" s="151"/>
      <c r="O133" s="151"/>
      <c r="P133" s="151"/>
      <c r="Q133" s="151"/>
      <c r="R133" s="135"/>
      <c r="S133" s="135"/>
      <c r="T133" s="135"/>
      <c r="U133" s="136"/>
      <c r="V133" s="136"/>
      <c r="W133" s="136"/>
      <c r="X133" s="136"/>
      <c r="Y133" s="136"/>
      <c r="Z133" s="136"/>
      <c r="AA133" s="136"/>
      <c r="AB133" s="136"/>
      <c r="AC133" s="136"/>
      <c r="AD133" s="136"/>
      <c r="AE133" s="136"/>
      <c r="AF133" s="136"/>
      <c r="AG133" s="136"/>
      <c r="AH133" s="136"/>
      <c r="AI133" s="136"/>
      <c r="AJ133" s="146"/>
      <c r="AK133" s="146"/>
      <c r="AL133" s="146"/>
      <c r="AM133" s="146"/>
      <c r="AN133" s="146"/>
      <c r="AO133" s="146"/>
      <c r="AP133" s="146"/>
      <c r="AQ133" s="146"/>
      <c r="AR133" s="146"/>
      <c r="AS133" s="146"/>
      <c r="AT133" s="146"/>
      <c r="AU133" s="146"/>
      <c r="AV133" s="146"/>
      <c r="AW133" s="146"/>
      <c r="AX133" s="146"/>
      <c r="AY133" s="146"/>
      <c r="AZ133" s="146"/>
      <c r="BA133" s="146"/>
      <c r="BB133" s="146"/>
      <c r="BC133" s="146"/>
      <c r="BD133" s="146"/>
      <c r="BE133" s="146"/>
      <c r="BF133" s="146"/>
      <c r="BG133" s="146"/>
      <c r="BH133" s="146"/>
      <c r="BI133" s="146"/>
      <c r="BJ133" s="146"/>
      <c r="BK133" s="146"/>
      <c r="BL133" s="146"/>
      <c r="BM133" s="146"/>
      <c r="BN133" s="146"/>
      <c r="BO133" s="146"/>
      <c r="BP133" s="146"/>
      <c r="BQ133" s="146"/>
      <c r="BR133" s="146"/>
      <c r="BS133" s="146"/>
      <c r="BT133" s="146"/>
      <c r="BU133" s="146"/>
      <c r="BV133" s="146"/>
      <c r="BW133" s="146"/>
      <c r="BX133" s="146"/>
      <c r="BY133" s="146"/>
      <c r="BZ133" s="146"/>
      <c r="CA133" s="146"/>
      <c r="CB133" s="146"/>
      <c r="CC133" s="146"/>
      <c r="CD133" s="146"/>
      <c r="CE133" s="146"/>
      <c r="CF133" s="146"/>
      <c r="CG133" s="146"/>
      <c r="CH133" s="146"/>
      <c r="CI133" s="146"/>
      <c r="CJ133" s="146"/>
      <c r="CK133" s="146"/>
      <c r="CL133" s="146"/>
      <c r="CM133" s="146"/>
      <c r="CN133" s="146"/>
      <c r="CO133" s="146"/>
      <c r="CP133" s="146"/>
      <c r="CQ133" s="146"/>
      <c r="CR133" s="146"/>
      <c r="CS133" s="146"/>
      <c r="CT133" s="146"/>
      <c r="CU133" s="146"/>
      <c r="CV133" s="146"/>
      <c r="CW133" s="146"/>
      <c r="CX133" s="146"/>
      <c r="CY133" s="146"/>
      <c r="CZ133" s="146"/>
      <c r="DA133" s="146"/>
      <c r="DB133" s="146"/>
      <c r="DC133" s="146"/>
      <c r="DD133" s="146"/>
      <c r="DE133" s="146"/>
      <c r="DF133" s="148"/>
    </row>
    <row r="134" spans="1:110" ht="11.25" customHeight="1" x14ac:dyDescent="0.25">
      <c r="A134" s="146"/>
      <c r="B134" s="146"/>
      <c r="C134" s="135"/>
      <c r="D134" s="149"/>
      <c r="E134" s="135"/>
      <c r="F134" s="135"/>
      <c r="G134" s="135"/>
      <c r="H134" s="147"/>
      <c r="I134" s="150"/>
      <c r="J134" s="151"/>
      <c r="K134" s="151"/>
      <c r="L134" s="151"/>
      <c r="M134" s="151"/>
      <c r="N134" s="151"/>
      <c r="O134" s="151"/>
      <c r="P134" s="151"/>
      <c r="Q134" s="151"/>
      <c r="R134" s="135"/>
      <c r="S134" s="135"/>
      <c r="T134" s="135"/>
      <c r="U134" s="136"/>
      <c r="V134" s="136"/>
      <c r="W134" s="136"/>
      <c r="X134" s="136"/>
      <c r="Y134" s="136"/>
      <c r="Z134" s="136"/>
      <c r="AA134" s="136"/>
      <c r="AB134" s="136"/>
      <c r="AC134" s="136"/>
      <c r="AD134" s="136"/>
      <c r="AE134" s="136"/>
      <c r="AF134" s="136"/>
      <c r="AG134" s="136"/>
      <c r="AH134" s="136"/>
      <c r="AI134" s="13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6"/>
      <c r="AV134" s="146"/>
      <c r="AW134" s="146"/>
      <c r="AX134" s="146"/>
      <c r="AY134" s="146"/>
      <c r="AZ134" s="146"/>
      <c r="BA134" s="146"/>
      <c r="BB134" s="146"/>
      <c r="BC134" s="146"/>
      <c r="BD134" s="146"/>
      <c r="BE134" s="146"/>
      <c r="BF134" s="146"/>
      <c r="BG134" s="146"/>
      <c r="BH134" s="146"/>
      <c r="BI134" s="146"/>
      <c r="BJ134" s="146"/>
      <c r="BK134" s="146"/>
      <c r="BL134" s="146"/>
      <c r="BM134" s="146"/>
      <c r="BN134" s="146"/>
      <c r="BO134" s="146"/>
      <c r="BP134" s="146"/>
      <c r="BQ134" s="146"/>
      <c r="BR134" s="146"/>
      <c r="BS134" s="146"/>
      <c r="BT134" s="146"/>
      <c r="BU134" s="146"/>
      <c r="BV134" s="146"/>
      <c r="BW134" s="146"/>
      <c r="BX134" s="146"/>
      <c r="BY134" s="146"/>
      <c r="BZ134" s="146"/>
      <c r="CA134" s="146"/>
      <c r="CB134" s="146"/>
      <c r="CC134" s="146"/>
      <c r="CD134" s="146"/>
      <c r="CE134" s="146"/>
      <c r="CF134" s="146"/>
      <c r="CG134" s="146"/>
      <c r="CH134" s="146"/>
      <c r="CI134" s="146"/>
      <c r="CJ134" s="146"/>
      <c r="CK134" s="146"/>
      <c r="CL134" s="146"/>
      <c r="CM134" s="146"/>
      <c r="CN134" s="146"/>
      <c r="CO134" s="146"/>
      <c r="CP134" s="146"/>
      <c r="CQ134" s="146"/>
      <c r="CR134" s="146"/>
      <c r="CS134" s="146"/>
      <c r="CT134" s="146"/>
      <c r="CU134" s="146"/>
      <c r="CV134" s="146"/>
      <c r="CW134" s="146"/>
      <c r="CX134" s="146"/>
      <c r="CY134" s="146"/>
      <c r="CZ134" s="146"/>
      <c r="DA134" s="146"/>
      <c r="DB134" s="146"/>
      <c r="DC134" s="146"/>
      <c r="DD134" s="146"/>
      <c r="DE134" s="146"/>
      <c r="DF134" s="148"/>
    </row>
    <row r="135" spans="1:110" ht="11.25" customHeight="1" x14ac:dyDescent="0.25">
      <c r="A135" s="146"/>
      <c r="B135" s="146"/>
      <c r="C135" s="135"/>
      <c r="D135" s="149"/>
      <c r="E135" s="135"/>
      <c r="F135" s="135"/>
      <c r="G135" s="135"/>
      <c r="H135" s="147"/>
      <c r="I135" s="150"/>
      <c r="J135" s="151"/>
      <c r="K135" s="151"/>
      <c r="L135" s="151"/>
      <c r="M135" s="151"/>
      <c r="N135" s="151"/>
      <c r="O135" s="151"/>
      <c r="P135" s="151"/>
      <c r="Q135" s="151"/>
      <c r="R135" s="135"/>
      <c r="S135" s="135"/>
      <c r="T135" s="135"/>
      <c r="U135" s="136"/>
      <c r="V135" s="136"/>
      <c r="W135" s="136"/>
      <c r="X135" s="136"/>
      <c r="Y135" s="136"/>
      <c r="Z135" s="136"/>
      <c r="AA135" s="136"/>
      <c r="AB135" s="136"/>
      <c r="AC135" s="136"/>
      <c r="AD135" s="136"/>
      <c r="AE135" s="136"/>
      <c r="AF135" s="136"/>
      <c r="AG135" s="136"/>
      <c r="AH135" s="136"/>
      <c r="AI135" s="13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46"/>
      <c r="AV135" s="146"/>
      <c r="AW135" s="146"/>
      <c r="AX135" s="146"/>
      <c r="AY135" s="146"/>
      <c r="AZ135" s="146"/>
      <c r="BA135" s="146"/>
      <c r="BB135" s="146"/>
      <c r="BC135" s="146"/>
      <c r="BD135" s="146"/>
      <c r="BE135" s="146"/>
      <c r="BF135" s="146"/>
      <c r="BG135" s="146"/>
      <c r="BH135" s="146"/>
      <c r="BI135" s="146"/>
      <c r="BJ135" s="146"/>
      <c r="BK135" s="146"/>
      <c r="BL135" s="146"/>
      <c r="BM135" s="146"/>
      <c r="BN135" s="146"/>
      <c r="BO135" s="146"/>
      <c r="BP135" s="146"/>
      <c r="BQ135" s="146"/>
      <c r="BR135" s="146"/>
      <c r="BS135" s="146"/>
      <c r="BT135" s="146"/>
      <c r="BU135" s="146"/>
      <c r="BV135" s="146"/>
      <c r="BW135" s="146"/>
      <c r="BX135" s="146"/>
      <c r="BY135" s="146"/>
      <c r="BZ135" s="146"/>
      <c r="CA135" s="146"/>
      <c r="CB135" s="146"/>
      <c r="CC135" s="146"/>
      <c r="CD135" s="146"/>
      <c r="CE135" s="146"/>
      <c r="CF135" s="146"/>
      <c r="CG135" s="146"/>
      <c r="CH135" s="146"/>
      <c r="CI135" s="146"/>
      <c r="CJ135" s="146"/>
      <c r="CK135" s="146"/>
      <c r="CL135" s="146"/>
      <c r="CM135" s="146"/>
      <c r="CN135" s="146"/>
      <c r="CO135" s="146"/>
      <c r="CP135" s="146"/>
      <c r="CQ135" s="146"/>
      <c r="CR135" s="146"/>
      <c r="CS135" s="146"/>
      <c r="CT135" s="146"/>
      <c r="CU135" s="146"/>
      <c r="CV135" s="146"/>
      <c r="CW135" s="146"/>
      <c r="CX135" s="146"/>
      <c r="CY135" s="146"/>
      <c r="CZ135" s="146"/>
      <c r="DA135" s="146"/>
      <c r="DB135" s="146"/>
      <c r="DC135" s="146"/>
      <c r="DD135" s="146"/>
      <c r="DE135" s="146"/>
      <c r="DF135" s="148"/>
    </row>
    <row r="136" spans="1:110" ht="11.25" customHeight="1" x14ac:dyDescent="0.25">
      <c r="A136" s="146"/>
      <c r="B136" s="146"/>
      <c r="C136" s="135"/>
      <c r="D136" s="149"/>
      <c r="E136" s="135"/>
      <c r="F136" s="135"/>
      <c r="G136" s="135"/>
      <c r="H136" s="147"/>
      <c r="I136" s="150"/>
      <c r="J136" s="151"/>
      <c r="K136" s="151"/>
      <c r="L136" s="151"/>
      <c r="M136" s="151"/>
      <c r="N136" s="151"/>
      <c r="O136" s="151"/>
      <c r="P136" s="151"/>
      <c r="Q136" s="151"/>
      <c r="R136" s="135"/>
      <c r="S136" s="135"/>
      <c r="T136" s="135"/>
      <c r="U136" s="136"/>
      <c r="V136" s="136"/>
      <c r="W136" s="136"/>
      <c r="X136" s="136"/>
      <c r="Y136" s="136"/>
      <c r="Z136" s="136"/>
      <c r="AA136" s="136"/>
      <c r="AB136" s="136"/>
      <c r="AC136" s="136"/>
      <c r="AD136" s="136"/>
      <c r="AE136" s="136"/>
      <c r="AF136" s="136"/>
      <c r="AG136" s="136"/>
      <c r="AH136" s="136"/>
      <c r="AI136" s="136"/>
      <c r="AJ136" s="146"/>
      <c r="AK136" s="146"/>
      <c r="AL136" s="146"/>
      <c r="AM136" s="146"/>
      <c r="AN136" s="146"/>
      <c r="AO136" s="146"/>
      <c r="AP136" s="146"/>
      <c r="AQ136" s="146"/>
      <c r="AR136" s="146"/>
      <c r="AS136" s="146"/>
      <c r="AT136" s="146"/>
      <c r="AU136" s="146"/>
      <c r="AV136" s="146"/>
      <c r="AW136" s="146"/>
      <c r="AX136" s="146"/>
      <c r="AY136" s="146"/>
      <c r="AZ136" s="146"/>
      <c r="BA136" s="146"/>
      <c r="BB136" s="146"/>
      <c r="BC136" s="146"/>
      <c r="BD136" s="146"/>
      <c r="BE136" s="146"/>
      <c r="BF136" s="146"/>
      <c r="BG136" s="146"/>
      <c r="BH136" s="146"/>
      <c r="BI136" s="146"/>
      <c r="BJ136" s="146"/>
      <c r="BK136" s="146"/>
      <c r="BL136" s="146"/>
      <c r="BM136" s="146"/>
      <c r="BN136" s="146"/>
      <c r="BO136" s="146"/>
      <c r="BP136" s="146"/>
      <c r="BQ136" s="146"/>
      <c r="BR136" s="146"/>
      <c r="BS136" s="146"/>
      <c r="BT136" s="146"/>
      <c r="BU136" s="146"/>
      <c r="BV136" s="146"/>
      <c r="BW136" s="146"/>
      <c r="BX136" s="146"/>
      <c r="BY136" s="146"/>
      <c r="BZ136" s="146"/>
      <c r="CA136" s="146"/>
      <c r="CB136" s="146"/>
      <c r="CC136" s="146"/>
      <c r="CD136" s="146"/>
      <c r="CE136" s="146"/>
      <c r="CF136" s="146"/>
      <c r="CG136" s="146"/>
      <c r="CH136" s="146"/>
      <c r="CI136" s="146"/>
      <c r="CJ136" s="146"/>
      <c r="CK136" s="146"/>
      <c r="CL136" s="146"/>
      <c r="CM136" s="146"/>
      <c r="CN136" s="146"/>
      <c r="CO136" s="146"/>
      <c r="CP136" s="146"/>
      <c r="CQ136" s="146"/>
      <c r="CR136" s="146"/>
      <c r="CS136" s="146"/>
      <c r="CT136" s="146"/>
      <c r="CU136" s="146"/>
      <c r="CV136" s="146"/>
      <c r="CW136" s="146"/>
      <c r="CX136" s="146"/>
      <c r="CY136" s="146"/>
      <c r="CZ136" s="146"/>
      <c r="DA136" s="146"/>
      <c r="DB136" s="146"/>
      <c r="DC136" s="146"/>
      <c r="DD136" s="146"/>
      <c r="DE136" s="146"/>
      <c r="DF136" s="148"/>
    </row>
    <row r="137" spans="1:110" ht="11.25" customHeight="1" x14ac:dyDescent="0.25">
      <c r="A137" s="146"/>
      <c r="B137" s="146"/>
      <c r="C137" s="135"/>
      <c r="D137" s="149"/>
      <c r="E137" s="135"/>
      <c r="F137" s="135"/>
      <c r="G137" s="135"/>
      <c r="H137" s="147"/>
      <c r="I137" s="150"/>
      <c r="J137" s="151"/>
      <c r="K137" s="151"/>
      <c r="L137" s="151"/>
      <c r="M137" s="151"/>
      <c r="N137" s="151"/>
      <c r="O137" s="151"/>
      <c r="P137" s="151"/>
      <c r="Q137" s="151"/>
      <c r="R137" s="135"/>
      <c r="S137" s="135"/>
      <c r="T137" s="135"/>
      <c r="U137" s="136"/>
      <c r="V137" s="136"/>
      <c r="W137" s="136"/>
      <c r="X137" s="136"/>
      <c r="Y137" s="136"/>
      <c r="Z137" s="136"/>
      <c r="AA137" s="136"/>
      <c r="AB137" s="136"/>
      <c r="AC137" s="136"/>
      <c r="AD137" s="136"/>
      <c r="AE137" s="136"/>
      <c r="AF137" s="136"/>
      <c r="AG137" s="136"/>
      <c r="AH137" s="136"/>
      <c r="AI137" s="13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146"/>
      <c r="BG137" s="146"/>
      <c r="BH137" s="146"/>
      <c r="BI137" s="146"/>
      <c r="BJ137" s="146"/>
      <c r="BK137" s="146"/>
      <c r="BL137" s="146"/>
      <c r="BM137" s="146"/>
      <c r="BN137" s="146"/>
      <c r="BO137" s="146"/>
      <c r="BP137" s="146"/>
      <c r="BQ137" s="146"/>
      <c r="BR137" s="146"/>
      <c r="BS137" s="146"/>
      <c r="BT137" s="146"/>
      <c r="BU137" s="146"/>
      <c r="BV137" s="146"/>
      <c r="BW137" s="146"/>
      <c r="BX137" s="146"/>
      <c r="BY137" s="146"/>
      <c r="BZ137" s="146"/>
      <c r="CA137" s="146"/>
      <c r="CB137" s="146"/>
      <c r="CC137" s="146"/>
      <c r="CD137" s="146"/>
      <c r="CE137" s="146"/>
      <c r="CF137" s="146"/>
      <c r="CG137" s="146"/>
      <c r="CH137" s="146"/>
      <c r="CI137" s="146"/>
      <c r="CJ137" s="146"/>
      <c r="CK137" s="146"/>
      <c r="CL137" s="146"/>
      <c r="CM137" s="146"/>
      <c r="CN137" s="146"/>
      <c r="CO137" s="146"/>
      <c r="CP137" s="146"/>
      <c r="CQ137" s="146"/>
      <c r="CR137" s="146"/>
      <c r="CS137" s="146"/>
      <c r="CT137" s="146"/>
      <c r="CU137" s="146"/>
      <c r="CV137" s="146"/>
      <c r="CW137" s="146"/>
      <c r="CX137" s="146"/>
      <c r="CY137" s="146"/>
      <c r="CZ137" s="146"/>
      <c r="DA137" s="146"/>
      <c r="DB137" s="146"/>
      <c r="DC137" s="146"/>
      <c r="DD137" s="146"/>
      <c r="DE137" s="146"/>
      <c r="DF137" s="148"/>
    </row>
    <row r="138" spans="1:110" ht="11.25" customHeight="1" x14ac:dyDescent="0.25">
      <c r="A138" s="146"/>
      <c r="B138" s="146"/>
      <c r="C138" s="135"/>
      <c r="D138" s="149"/>
      <c r="E138" s="135"/>
      <c r="F138" s="135"/>
      <c r="G138" s="135"/>
      <c r="H138" s="147"/>
      <c r="I138" s="150"/>
      <c r="J138" s="151"/>
      <c r="K138" s="151"/>
      <c r="L138" s="151"/>
      <c r="M138" s="151"/>
      <c r="N138" s="151"/>
      <c r="O138" s="151"/>
      <c r="P138" s="151"/>
      <c r="Q138" s="151"/>
      <c r="R138" s="135"/>
      <c r="S138" s="135"/>
      <c r="T138" s="135"/>
      <c r="U138" s="136"/>
      <c r="V138" s="136"/>
      <c r="W138" s="136"/>
      <c r="X138" s="136"/>
      <c r="Y138" s="136"/>
      <c r="Z138" s="136"/>
      <c r="AA138" s="136"/>
      <c r="AB138" s="136"/>
      <c r="AC138" s="136"/>
      <c r="AD138" s="136"/>
      <c r="AE138" s="136"/>
      <c r="AF138" s="136"/>
      <c r="AG138" s="136"/>
      <c r="AH138" s="136"/>
      <c r="AI138" s="136"/>
      <c r="AJ138" s="146"/>
      <c r="AK138" s="146"/>
      <c r="AL138" s="146"/>
      <c r="AM138" s="146"/>
      <c r="AN138" s="146"/>
      <c r="AO138" s="146"/>
      <c r="AP138" s="146"/>
      <c r="AQ138" s="146"/>
      <c r="AR138" s="146"/>
      <c r="AS138" s="146"/>
      <c r="AT138" s="146"/>
      <c r="AU138" s="146"/>
      <c r="AV138" s="146"/>
      <c r="AW138" s="146"/>
      <c r="AX138" s="146"/>
      <c r="AY138" s="146"/>
      <c r="AZ138" s="146"/>
      <c r="BA138" s="146"/>
      <c r="BB138" s="146"/>
      <c r="BC138" s="146"/>
      <c r="BD138" s="146"/>
      <c r="BE138" s="146"/>
      <c r="BF138" s="146"/>
      <c r="BG138" s="146"/>
      <c r="BH138" s="146"/>
      <c r="BI138" s="146"/>
      <c r="BJ138" s="146"/>
      <c r="BK138" s="146"/>
      <c r="BL138" s="146"/>
      <c r="BM138" s="146"/>
      <c r="BN138" s="146"/>
      <c r="BO138" s="146"/>
      <c r="BP138" s="146"/>
      <c r="BQ138" s="146"/>
      <c r="BR138" s="146"/>
      <c r="BS138" s="146"/>
      <c r="BT138" s="146"/>
      <c r="BU138" s="146"/>
      <c r="BV138" s="146"/>
      <c r="BW138" s="146"/>
      <c r="BX138" s="146"/>
      <c r="BY138" s="146"/>
      <c r="BZ138" s="146"/>
      <c r="CA138" s="146"/>
      <c r="CB138" s="146"/>
      <c r="CC138" s="146"/>
      <c r="CD138" s="146"/>
      <c r="CE138" s="146"/>
      <c r="CF138" s="146"/>
      <c r="CG138" s="146"/>
      <c r="CH138" s="146"/>
      <c r="CI138" s="146"/>
      <c r="CJ138" s="146"/>
      <c r="CK138" s="146"/>
      <c r="CL138" s="146"/>
      <c r="CM138" s="146"/>
      <c r="CN138" s="146"/>
      <c r="CO138" s="146"/>
      <c r="CP138" s="146"/>
      <c r="CQ138" s="146"/>
      <c r="CR138" s="146"/>
      <c r="CS138" s="146"/>
      <c r="CT138" s="146"/>
      <c r="CU138" s="146"/>
      <c r="CV138" s="146"/>
      <c r="CW138" s="146"/>
      <c r="CX138" s="146"/>
      <c r="CY138" s="146"/>
      <c r="CZ138" s="146"/>
      <c r="DA138" s="146"/>
      <c r="DB138" s="146"/>
      <c r="DC138" s="146"/>
      <c r="DD138" s="146"/>
      <c r="DE138" s="146"/>
      <c r="DF138" s="148"/>
    </row>
    <row r="139" spans="1:110" ht="11.25" customHeight="1" x14ac:dyDescent="0.25">
      <c r="A139" s="146"/>
      <c r="B139" s="146"/>
      <c r="C139" s="135"/>
      <c r="D139" s="149"/>
      <c r="E139" s="135"/>
      <c r="F139" s="135"/>
      <c r="G139" s="135"/>
      <c r="H139" s="147"/>
      <c r="I139" s="150"/>
      <c r="J139" s="151"/>
      <c r="K139" s="151"/>
      <c r="L139" s="151"/>
      <c r="M139" s="151"/>
      <c r="N139" s="151"/>
      <c r="O139" s="151"/>
      <c r="P139" s="151"/>
      <c r="Q139" s="151"/>
      <c r="R139" s="135"/>
      <c r="S139" s="135"/>
      <c r="T139" s="135"/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  <c r="AF139" s="136"/>
      <c r="AG139" s="136"/>
      <c r="AH139" s="136"/>
      <c r="AI139" s="136"/>
      <c r="AJ139" s="146"/>
      <c r="AK139" s="146"/>
      <c r="AL139" s="146"/>
      <c r="AM139" s="146"/>
      <c r="AN139" s="146"/>
      <c r="AO139" s="146"/>
      <c r="AP139" s="146"/>
      <c r="AQ139" s="146"/>
      <c r="AR139" s="146"/>
      <c r="AS139" s="146"/>
      <c r="AT139" s="146"/>
      <c r="AU139" s="146"/>
      <c r="AV139" s="146"/>
      <c r="AW139" s="146"/>
      <c r="AX139" s="146"/>
      <c r="AY139" s="146"/>
      <c r="AZ139" s="146"/>
      <c r="BA139" s="146"/>
      <c r="BB139" s="146"/>
      <c r="BC139" s="146"/>
      <c r="BD139" s="146"/>
      <c r="BE139" s="146"/>
      <c r="BF139" s="146"/>
      <c r="BG139" s="146"/>
      <c r="BH139" s="146"/>
      <c r="BI139" s="146"/>
      <c r="BJ139" s="146"/>
      <c r="BK139" s="146"/>
      <c r="BL139" s="146"/>
      <c r="BM139" s="146"/>
      <c r="BN139" s="146"/>
      <c r="BO139" s="146"/>
      <c r="BP139" s="146"/>
      <c r="BQ139" s="146"/>
      <c r="BR139" s="146"/>
      <c r="BS139" s="146"/>
      <c r="BT139" s="146"/>
      <c r="BU139" s="146"/>
      <c r="BV139" s="146"/>
      <c r="BW139" s="146"/>
      <c r="BX139" s="146"/>
      <c r="BY139" s="146"/>
      <c r="BZ139" s="146"/>
      <c r="CA139" s="146"/>
      <c r="CB139" s="146"/>
      <c r="CC139" s="146"/>
      <c r="CD139" s="146"/>
      <c r="CE139" s="146"/>
      <c r="CF139" s="146"/>
      <c r="CG139" s="146"/>
      <c r="CH139" s="146"/>
      <c r="CI139" s="146"/>
      <c r="CJ139" s="146"/>
      <c r="CK139" s="146"/>
      <c r="CL139" s="146"/>
      <c r="CM139" s="146"/>
      <c r="CN139" s="146"/>
      <c r="CO139" s="146"/>
      <c r="CP139" s="146"/>
      <c r="CQ139" s="146"/>
      <c r="CR139" s="146"/>
      <c r="CS139" s="146"/>
      <c r="CT139" s="146"/>
      <c r="CU139" s="146"/>
      <c r="CV139" s="146"/>
      <c r="CW139" s="146"/>
      <c r="CX139" s="146"/>
      <c r="CY139" s="146"/>
      <c r="CZ139" s="146"/>
      <c r="DA139" s="146"/>
      <c r="DB139" s="146"/>
      <c r="DC139" s="146"/>
      <c r="DD139" s="146"/>
      <c r="DE139" s="146"/>
      <c r="DF139" s="148"/>
    </row>
    <row r="140" spans="1:110" ht="11.25" customHeight="1" x14ac:dyDescent="0.25">
      <c r="A140" s="146"/>
      <c r="B140" s="146"/>
      <c r="C140" s="135"/>
      <c r="D140" s="149"/>
      <c r="E140" s="135"/>
      <c r="F140" s="135"/>
      <c r="G140" s="135"/>
      <c r="H140" s="147"/>
      <c r="I140" s="150"/>
      <c r="J140" s="151"/>
      <c r="K140" s="151"/>
      <c r="L140" s="151"/>
      <c r="M140" s="151"/>
      <c r="N140" s="151"/>
      <c r="O140" s="151"/>
      <c r="P140" s="151"/>
      <c r="Q140" s="151"/>
      <c r="R140" s="135"/>
      <c r="S140" s="135"/>
      <c r="T140" s="135"/>
      <c r="U140" s="136"/>
      <c r="V140" s="136"/>
      <c r="W140" s="136"/>
      <c r="X140" s="136"/>
      <c r="Y140" s="136"/>
      <c r="Z140" s="136"/>
      <c r="AA140" s="136"/>
      <c r="AB140" s="136"/>
      <c r="AC140" s="136"/>
      <c r="AD140" s="136"/>
      <c r="AE140" s="136"/>
      <c r="AF140" s="136"/>
      <c r="AG140" s="136"/>
      <c r="AH140" s="136"/>
      <c r="AI140" s="136"/>
      <c r="AJ140" s="146"/>
      <c r="AK140" s="146"/>
      <c r="AL140" s="146"/>
      <c r="AM140" s="146"/>
      <c r="AN140" s="146"/>
      <c r="AO140" s="146"/>
      <c r="AP140" s="146"/>
      <c r="AQ140" s="146"/>
      <c r="AR140" s="146"/>
      <c r="AS140" s="146"/>
      <c r="AT140" s="146"/>
      <c r="AU140" s="146"/>
      <c r="AV140" s="146"/>
      <c r="AW140" s="146"/>
      <c r="AX140" s="146"/>
      <c r="AY140" s="146"/>
      <c r="AZ140" s="146"/>
      <c r="BA140" s="146"/>
      <c r="BB140" s="146"/>
      <c r="BC140" s="146"/>
      <c r="BD140" s="146"/>
      <c r="BE140" s="146"/>
      <c r="BF140" s="146"/>
      <c r="BG140" s="146"/>
      <c r="BH140" s="146"/>
      <c r="BI140" s="146"/>
      <c r="BJ140" s="146"/>
      <c r="BK140" s="146"/>
      <c r="BL140" s="146"/>
      <c r="BM140" s="146"/>
      <c r="BN140" s="146"/>
      <c r="BO140" s="146"/>
      <c r="BP140" s="146"/>
      <c r="BQ140" s="146"/>
      <c r="BR140" s="146"/>
      <c r="BS140" s="146"/>
      <c r="BT140" s="146"/>
      <c r="BU140" s="146"/>
      <c r="BV140" s="146"/>
      <c r="BW140" s="146"/>
      <c r="BX140" s="146"/>
      <c r="BY140" s="146"/>
      <c r="BZ140" s="146"/>
      <c r="CA140" s="146"/>
      <c r="CB140" s="146"/>
      <c r="CC140" s="146"/>
      <c r="CD140" s="146"/>
      <c r="CE140" s="146"/>
      <c r="CF140" s="146"/>
      <c r="CG140" s="146"/>
      <c r="CH140" s="146"/>
      <c r="CI140" s="146"/>
      <c r="CJ140" s="146"/>
      <c r="CK140" s="146"/>
      <c r="CL140" s="146"/>
      <c r="CM140" s="146"/>
      <c r="CN140" s="146"/>
      <c r="CO140" s="146"/>
      <c r="CP140" s="146"/>
      <c r="CQ140" s="146"/>
      <c r="CR140" s="146"/>
      <c r="CS140" s="146"/>
      <c r="CT140" s="146"/>
      <c r="CU140" s="146"/>
      <c r="CV140" s="146"/>
      <c r="CW140" s="146"/>
      <c r="CX140" s="146"/>
      <c r="CY140" s="146"/>
      <c r="CZ140" s="146"/>
      <c r="DA140" s="146"/>
      <c r="DB140" s="146"/>
      <c r="DC140" s="146"/>
      <c r="DD140" s="146"/>
      <c r="DE140" s="146"/>
      <c r="DF140" s="148"/>
    </row>
    <row r="141" spans="1:110" ht="11.25" customHeight="1" x14ac:dyDescent="0.25">
      <c r="A141" s="146"/>
      <c r="B141" s="146"/>
      <c r="C141" s="135"/>
      <c r="D141" s="149"/>
      <c r="E141" s="135"/>
      <c r="F141" s="135"/>
      <c r="G141" s="135"/>
      <c r="H141" s="147"/>
      <c r="I141" s="150"/>
      <c r="J141" s="151"/>
      <c r="K141" s="151"/>
      <c r="L141" s="151"/>
      <c r="M141" s="151"/>
      <c r="N141" s="151"/>
      <c r="O141" s="151"/>
      <c r="P141" s="151"/>
      <c r="Q141" s="151"/>
      <c r="R141" s="135"/>
      <c r="S141" s="135"/>
      <c r="T141" s="135"/>
      <c r="U141" s="136"/>
      <c r="V141" s="136"/>
      <c r="W141" s="136"/>
      <c r="X141" s="136"/>
      <c r="Y141" s="136"/>
      <c r="Z141" s="136"/>
      <c r="AA141" s="136"/>
      <c r="AB141" s="136"/>
      <c r="AC141" s="136"/>
      <c r="AD141" s="136"/>
      <c r="AE141" s="136"/>
      <c r="AF141" s="136"/>
      <c r="AG141" s="136"/>
      <c r="AH141" s="136"/>
      <c r="AI141" s="136"/>
      <c r="AJ141" s="146"/>
      <c r="AK141" s="146"/>
      <c r="AL141" s="146"/>
      <c r="AM141" s="146"/>
      <c r="AN141" s="146"/>
      <c r="AO141" s="146"/>
      <c r="AP141" s="146"/>
      <c r="AQ141" s="146"/>
      <c r="AR141" s="146"/>
      <c r="AS141" s="146"/>
      <c r="AT141" s="146"/>
      <c r="AU141" s="146"/>
      <c r="AV141" s="146"/>
      <c r="AW141" s="146"/>
      <c r="AX141" s="146"/>
      <c r="AY141" s="146"/>
      <c r="AZ141" s="146"/>
      <c r="BA141" s="146"/>
      <c r="BB141" s="146"/>
      <c r="BC141" s="146"/>
      <c r="BD141" s="146"/>
      <c r="BE141" s="146"/>
      <c r="BF141" s="146"/>
      <c r="BG141" s="146"/>
      <c r="BH141" s="146"/>
      <c r="BI141" s="146"/>
      <c r="BJ141" s="146"/>
      <c r="BK141" s="146"/>
      <c r="BL141" s="146"/>
      <c r="BM141" s="146"/>
      <c r="BN141" s="146"/>
      <c r="BO141" s="146"/>
      <c r="BP141" s="146"/>
      <c r="BQ141" s="146"/>
      <c r="BR141" s="146"/>
      <c r="BS141" s="146"/>
      <c r="BT141" s="146"/>
      <c r="BU141" s="146"/>
      <c r="BV141" s="146"/>
      <c r="BW141" s="146"/>
      <c r="BX141" s="146"/>
      <c r="BY141" s="146"/>
      <c r="BZ141" s="146"/>
      <c r="CA141" s="146"/>
      <c r="CB141" s="146"/>
      <c r="CC141" s="146"/>
      <c r="CD141" s="146"/>
      <c r="CE141" s="146"/>
      <c r="CF141" s="146"/>
      <c r="CG141" s="146"/>
      <c r="CH141" s="146"/>
      <c r="CI141" s="146"/>
      <c r="CJ141" s="146"/>
      <c r="CK141" s="146"/>
      <c r="CL141" s="146"/>
      <c r="CM141" s="146"/>
      <c r="CN141" s="146"/>
      <c r="CO141" s="146"/>
      <c r="CP141" s="146"/>
      <c r="CQ141" s="146"/>
      <c r="CR141" s="146"/>
      <c r="CS141" s="146"/>
      <c r="CT141" s="146"/>
      <c r="CU141" s="146"/>
      <c r="CV141" s="146"/>
      <c r="CW141" s="146"/>
      <c r="CX141" s="146"/>
      <c r="CY141" s="146"/>
      <c r="CZ141" s="146"/>
      <c r="DA141" s="146"/>
      <c r="DB141" s="146"/>
      <c r="DC141" s="146"/>
      <c r="DD141" s="146"/>
      <c r="DE141" s="146"/>
      <c r="DF141" s="148"/>
    </row>
    <row r="142" spans="1:110" ht="11.25" customHeight="1" x14ac:dyDescent="0.25">
      <c r="A142" s="146"/>
      <c r="B142" s="146"/>
      <c r="C142" s="135"/>
      <c r="D142" s="149"/>
      <c r="E142" s="135"/>
      <c r="F142" s="135"/>
      <c r="G142" s="135"/>
      <c r="H142" s="147"/>
      <c r="I142" s="150"/>
      <c r="J142" s="151"/>
      <c r="K142" s="151"/>
      <c r="L142" s="151"/>
      <c r="M142" s="151"/>
      <c r="N142" s="151"/>
      <c r="O142" s="151"/>
      <c r="P142" s="151"/>
      <c r="Q142" s="151"/>
      <c r="R142" s="135"/>
      <c r="S142" s="135"/>
      <c r="T142" s="135"/>
      <c r="U142" s="136"/>
      <c r="V142" s="136"/>
      <c r="W142" s="136"/>
      <c r="X142" s="136"/>
      <c r="Y142" s="136"/>
      <c r="Z142" s="136"/>
      <c r="AA142" s="136"/>
      <c r="AB142" s="136"/>
      <c r="AC142" s="136"/>
      <c r="AD142" s="136"/>
      <c r="AE142" s="136"/>
      <c r="AF142" s="136"/>
      <c r="AG142" s="136"/>
      <c r="AH142" s="136"/>
      <c r="AI142" s="136"/>
      <c r="AJ142" s="146"/>
      <c r="AK142" s="146"/>
      <c r="AL142" s="146"/>
      <c r="AM142" s="146"/>
      <c r="AN142" s="146"/>
      <c r="AO142" s="146"/>
      <c r="AP142" s="146"/>
      <c r="AQ142" s="146"/>
      <c r="AR142" s="146"/>
      <c r="AS142" s="146"/>
      <c r="AT142" s="146"/>
      <c r="AU142" s="146"/>
      <c r="AV142" s="146"/>
      <c r="AW142" s="146"/>
      <c r="AX142" s="146"/>
      <c r="AY142" s="146"/>
      <c r="AZ142" s="146"/>
      <c r="BA142" s="146"/>
      <c r="BB142" s="146"/>
      <c r="BC142" s="146"/>
      <c r="BD142" s="146"/>
      <c r="BE142" s="146"/>
      <c r="BF142" s="146"/>
      <c r="BG142" s="146"/>
      <c r="BH142" s="146"/>
      <c r="BI142" s="146"/>
      <c r="BJ142" s="146"/>
      <c r="BK142" s="146"/>
      <c r="BL142" s="146"/>
      <c r="BM142" s="146"/>
      <c r="BN142" s="146"/>
      <c r="BO142" s="146"/>
      <c r="BP142" s="146"/>
      <c r="BQ142" s="146"/>
      <c r="BR142" s="146"/>
      <c r="BS142" s="146"/>
      <c r="BT142" s="146"/>
      <c r="BU142" s="146"/>
      <c r="BV142" s="146"/>
      <c r="BW142" s="146"/>
      <c r="BX142" s="146"/>
      <c r="BY142" s="146"/>
      <c r="BZ142" s="146"/>
      <c r="CA142" s="146"/>
      <c r="CB142" s="146"/>
      <c r="CC142" s="146"/>
      <c r="CD142" s="146"/>
      <c r="CE142" s="146"/>
      <c r="CF142" s="146"/>
      <c r="CG142" s="146"/>
      <c r="CH142" s="146"/>
      <c r="CI142" s="146"/>
      <c r="CJ142" s="146"/>
      <c r="CK142" s="146"/>
      <c r="CL142" s="146"/>
      <c r="CM142" s="146"/>
      <c r="CN142" s="146"/>
      <c r="CO142" s="146"/>
      <c r="CP142" s="146"/>
      <c r="CQ142" s="146"/>
      <c r="CR142" s="146"/>
      <c r="CS142" s="146"/>
      <c r="CT142" s="146"/>
      <c r="CU142" s="146"/>
      <c r="CV142" s="146"/>
      <c r="CW142" s="146"/>
      <c r="CX142" s="146"/>
      <c r="CY142" s="146"/>
      <c r="CZ142" s="146"/>
      <c r="DA142" s="146"/>
      <c r="DB142" s="146"/>
      <c r="DC142" s="146"/>
      <c r="DD142" s="146"/>
      <c r="DE142" s="146"/>
      <c r="DF142" s="148"/>
    </row>
    <row r="143" spans="1:110" ht="11.25" customHeight="1" x14ac:dyDescent="0.25">
      <c r="A143" s="146"/>
      <c r="B143" s="146"/>
      <c r="C143" s="135"/>
      <c r="D143" s="149"/>
      <c r="E143" s="135"/>
      <c r="F143" s="135"/>
      <c r="G143" s="135"/>
      <c r="H143" s="147"/>
      <c r="I143" s="150"/>
      <c r="J143" s="151"/>
      <c r="K143" s="151"/>
      <c r="L143" s="151"/>
      <c r="M143" s="151"/>
      <c r="N143" s="151"/>
      <c r="O143" s="151"/>
      <c r="P143" s="151"/>
      <c r="Q143" s="151"/>
      <c r="R143" s="135"/>
      <c r="S143" s="135"/>
      <c r="T143" s="135"/>
      <c r="U143" s="136"/>
      <c r="V143" s="136"/>
      <c r="W143" s="136"/>
      <c r="X143" s="136"/>
      <c r="Y143" s="136"/>
      <c r="Z143" s="136"/>
      <c r="AA143" s="136"/>
      <c r="AB143" s="136"/>
      <c r="AC143" s="136"/>
      <c r="AD143" s="136"/>
      <c r="AE143" s="136"/>
      <c r="AF143" s="136"/>
      <c r="AG143" s="136"/>
      <c r="AH143" s="136"/>
      <c r="AI143" s="136"/>
      <c r="AJ143" s="146"/>
      <c r="AK143" s="146"/>
      <c r="AL143" s="146"/>
      <c r="AM143" s="146"/>
      <c r="AN143" s="146"/>
      <c r="AO143" s="146"/>
      <c r="AP143" s="146"/>
      <c r="AQ143" s="146"/>
      <c r="AR143" s="146"/>
      <c r="AS143" s="146"/>
      <c r="AT143" s="146"/>
      <c r="AU143" s="146"/>
      <c r="AV143" s="146"/>
      <c r="AW143" s="146"/>
      <c r="AX143" s="146"/>
      <c r="AY143" s="146"/>
      <c r="AZ143" s="146"/>
      <c r="BA143" s="146"/>
      <c r="BB143" s="146"/>
      <c r="BC143" s="146"/>
      <c r="BD143" s="146"/>
      <c r="BE143" s="146"/>
      <c r="BF143" s="146"/>
      <c r="BG143" s="146"/>
      <c r="BH143" s="146"/>
      <c r="BI143" s="146"/>
      <c r="BJ143" s="146"/>
      <c r="BK143" s="146"/>
      <c r="BL143" s="146"/>
      <c r="BM143" s="146"/>
      <c r="BN143" s="146"/>
      <c r="BO143" s="146"/>
      <c r="BP143" s="146"/>
      <c r="BQ143" s="146"/>
      <c r="BR143" s="146"/>
      <c r="BS143" s="146"/>
      <c r="BT143" s="146"/>
      <c r="BU143" s="146"/>
      <c r="BV143" s="146"/>
      <c r="BW143" s="146"/>
      <c r="BX143" s="146"/>
      <c r="BY143" s="146"/>
      <c r="BZ143" s="146"/>
      <c r="CA143" s="146"/>
      <c r="CB143" s="146"/>
      <c r="CC143" s="146"/>
      <c r="CD143" s="146"/>
      <c r="CE143" s="146"/>
      <c r="CF143" s="146"/>
      <c r="CG143" s="146"/>
      <c r="CH143" s="146"/>
      <c r="CI143" s="146"/>
      <c r="CJ143" s="146"/>
      <c r="CK143" s="146"/>
      <c r="CL143" s="146"/>
      <c r="CM143" s="146"/>
      <c r="CN143" s="146"/>
      <c r="CO143" s="146"/>
      <c r="CP143" s="146"/>
      <c r="CQ143" s="146"/>
      <c r="CR143" s="146"/>
      <c r="CS143" s="146"/>
      <c r="CT143" s="146"/>
      <c r="CU143" s="146"/>
      <c r="CV143" s="146"/>
      <c r="CW143" s="146"/>
      <c r="CX143" s="146"/>
      <c r="CY143" s="146"/>
      <c r="CZ143" s="146"/>
      <c r="DA143" s="146"/>
      <c r="DB143" s="146"/>
      <c r="DC143" s="146"/>
      <c r="DD143" s="146"/>
      <c r="DE143" s="146"/>
      <c r="DF143" s="148"/>
    </row>
    <row r="144" spans="1:110" ht="11.25" customHeight="1" x14ac:dyDescent="0.25">
      <c r="A144" s="146"/>
      <c r="B144" s="146"/>
      <c r="C144" s="135"/>
      <c r="D144" s="149"/>
      <c r="E144" s="135"/>
      <c r="F144" s="135"/>
      <c r="G144" s="135"/>
      <c r="H144" s="147"/>
      <c r="I144" s="150"/>
      <c r="J144" s="151"/>
      <c r="K144" s="151"/>
      <c r="L144" s="151"/>
      <c r="M144" s="151"/>
      <c r="N144" s="151"/>
      <c r="O144" s="151"/>
      <c r="P144" s="151"/>
      <c r="Q144" s="151"/>
      <c r="R144" s="135"/>
      <c r="S144" s="135"/>
      <c r="T144" s="135"/>
      <c r="U144" s="136"/>
      <c r="V144" s="136"/>
      <c r="W144" s="136"/>
      <c r="X144" s="136"/>
      <c r="Y144" s="136"/>
      <c r="Z144" s="136"/>
      <c r="AA144" s="136"/>
      <c r="AB144" s="136"/>
      <c r="AC144" s="136"/>
      <c r="AD144" s="136"/>
      <c r="AE144" s="136"/>
      <c r="AF144" s="136"/>
      <c r="AG144" s="136"/>
      <c r="AH144" s="136"/>
      <c r="AI144" s="136"/>
      <c r="AJ144" s="146"/>
      <c r="AK144" s="146"/>
      <c r="AL144" s="146"/>
      <c r="AM144" s="146"/>
      <c r="AN144" s="146"/>
      <c r="AO144" s="146"/>
      <c r="AP144" s="146"/>
      <c r="AQ144" s="146"/>
      <c r="AR144" s="146"/>
      <c r="AS144" s="146"/>
      <c r="AT144" s="146"/>
      <c r="AU144" s="146"/>
      <c r="AV144" s="146"/>
      <c r="AW144" s="146"/>
      <c r="AX144" s="146"/>
      <c r="AY144" s="146"/>
      <c r="AZ144" s="146"/>
      <c r="BA144" s="146"/>
      <c r="BB144" s="146"/>
      <c r="BC144" s="146"/>
      <c r="BD144" s="146"/>
      <c r="BE144" s="146"/>
      <c r="BF144" s="146"/>
      <c r="BG144" s="146"/>
      <c r="BH144" s="146"/>
      <c r="BI144" s="146"/>
      <c r="BJ144" s="146"/>
      <c r="BK144" s="146"/>
      <c r="BL144" s="146"/>
      <c r="BM144" s="146"/>
      <c r="BN144" s="146"/>
      <c r="BO144" s="146"/>
      <c r="BP144" s="146"/>
      <c r="BQ144" s="146"/>
      <c r="BR144" s="146"/>
      <c r="BS144" s="146"/>
      <c r="BT144" s="146"/>
      <c r="BU144" s="146"/>
      <c r="BV144" s="146"/>
      <c r="BW144" s="146"/>
      <c r="BX144" s="146"/>
      <c r="BY144" s="146"/>
      <c r="BZ144" s="146"/>
      <c r="CA144" s="146"/>
      <c r="CB144" s="146"/>
      <c r="CC144" s="146"/>
      <c r="CD144" s="146"/>
      <c r="CE144" s="146"/>
      <c r="CF144" s="146"/>
      <c r="CG144" s="146"/>
      <c r="CH144" s="146"/>
      <c r="CI144" s="146"/>
      <c r="CJ144" s="146"/>
      <c r="CK144" s="146"/>
      <c r="CL144" s="146"/>
      <c r="CM144" s="146"/>
      <c r="CN144" s="146"/>
      <c r="CO144" s="146"/>
      <c r="CP144" s="146"/>
      <c r="CQ144" s="146"/>
      <c r="CR144" s="146"/>
      <c r="CS144" s="146"/>
      <c r="CT144" s="146"/>
      <c r="CU144" s="146"/>
      <c r="CV144" s="146"/>
      <c r="CW144" s="146"/>
      <c r="CX144" s="146"/>
      <c r="CY144" s="146"/>
      <c r="CZ144" s="146"/>
      <c r="DA144" s="146"/>
      <c r="DB144" s="146"/>
      <c r="DC144" s="146"/>
      <c r="DD144" s="146"/>
      <c r="DE144" s="146"/>
      <c r="DF144" s="148"/>
    </row>
    <row r="145" spans="1:110" ht="11.25" customHeight="1" x14ac:dyDescent="0.25">
      <c r="A145" s="146"/>
      <c r="B145" s="146"/>
      <c r="C145" s="135"/>
      <c r="D145" s="149"/>
      <c r="E145" s="135"/>
      <c r="F145" s="135"/>
      <c r="G145" s="135"/>
      <c r="H145" s="147"/>
      <c r="I145" s="150"/>
      <c r="J145" s="151"/>
      <c r="K145" s="151"/>
      <c r="L145" s="151"/>
      <c r="M145" s="151"/>
      <c r="N145" s="151"/>
      <c r="O145" s="151"/>
      <c r="P145" s="151"/>
      <c r="Q145" s="151"/>
      <c r="R145" s="135"/>
      <c r="S145" s="135"/>
      <c r="T145" s="135"/>
      <c r="U145" s="136"/>
      <c r="V145" s="136"/>
      <c r="W145" s="136"/>
      <c r="X145" s="136"/>
      <c r="Y145" s="136"/>
      <c r="Z145" s="136"/>
      <c r="AA145" s="136"/>
      <c r="AB145" s="136"/>
      <c r="AC145" s="136"/>
      <c r="AD145" s="136"/>
      <c r="AE145" s="136"/>
      <c r="AF145" s="136"/>
      <c r="AG145" s="136"/>
      <c r="AH145" s="136"/>
      <c r="AI145" s="136"/>
      <c r="AJ145" s="146"/>
      <c r="AK145" s="146"/>
      <c r="AL145" s="146"/>
      <c r="AM145" s="146"/>
      <c r="AN145" s="146"/>
      <c r="AO145" s="146"/>
      <c r="AP145" s="146"/>
      <c r="AQ145" s="146"/>
      <c r="AR145" s="146"/>
      <c r="AS145" s="146"/>
      <c r="AT145" s="146"/>
      <c r="AU145" s="146"/>
      <c r="AV145" s="146"/>
      <c r="AW145" s="146"/>
      <c r="AX145" s="146"/>
      <c r="AY145" s="146"/>
      <c r="AZ145" s="146"/>
      <c r="BA145" s="146"/>
      <c r="BB145" s="146"/>
      <c r="BC145" s="146"/>
      <c r="BD145" s="146"/>
      <c r="BE145" s="146"/>
      <c r="BF145" s="146"/>
      <c r="BG145" s="146"/>
      <c r="BH145" s="146"/>
      <c r="BI145" s="146"/>
      <c r="BJ145" s="146"/>
      <c r="BK145" s="146"/>
      <c r="BL145" s="146"/>
      <c r="BM145" s="146"/>
      <c r="BN145" s="146"/>
      <c r="BO145" s="146"/>
      <c r="BP145" s="146"/>
      <c r="BQ145" s="146"/>
      <c r="BR145" s="146"/>
      <c r="BS145" s="146"/>
      <c r="BT145" s="146"/>
      <c r="BU145" s="146"/>
      <c r="BV145" s="146"/>
      <c r="BW145" s="146"/>
      <c r="BX145" s="146"/>
      <c r="BY145" s="146"/>
      <c r="BZ145" s="146"/>
      <c r="CA145" s="146"/>
      <c r="CB145" s="146"/>
      <c r="CC145" s="146"/>
      <c r="CD145" s="146"/>
      <c r="CE145" s="146"/>
      <c r="CF145" s="146"/>
      <c r="CG145" s="146"/>
      <c r="CH145" s="146"/>
      <c r="CI145" s="146"/>
      <c r="CJ145" s="146"/>
      <c r="CK145" s="146"/>
      <c r="CL145" s="146"/>
      <c r="CM145" s="146"/>
      <c r="CN145" s="146"/>
      <c r="CO145" s="146"/>
      <c r="CP145" s="146"/>
      <c r="CQ145" s="146"/>
      <c r="CR145" s="146"/>
      <c r="CS145" s="146"/>
      <c r="CT145" s="146"/>
      <c r="CU145" s="146"/>
      <c r="CV145" s="146"/>
      <c r="CW145" s="146"/>
      <c r="CX145" s="146"/>
      <c r="CY145" s="146"/>
      <c r="CZ145" s="146"/>
      <c r="DA145" s="146"/>
      <c r="DB145" s="146"/>
      <c r="DC145" s="146"/>
      <c r="DD145" s="146"/>
      <c r="DE145" s="146"/>
      <c r="DF145" s="148"/>
    </row>
    <row r="146" spans="1:110" ht="11.25" customHeight="1" x14ac:dyDescent="0.25">
      <c r="A146" s="146"/>
      <c r="B146" s="146"/>
      <c r="C146" s="135"/>
      <c r="D146" s="149"/>
      <c r="E146" s="135"/>
      <c r="F146" s="135"/>
      <c r="G146" s="135"/>
      <c r="H146" s="147"/>
      <c r="I146" s="150"/>
      <c r="J146" s="151"/>
      <c r="K146" s="151"/>
      <c r="L146" s="151"/>
      <c r="M146" s="151"/>
      <c r="N146" s="151"/>
      <c r="O146" s="151"/>
      <c r="P146" s="151"/>
      <c r="Q146" s="151"/>
      <c r="R146" s="135"/>
      <c r="S146" s="135"/>
      <c r="T146" s="135"/>
      <c r="U146" s="136"/>
      <c r="V146" s="136"/>
      <c r="W146" s="136"/>
      <c r="X146" s="136"/>
      <c r="Y146" s="136"/>
      <c r="Z146" s="136"/>
      <c r="AA146" s="136"/>
      <c r="AB146" s="136"/>
      <c r="AC146" s="136"/>
      <c r="AD146" s="136"/>
      <c r="AE146" s="136"/>
      <c r="AF146" s="136"/>
      <c r="AG146" s="136"/>
      <c r="AH146" s="136"/>
      <c r="AI146" s="136"/>
      <c r="AJ146" s="146"/>
      <c r="AK146" s="146"/>
      <c r="AL146" s="146"/>
      <c r="AM146" s="146"/>
      <c r="AN146" s="146"/>
      <c r="AO146" s="146"/>
      <c r="AP146" s="146"/>
      <c r="AQ146" s="146"/>
      <c r="AR146" s="146"/>
      <c r="AS146" s="146"/>
      <c r="AT146" s="146"/>
      <c r="AU146" s="146"/>
      <c r="AV146" s="146"/>
      <c r="AW146" s="146"/>
      <c r="AX146" s="146"/>
      <c r="AY146" s="146"/>
      <c r="AZ146" s="146"/>
      <c r="BA146" s="146"/>
      <c r="BB146" s="146"/>
      <c r="BC146" s="146"/>
      <c r="BD146" s="146"/>
      <c r="BE146" s="146"/>
      <c r="BF146" s="146"/>
      <c r="BG146" s="146"/>
      <c r="BH146" s="146"/>
      <c r="BI146" s="146"/>
      <c r="BJ146" s="146"/>
      <c r="BK146" s="146"/>
      <c r="BL146" s="146"/>
      <c r="BM146" s="146"/>
      <c r="BN146" s="146"/>
      <c r="BO146" s="146"/>
      <c r="BP146" s="146"/>
      <c r="BQ146" s="146"/>
      <c r="BR146" s="146"/>
      <c r="BS146" s="146"/>
      <c r="BT146" s="146"/>
      <c r="BU146" s="146"/>
      <c r="BV146" s="146"/>
      <c r="BW146" s="146"/>
      <c r="BX146" s="146"/>
      <c r="BY146" s="146"/>
      <c r="BZ146" s="146"/>
      <c r="CA146" s="146"/>
      <c r="CB146" s="146"/>
      <c r="CC146" s="146"/>
      <c r="CD146" s="146"/>
      <c r="CE146" s="146"/>
      <c r="CF146" s="146"/>
      <c r="CG146" s="146"/>
      <c r="CH146" s="146"/>
      <c r="CI146" s="146"/>
      <c r="CJ146" s="146"/>
      <c r="CK146" s="146"/>
      <c r="CL146" s="146"/>
      <c r="CM146" s="146"/>
      <c r="CN146" s="146"/>
      <c r="CO146" s="146"/>
      <c r="CP146" s="146"/>
      <c r="CQ146" s="146"/>
      <c r="CR146" s="146"/>
      <c r="CS146" s="146"/>
      <c r="CT146" s="146"/>
      <c r="CU146" s="146"/>
      <c r="CV146" s="146"/>
      <c r="CW146" s="146"/>
      <c r="CX146" s="146"/>
      <c r="CY146" s="146"/>
      <c r="CZ146" s="146"/>
      <c r="DA146" s="146"/>
      <c r="DB146" s="146"/>
      <c r="DC146" s="146"/>
      <c r="DD146" s="146"/>
      <c r="DE146" s="146"/>
      <c r="DF146" s="148"/>
    </row>
    <row r="147" spans="1:110" ht="11.25" customHeight="1" x14ac:dyDescent="0.25">
      <c r="A147" s="146"/>
      <c r="B147" s="146"/>
      <c r="C147" s="135"/>
      <c r="D147" s="149"/>
      <c r="E147" s="135"/>
      <c r="F147" s="135"/>
      <c r="G147" s="135"/>
      <c r="H147" s="147"/>
      <c r="I147" s="150"/>
      <c r="J147" s="151"/>
      <c r="K147" s="151"/>
      <c r="L147" s="151"/>
      <c r="M147" s="151"/>
      <c r="N147" s="151"/>
      <c r="O147" s="151"/>
      <c r="P147" s="151"/>
      <c r="Q147" s="151"/>
      <c r="R147" s="135"/>
      <c r="S147" s="135"/>
      <c r="T147" s="135"/>
      <c r="U147" s="136"/>
      <c r="V147" s="136"/>
      <c r="W147" s="136"/>
      <c r="X147" s="136"/>
      <c r="Y147" s="136"/>
      <c r="Z147" s="136"/>
      <c r="AA147" s="136"/>
      <c r="AB147" s="136"/>
      <c r="AC147" s="136"/>
      <c r="AD147" s="136"/>
      <c r="AE147" s="136"/>
      <c r="AF147" s="136"/>
      <c r="AG147" s="136"/>
      <c r="AH147" s="136"/>
      <c r="AI147" s="136"/>
      <c r="AJ147" s="146"/>
      <c r="AK147" s="146"/>
      <c r="AL147" s="146"/>
      <c r="AM147" s="146"/>
      <c r="AN147" s="146"/>
      <c r="AO147" s="146"/>
      <c r="AP147" s="146"/>
      <c r="AQ147" s="146"/>
      <c r="AR147" s="146"/>
      <c r="AS147" s="146"/>
      <c r="AT147" s="146"/>
      <c r="AU147" s="146"/>
      <c r="AV147" s="146"/>
      <c r="AW147" s="146"/>
      <c r="AX147" s="146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  <c r="BI147" s="146"/>
      <c r="BJ147" s="146"/>
      <c r="BK147" s="146"/>
      <c r="BL147" s="146"/>
      <c r="BM147" s="146"/>
      <c r="BN147" s="146"/>
      <c r="BO147" s="146"/>
      <c r="BP147" s="146"/>
      <c r="BQ147" s="146"/>
      <c r="BR147" s="146"/>
      <c r="BS147" s="146"/>
      <c r="BT147" s="146"/>
      <c r="BU147" s="146"/>
      <c r="BV147" s="146"/>
      <c r="BW147" s="146"/>
      <c r="BX147" s="146"/>
      <c r="BY147" s="146"/>
      <c r="BZ147" s="146"/>
      <c r="CA147" s="146"/>
      <c r="CB147" s="146"/>
      <c r="CC147" s="146"/>
      <c r="CD147" s="146"/>
      <c r="CE147" s="146"/>
      <c r="CF147" s="146"/>
      <c r="CG147" s="146"/>
      <c r="CH147" s="146"/>
      <c r="CI147" s="146"/>
      <c r="CJ147" s="146"/>
      <c r="CK147" s="146"/>
      <c r="CL147" s="146"/>
      <c r="CM147" s="146"/>
      <c r="CN147" s="146"/>
      <c r="CO147" s="146"/>
      <c r="CP147" s="146"/>
      <c r="CQ147" s="146"/>
      <c r="CR147" s="146"/>
      <c r="CS147" s="146"/>
      <c r="CT147" s="146"/>
      <c r="CU147" s="146"/>
      <c r="CV147" s="146"/>
      <c r="CW147" s="146"/>
      <c r="CX147" s="146"/>
      <c r="CY147" s="146"/>
      <c r="CZ147" s="146"/>
      <c r="DA147" s="146"/>
      <c r="DB147" s="146"/>
      <c r="DC147" s="146"/>
      <c r="DD147" s="146"/>
      <c r="DE147" s="146"/>
      <c r="DF147" s="148"/>
    </row>
    <row r="148" spans="1:110" ht="11.25" customHeight="1" x14ac:dyDescent="0.25">
      <c r="A148" s="146"/>
      <c r="B148" s="146"/>
      <c r="C148" s="135"/>
      <c r="D148" s="149"/>
      <c r="E148" s="135"/>
      <c r="F148" s="135"/>
      <c r="G148" s="135"/>
      <c r="H148" s="147"/>
      <c r="I148" s="150"/>
      <c r="J148" s="151"/>
      <c r="K148" s="151"/>
      <c r="L148" s="151"/>
      <c r="M148" s="151"/>
      <c r="N148" s="151"/>
      <c r="O148" s="151"/>
      <c r="P148" s="151"/>
      <c r="Q148" s="151"/>
      <c r="R148" s="135"/>
      <c r="S148" s="135"/>
      <c r="T148" s="135"/>
      <c r="U148" s="136"/>
      <c r="V148" s="136"/>
      <c r="W148" s="136"/>
      <c r="X148" s="136"/>
      <c r="Y148" s="136"/>
      <c r="Z148" s="136"/>
      <c r="AA148" s="136"/>
      <c r="AB148" s="136"/>
      <c r="AC148" s="136"/>
      <c r="AD148" s="136"/>
      <c r="AE148" s="136"/>
      <c r="AF148" s="136"/>
      <c r="AG148" s="136"/>
      <c r="AH148" s="136"/>
      <c r="AI148" s="136"/>
      <c r="AJ148" s="146"/>
      <c r="AK148" s="146"/>
      <c r="AL148" s="146"/>
      <c r="AM148" s="146"/>
      <c r="AN148" s="146"/>
      <c r="AO148" s="146"/>
      <c r="AP148" s="146"/>
      <c r="AQ148" s="146"/>
      <c r="AR148" s="146"/>
      <c r="AS148" s="146"/>
      <c r="AT148" s="146"/>
      <c r="AU148" s="146"/>
      <c r="AV148" s="146"/>
      <c r="AW148" s="146"/>
      <c r="AX148" s="146"/>
      <c r="AY148" s="146"/>
      <c r="AZ148" s="146"/>
      <c r="BA148" s="146"/>
      <c r="BB148" s="146"/>
      <c r="BC148" s="146"/>
      <c r="BD148" s="146"/>
      <c r="BE148" s="146"/>
      <c r="BF148" s="146"/>
      <c r="BG148" s="146"/>
      <c r="BH148" s="146"/>
      <c r="BI148" s="146"/>
      <c r="BJ148" s="146"/>
      <c r="BK148" s="146"/>
      <c r="BL148" s="146"/>
      <c r="BM148" s="146"/>
      <c r="BN148" s="146"/>
      <c r="BO148" s="146"/>
      <c r="BP148" s="146"/>
      <c r="BQ148" s="146"/>
      <c r="BR148" s="146"/>
      <c r="BS148" s="146"/>
      <c r="BT148" s="146"/>
      <c r="BU148" s="146"/>
      <c r="BV148" s="146"/>
      <c r="BW148" s="146"/>
      <c r="BX148" s="146"/>
      <c r="BY148" s="146"/>
      <c r="BZ148" s="146"/>
      <c r="CA148" s="146"/>
      <c r="CB148" s="146"/>
      <c r="CC148" s="146"/>
      <c r="CD148" s="146"/>
      <c r="CE148" s="146"/>
      <c r="CF148" s="146"/>
      <c r="CG148" s="146"/>
      <c r="CH148" s="146"/>
      <c r="CI148" s="146"/>
      <c r="CJ148" s="146"/>
      <c r="CK148" s="146"/>
      <c r="CL148" s="146"/>
      <c r="CM148" s="146"/>
      <c r="CN148" s="146"/>
      <c r="CO148" s="146"/>
      <c r="CP148" s="146"/>
      <c r="CQ148" s="146"/>
      <c r="CR148" s="146"/>
      <c r="CS148" s="146"/>
      <c r="CT148" s="146"/>
      <c r="CU148" s="146"/>
      <c r="CV148" s="146"/>
      <c r="CW148" s="146"/>
      <c r="CX148" s="146"/>
      <c r="CY148" s="146"/>
      <c r="CZ148" s="146"/>
      <c r="DA148" s="146"/>
      <c r="DB148" s="146"/>
      <c r="DC148" s="146"/>
      <c r="DD148" s="146"/>
      <c r="DE148" s="146"/>
      <c r="DF148" s="148"/>
    </row>
    <row r="149" spans="1:110" ht="11.25" customHeight="1" x14ac:dyDescent="0.25">
      <c r="A149" s="146"/>
      <c r="B149" s="146"/>
      <c r="C149" s="135"/>
      <c r="D149" s="149"/>
      <c r="E149" s="135"/>
      <c r="F149" s="135"/>
      <c r="G149" s="135"/>
      <c r="H149" s="147"/>
      <c r="I149" s="150"/>
      <c r="J149" s="151"/>
      <c r="K149" s="151"/>
      <c r="L149" s="151"/>
      <c r="M149" s="151"/>
      <c r="N149" s="151"/>
      <c r="O149" s="151"/>
      <c r="P149" s="151"/>
      <c r="Q149" s="151"/>
      <c r="R149" s="135"/>
      <c r="S149" s="135"/>
      <c r="T149" s="135"/>
      <c r="U149" s="136"/>
      <c r="V149" s="136"/>
      <c r="W149" s="136"/>
      <c r="X149" s="136"/>
      <c r="Y149" s="136"/>
      <c r="Z149" s="136"/>
      <c r="AA149" s="136"/>
      <c r="AB149" s="136"/>
      <c r="AC149" s="136"/>
      <c r="AD149" s="136"/>
      <c r="AE149" s="136"/>
      <c r="AF149" s="136"/>
      <c r="AG149" s="136"/>
      <c r="AH149" s="136"/>
      <c r="AI149" s="136"/>
      <c r="AJ149" s="146"/>
      <c r="AK149" s="146"/>
      <c r="AL149" s="146"/>
      <c r="AM149" s="146"/>
      <c r="AN149" s="146"/>
      <c r="AO149" s="146"/>
      <c r="AP149" s="146"/>
      <c r="AQ149" s="146"/>
      <c r="AR149" s="146"/>
      <c r="AS149" s="146"/>
      <c r="AT149" s="146"/>
      <c r="AU149" s="146"/>
      <c r="AV149" s="146"/>
      <c r="AW149" s="146"/>
      <c r="AX149" s="146"/>
      <c r="AY149" s="146"/>
      <c r="AZ149" s="146"/>
      <c r="BA149" s="146"/>
      <c r="BB149" s="146"/>
      <c r="BC149" s="146"/>
      <c r="BD149" s="146"/>
      <c r="BE149" s="146"/>
      <c r="BF149" s="146"/>
      <c r="BG149" s="146"/>
      <c r="BH149" s="146"/>
      <c r="BI149" s="146"/>
      <c r="BJ149" s="146"/>
      <c r="BK149" s="146"/>
      <c r="BL149" s="146"/>
      <c r="BM149" s="146"/>
      <c r="BN149" s="146"/>
      <c r="BO149" s="146"/>
      <c r="BP149" s="146"/>
      <c r="BQ149" s="146"/>
      <c r="BR149" s="146"/>
      <c r="BS149" s="146"/>
      <c r="BT149" s="146"/>
      <c r="BU149" s="146"/>
      <c r="BV149" s="146"/>
      <c r="BW149" s="146"/>
      <c r="BX149" s="146"/>
      <c r="BY149" s="146"/>
      <c r="BZ149" s="146"/>
      <c r="CA149" s="146"/>
      <c r="CB149" s="146"/>
      <c r="CC149" s="146"/>
      <c r="CD149" s="146"/>
      <c r="CE149" s="146"/>
      <c r="CF149" s="146"/>
      <c r="CG149" s="146"/>
      <c r="CH149" s="146"/>
      <c r="CI149" s="146"/>
      <c r="CJ149" s="146"/>
      <c r="CK149" s="146"/>
      <c r="CL149" s="146"/>
      <c r="CM149" s="146"/>
      <c r="CN149" s="146"/>
      <c r="CO149" s="146"/>
      <c r="CP149" s="146"/>
      <c r="CQ149" s="146"/>
      <c r="CR149" s="146"/>
      <c r="CS149" s="146"/>
      <c r="CT149" s="146"/>
      <c r="CU149" s="146"/>
      <c r="CV149" s="146"/>
      <c r="CW149" s="146"/>
      <c r="CX149" s="146"/>
      <c r="CY149" s="146"/>
      <c r="CZ149" s="146"/>
      <c r="DA149" s="146"/>
      <c r="DB149" s="146"/>
      <c r="DC149" s="146"/>
      <c r="DD149" s="146"/>
      <c r="DE149" s="146"/>
      <c r="DF149" s="148"/>
    </row>
    <row r="150" spans="1:110" ht="11.25" customHeight="1" x14ac:dyDescent="0.25">
      <c r="A150" s="146"/>
      <c r="B150" s="146"/>
      <c r="C150" s="135"/>
      <c r="D150" s="149"/>
      <c r="E150" s="135"/>
      <c r="F150" s="135"/>
      <c r="G150" s="135"/>
      <c r="H150" s="147"/>
      <c r="I150" s="150"/>
      <c r="J150" s="151"/>
      <c r="K150" s="151"/>
      <c r="L150" s="151"/>
      <c r="M150" s="151"/>
      <c r="N150" s="151"/>
      <c r="O150" s="151"/>
      <c r="P150" s="151"/>
      <c r="Q150" s="151"/>
      <c r="R150" s="135"/>
      <c r="S150" s="135"/>
      <c r="T150" s="135"/>
      <c r="U150" s="136"/>
      <c r="V150" s="136"/>
      <c r="W150" s="136"/>
      <c r="X150" s="136"/>
      <c r="Y150" s="136"/>
      <c r="Z150" s="136"/>
      <c r="AA150" s="136"/>
      <c r="AB150" s="136"/>
      <c r="AC150" s="136"/>
      <c r="AD150" s="136"/>
      <c r="AE150" s="136"/>
      <c r="AF150" s="136"/>
      <c r="AG150" s="136"/>
      <c r="AH150" s="136"/>
      <c r="AI150" s="136"/>
      <c r="AJ150" s="146"/>
      <c r="AK150" s="146"/>
      <c r="AL150" s="146"/>
      <c r="AM150" s="146"/>
      <c r="AN150" s="146"/>
      <c r="AO150" s="146"/>
      <c r="AP150" s="146"/>
      <c r="AQ150" s="146"/>
      <c r="AR150" s="146"/>
      <c r="AS150" s="146"/>
      <c r="AT150" s="146"/>
      <c r="AU150" s="146"/>
      <c r="AV150" s="146"/>
      <c r="AW150" s="146"/>
      <c r="AX150" s="146"/>
      <c r="AY150" s="146"/>
      <c r="AZ150" s="146"/>
      <c r="BA150" s="146"/>
      <c r="BB150" s="146"/>
      <c r="BC150" s="146"/>
      <c r="BD150" s="146"/>
      <c r="BE150" s="146"/>
      <c r="BF150" s="146"/>
      <c r="BG150" s="146"/>
      <c r="BH150" s="146"/>
      <c r="BI150" s="146"/>
      <c r="BJ150" s="146"/>
      <c r="BK150" s="146"/>
      <c r="BL150" s="146"/>
      <c r="BM150" s="146"/>
      <c r="BN150" s="146"/>
      <c r="BO150" s="146"/>
      <c r="BP150" s="146"/>
      <c r="BQ150" s="146"/>
      <c r="BR150" s="146"/>
      <c r="BS150" s="146"/>
      <c r="BT150" s="146"/>
      <c r="BU150" s="146"/>
      <c r="BV150" s="146"/>
      <c r="BW150" s="146"/>
      <c r="BX150" s="146"/>
      <c r="BY150" s="146"/>
      <c r="BZ150" s="146"/>
      <c r="CA150" s="146"/>
      <c r="CB150" s="146"/>
      <c r="CC150" s="146"/>
      <c r="CD150" s="146"/>
      <c r="CE150" s="146"/>
      <c r="CF150" s="146"/>
      <c r="CG150" s="146"/>
      <c r="CH150" s="146"/>
      <c r="CI150" s="146"/>
      <c r="CJ150" s="146"/>
      <c r="CK150" s="146"/>
      <c r="CL150" s="146"/>
      <c r="CM150" s="146"/>
      <c r="CN150" s="146"/>
      <c r="CO150" s="146"/>
      <c r="CP150" s="146"/>
      <c r="CQ150" s="146"/>
      <c r="CR150" s="146"/>
      <c r="CS150" s="146"/>
      <c r="CT150" s="146"/>
      <c r="CU150" s="146"/>
      <c r="CV150" s="146"/>
      <c r="CW150" s="146"/>
      <c r="CX150" s="146"/>
      <c r="CY150" s="146"/>
      <c r="CZ150" s="146"/>
      <c r="DA150" s="146"/>
      <c r="DB150" s="146"/>
      <c r="DC150" s="146"/>
      <c r="DD150" s="146"/>
      <c r="DE150" s="146"/>
      <c r="DF150" s="148"/>
    </row>
    <row r="151" spans="1:110" ht="11.25" customHeight="1" x14ac:dyDescent="0.25">
      <c r="A151" s="146"/>
      <c r="B151" s="146"/>
      <c r="C151" s="135"/>
      <c r="D151" s="149"/>
      <c r="E151" s="135"/>
      <c r="F151" s="135"/>
      <c r="G151" s="135"/>
      <c r="H151" s="147"/>
      <c r="I151" s="150"/>
      <c r="J151" s="151"/>
      <c r="K151" s="151"/>
      <c r="L151" s="151"/>
      <c r="M151" s="151"/>
      <c r="N151" s="151"/>
      <c r="O151" s="151"/>
      <c r="P151" s="151"/>
      <c r="Q151" s="151"/>
      <c r="R151" s="135"/>
      <c r="S151" s="135"/>
      <c r="T151" s="135"/>
      <c r="U151" s="136"/>
      <c r="V151" s="136"/>
      <c r="W151" s="136"/>
      <c r="X151" s="136"/>
      <c r="Y151" s="136"/>
      <c r="Z151" s="136"/>
      <c r="AA151" s="136"/>
      <c r="AB151" s="136"/>
      <c r="AC151" s="136"/>
      <c r="AD151" s="136"/>
      <c r="AE151" s="136"/>
      <c r="AF151" s="136"/>
      <c r="AG151" s="136"/>
      <c r="AH151" s="136"/>
      <c r="AI151" s="136"/>
      <c r="AJ151" s="146"/>
      <c r="AK151" s="146"/>
      <c r="AL151" s="146"/>
      <c r="AM151" s="146"/>
      <c r="AN151" s="146"/>
      <c r="AO151" s="146"/>
      <c r="AP151" s="146"/>
      <c r="AQ151" s="146"/>
      <c r="AR151" s="146"/>
      <c r="AS151" s="146"/>
      <c r="AT151" s="146"/>
      <c r="AU151" s="146"/>
      <c r="AV151" s="146"/>
      <c r="AW151" s="146"/>
      <c r="AX151" s="146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  <c r="BI151" s="146"/>
      <c r="BJ151" s="146"/>
      <c r="BK151" s="146"/>
      <c r="BL151" s="146"/>
      <c r="BM151" s="146"/>
      <c r="BN151" s="146"/>
      <c r="BO151" s="146"/>
      <c r="BP151" s="146"/>
      <c r="BQ151" s="146"/>
      <c r="BR151" s="146"/>
      <c r="BS151" s="146"/>
      <c r="BT151" s="146"/>
      <c r="BU151" s="146"/>
      <c r="BV151" s="146"/>
      <c r="BW151" s="146"/>
      <c r="BX151" s="146"/>
      <c r="BY151" s="146"/>
      <c r="BZ151" s="146"/>
      <c r="CA151" s="146"/>
      <c r="CB151" s="146"/>
      <c r="CC151" s="146"/>
      <c r="CD151" s="146"/>
      <c r="CE151" s="146"/>
      <c r="CF151" s="146"/>
      <c r="CG151" s="146"/>
      <c r="CH151" s="146"/>
      <c r="CI151" s="146"/>
      <c r="CJ151" s="146"/>
      <c r="CK151" s="146"/>
      <c r="CL151" s="146"/>
      <c r="CM151" s="146"/>
      <c r="CN151" s="146"/>
      <c r="CO151" s="146"/>
      <c r="CP151" s="146"/>
      <c r="CQ151" s="146"/>
      <c r="CR151" s="146"/>
      <c r="CS151" s="146"/>
      <c r="CT151" s="146"/>
      <c r="CU151" s="146"/>
      <c r="CV151" s="146"/>
      <c r="CW151" s="146"/>
      <c r="CX151" s="146"/>
      <c r="CY151" s="146"/>
      <c r="CZ151" s="146"/>
      <c r="DA151" s="146"/>
      <c r="DB151" s="146"/>
      <c r="DC151" s="146"/>
      <c r="DD151" s="146"/>
      <c r="DE151" s="146"/>
      <c r="DF151" s="148"/>
    </row>
    <row r="152" spans="1:110" ht="11.25" customHeight="1" x14ac:dyDescent="0.25">
      <c r="A152" s="146"/>
      <c r="B152" s="146"/>
      <c r="C152" s="135"/>
      <c r="D152" s="149"/>
      <c r="E152" s="135"/>
      <c r="F152" s="135"/>
      <c r="G152" s="135"/>
      <c r="H152" s="147"/>
      <c r="I152" s="150"/>
      <c r="J152" s="150"/>
      <c r="K152" s="151"/>
      <c r="L152" s="151"/>
      <c r="M152" s="151"/>
      <c r="N152" s="151"/>
      <c r="O152" s="151"/>
      <c r="P152" s="151"/>
      <c r="Q152" s="151"/>
      <c r="R152" s="151"/>
      <c r="S152" s="135"/>
      <c r="T152" s="135"/>
      <c r="U152" s="135"/>
      <c r="V152" s="136"/>
      <c r="W152" s="136"/>
      <c r="X152" s="136"/>
      <c r="Y152" s="136"/>
      <c r="Z152" s="136"/>
      <c r="AA152" s="136"/>
      <c r="AB152" s="136"/>
      <c r="AC152" s="136"/>
      <c r="AD152" s="136"/>
      <c r="AE152" s="136"/>
      <c r="AF152" s="136"/>
      <c r="AG152" s="136"/>
      <c r="AH152" s="136"/>
      <c r="AI152" s="136"/>
      <c r="AJ152" s="136"/>
      <c r="AK152" s="146"/>
      <c r="AL152" s="146"/>
      <c r="AM152" s="146"/>
      <c r="AN152" s="146"/>
      <c r="AO152" s="146"/>
      <c r="AP152" s="146"/>
      <c r="AQ152" s="146"/>
      <c r="AR152" s="146"/>
      <c r="AS152" s="146"/>
      <c r="AT152" s="146"/>
      <c r="AU152" s="146"/>
      <c r="AV152" s="146"/>
      <c r="AW152" s="146"/>
      <c r="AX152" s="146"/>
      <c r="AY152" s="146"/>
      <c r="AZ152" s="146"/>
      <c r="BA152" s="146"/>
      <c r="BB152" s="146"/>
      <c r="BC152" s="146"/>
      <c r="BD152" s="146"/>
      <c r="BE152" s="146"/>
      <c r="BF152" s="146"/>
      <c r="BG152" s="146"/>
      <c r="BH152" s="146"/>
      <c r="BI152" s="146"/>
      <c r="BJ152" s="146"/>
      <c r="BK152" s="146"/>
      <c r="BL152" s="146"/>
      <c r="BM152" s="146"/>
      <c r="BN152" s="146"/>
      <c r="BO152" s="146"/>
      <c r="BP152" s="146"/>
      <c r="BQ152" s="146"/>
      <c r="BR152" s="146"/>
      <c r="BS152" s="146"/>
      <c r="BT152" s="146"/>
      <c r="BU152" s="146"/>
      <c r="BV152" s="146"/>
      <c r="BW152" s="146"/>
      <c r="BX152" s="146"/>
      <c r="BY152" s="146"/>
      <c r="BZ152" s="146"/>
      <c r="CA152" s="146"/>
      <c r="CB152" s="146"/>
      <c r="CC152" s="146"/>
      <c r="CD152" s="146"/>
      <c r="CE152" s="146"/>
      <c r="CF152" s="146"/>
      <c r="CG152" s="146"/>
      <c r="CH152" s="146"/>
      <c r="CI152" s="146"/>
      <c r="CJ152" s="146"/>
      <c r="CK152" s="146"/>
      <c r="CL152" s="146"/>
      <c r="CM152" s="146"/>
      <c r="CN152" s="146"/>
      <c r="CO152" s="146"/>
      <c r="CP152" s="146"/>
      <c r="CQ152" s="146"/>
      <c r="CR152" s="146"/>
      <c r="CS152" s="146"/>
      <c r="CT152" s="146"/>
      <c r="CU152" s="146"/>
      <c r="CV152" s="146"/>
      <c r="CW152" s="146"/>
      <c r="CX152" s="146"/>
      <c r="CY152" s="146"/>
      <c r="CZ152" s="146"/>
      <c r="DA152" s="146"/>
      <c r="DB152" s="146"/>
      <c r="DC152" s="146"/>
      <c r="DD152" s="146"/>
      <c r="DE152" s="146"/>
      <c r="DF152" s="146"/>
    </row>
    <row r="153" spans="1:110" ht="11.25" customHeight="1" x14ac:dyDescent="0.25">
      <c r="A153" s="146"/>
      <c r="B153" s="146"/>
      <c r="C153" s="135"/>
      <c r="D153" s="149"/>
      <c r="E153" s="135"/>
      <c r="F153" s="135"/>
      <c r="G153" s="135"/>
      <c r="H153" s="147"/>
      <c r="I153" s="150"/>
      <c r="J153" s="150"/>
      <c r="K153" s="151"/>
      <c r="L153" s="151"/>
      <c r="M153" s="151"/>
      <c r="N153" s="151"/>
      <c r="O153" s="151"/>
      <c r="P153" s="151"/>
      <c r="Q153" s="151"/>
      <c r="R153" s="151"/>
      <c r="S153" s="135"/>
      <c r="T153" s="135"/>
      <c r="U153" s="135"/>
      <c r="V153" s="136"/>
      <c r="W153" s="136"/>
      <c r="X153" s="136"/>
      <c r="Y153" s="136"/>
      <c r="Z153" s="136"/>
      <c r="AA153" s="136"/>
      <c r="AB153" s="136"/>
      <c r="AC153" s="136"/>
      <c r="AD153" s="136"/>
      <c r="AE153" s="136"/>
      <c r="AF153" s="136"/>
      <c r="AG153" s="136"/>
      <c r="AH153" s="136"/>
      <c r="AI153" s="136"/>
      <c r="AJ153" s="136"/>
      <c r="AK153" s="146"/>
      <c r="AL153" s="146"/>
      <c r="AM153" s="146"/>
      <c r="AN153" s="146"/>
      <c r="AO153" s="146"/>
      <c r="AP153" s="146"/>
      <c r="AQ153" s="146"/>
      <c r="AR153" s="146"/>
      <c r="AS153" s="146"/>
      <c r="AT153" s="146"/>
      <c r="AU153" s="146"/>
      <c r="AV153" s="146"/>
      <c r="AW153" s="146"/>
      <c r="AX153" s="146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  <c r="BI153" s="146"/>
      <c r="BJ153" s="146"/>
      <c r="BK153" s="146"/>
      <c r="BL153" s="146"/>
      <c r="BM153" s="146"/>
      <c r="BN153" s="146"/>
      <c r="BO153" s="146"/>
      <c r="BP153" s="146"/>
      <c r="BQ153" s="146"/>
      <c r="BR153" s="146"/>
      <c r="BS153" s="146"/>
      <c r="BT153" s="146"/>
      <c r="BU153" s="146"/>
      <c r="BV153" s="146"/>
      <c r="BW153" s="146"/>
      <c r="BX153" s="146"/>
      <c r="BY153" s="146"/>
      <c r="BZ153" s="146"/>
      <c r="CA153" s="146"/>
      <c r="CB153" s="146"/>
      <c r="CC153" s="146"/>
      <c r="CD153" s="146"/>
      <c r="CE153" s="146"/>
      <c r="CF153" s="146"/>
      <c r="CG153" s="146"/>
      <c r="CH153" s="146"/>
      <c r="CI153" s="146"/>
      <c r="CJ153" s="146"/>
      <c r="CK153" s="146"/>
      <c r="CL153" s="146"/>
      <c r="CM153" s="146"/>
      <c r="CN153" s="146"/>
      <c r="CO153" s="146"/>
      <c r="CP153" s="146"/>
      <c r="CQ153" s="146"/>
      <c r="CR153" s="146"/>
      <c r="CS153" s="146"/>
      <c r="CT153" s="146"/>
      <c r="CU153" s="146"/>
      <c r="CV153" s="146"/>
      <c r="CW153" s="146"/>
      <c r="CX153" s="146"/>
      <c r="CY153" s="146"/>
      <c r="CZ153" s="146"/>
      <c r="DA153" s="146"/>
      <c r="DB153" s="146"/>
      <c r="DC153" s="146"/>
      <c r="DD153" s="146"/>
      <c r="DE153" s="146"/>
      <c r="DF153" s="146"/>
    </row>
    <row r="154" spans="1:110" ht="11.25" customHeight="1" x14ac:dyDescent="0.25">
      <c r="A154" s="146"/>
      <c r="B154" s="146"/>
      <c r="C154" s="135"/>
      <c r="D154" s="149"/>
      <c r="E154" s="135"/>
      <c r="F154" s="135"/>
      <c r="G154" s="135"/>
      <c r="H154" s="147"/>
      <c r="I154" s="150"/>
      <c r="J154" s="150"/>
      <c r="K154" s="151"/>
      <c r="L154" s="151"/>
      <c r="M154" s="151"/>
      <c r="N154" s="151"/>
      <c r="O154" s="151"/>
      <c r="P154" s="151"/>
      <c r="Q154" s="151"/>
      <c r="R154" s="151"/>
      <c r="S154" s="135"/>
      <c r="T154" s="135"/>
      <c r="U154" s="135"/>
      <c r="V154" s="136"/>
      <c r="W154" s="136"/>
      <c r="X154" s="136"/>
      <c r="Y154" s="136"/>
      <c r="Z154" s="136"/>
      <c r="AA154" s="136"/>
      <c r="AB154" s="136"/>
      <c r="AC154" s="136"/>
      <c r="AD154" s="136"/>
      <c r="AE154" s="136"/>
      <c r="AF154" s="136"/>
      <c r="AG154" s="136"/>
      <c r="AH154" s="136"/>
      <c r="AI154" s="136"/>
      <c r="AJ154" s="136"/>
      <c r="AK154" s="146"/>
      <c r="AL154" s="146"/>
      <c r="AM154" s="146"/>
      <c r="AN154" s="146"/>
      <c r="AO154" s="146"/>
      <c r="AP154" s="146"/>
      <c r="AQ154" s="146"/>
      <c r="AR154" s="146"/>
      <c r="AS154" s="146"/>
      <c r="AT154" s="146"/>
      <c r="AU154" s="146"/>
      <c r="AV154" s="146"/>
      <c r="AW154" s="146"/>
      <c r="AX154" s="146"/>
      <c r="AY154" s="146"/>
      <c r="AZ154" s="146"/>
      <c r="BA154" s="146"/>
      <c r="BB154" s="146"/>
      <c r="BC154" s="146"/>
      <c r="BD154" s="146"/>
      <c r="BE154" s="146"/>
      <c r="BF154" s="146"/>
      <c r="BG154" s="146"/>
      <c r="BH154" s="146"/>
      <c r="BI154" s="146"/>
      <c r="BJ154" s="146"/>
      <c r="BK154" s="146"/>
      <c r="BL154" s="146"/>
      <c r="BM154" s="146"/>
      <c r="BN154" s="146"/>
      <c r="BO154" s="146"/>
      <c r="BP154" s="146"/>
      <c r="BQ154" s="146"/>
      <c r="BR154" s="146"/>
      <c r="BS154" s="146"/>
      <c r="BT154" s="146"/>
      <c r="BU154" s="146"/>
      <c r="BV154" s="146"/>
      <c r="BW154" s="146"/>
      <c r="BX154" s="146"/>
      <c r="BY154" s="146"/>
      <c r="BZ154" s="146"/>
      <c r="CA154" s="146"/>
      <c r="CB154" s="146"/>
      <c r="CC154" s="146"/>
      <c r="CD154" s="146"/>
      <c r="CE154" s="146"/>
      <c r="CF154" s="146"/>
      <c r="CG154" s="146"/>
      <c r="CH154" s="146"/>
      <c r="CI154" s="146"/>
      <c r="CJ154" s="146"/>
      <c r="CK154" s="146"/>
      <c r="CL154" s="146"/>
      <c r="CM154" s="146"/>
      <c r="CN154" s="146"/>
      <c r="CO154" s="146"/>
      <c r="CP154" s="146"/>
      <c r="CQ154" s="146"/>
      <c r="CR154" s="146"/>
      <c r="CS154" s="146"/>
      <c r="CT154" s="146"/>
      <c r="CU154" s="146"/>
      <c r="CV154" s="146"/>
      <c r="CW154" s="146"/>
      <c r="CX154" s="146"/>
      <c r="CY154" s="146"/>
      <c r="CZ154" s="146"/>
      <c r="DA154" s="146"/>
      <c r="DB154" s="146"/>
      <c r="DC154" s="146"/>
      <c r="DD154" s="146"/>
      <c r="DE154" s="146"/>
      <c r="DF154" s="146"/>
    </row>
    <row r="155" spans="1:110" ht="11.25" customHeight="1" x14ac:dyDescent="0.25">
      <c r="A155" s="146"/>
      <c r="B155" s="146"/>
      <c r="C155" s="135"/>
      <c r="D155" s="149"/>
      <c r="E155" s="135"/>
      <c r="F155" s="135"/>
      <c r="G155" s="135"/>
      <c r="H155" s="147"/>
      <c r="I155" s="150"/>
      <c r="J155" s="150"/>
      <c r="K155" s="151"/>
      <c r="L155" s="151"/>
      <c r="M155" s="151"/>
      <c r="N155" s="151"/>
      <c r="O155" s="151"/>
      <c r="P155" s="151"/>
      <c r="Q155" s="151"/>
      <c r="R155" s="151"/>
      <c r="S155" s="135"/>
      <c r="T155" s="135"/>
      <c r="U155" s="135"/>
      <c r="V155" s="136"/>
      <c r="W155" s="136"/>
      <c r="X155" s="136"/>
      <c r="Y155" s="136"/>
      <c r="Z155" s="136"/>
      <c r="AA155" s="136"/>
      <c r="AB155" s="136"/>
      <c r="AC155" s="136"/>
      <c r="AD155" s="136"/>
      <c r="AE155" s="136"/>
      <c r="AF155" s="136"/>
      <c r="AG155" s="136"/>
      <c r="AH155" s="136"/>
      <c r="AI155" s="136"/>
      <c r="AJ155" s="13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6"/>
      <c r="AV155" s="146"/>
      <c r="AW155" s="146"/>
      <c r="AX155" s="146"/>
      <c r="AY155" s="146"/>
      <c r="AZ155" s="146"/>
      <c r="BA155" s="146"/>
      <c r="BB155" s="146"/>
      <c r="BC155" s="146"/>
      <c r="BD155" s="146"/>
      <c r="BE155" s="146"/>
      <c r="BF155" s="146"/>
      <c r="BG155" s="146"/>
      <c r="BH155" s="146"/>
      <c r="BI155" s="146"/>
      <c r="BJ155" s="146"/>
      <c r="BK155" s="146"/>
      <c r="BL155" s="146"/>
      <c r="BM155" s="146"/>
      <c r="BN155" s="146"/>
      <c r="BO155" s="146"/>
      <c r="BP155" s="146"/>
      <c r="BQ155" s="146"/>
      <c r="BR155" s="146"/>
      <c r="BS155" s="146"/>
      <c r="BT155" s="146"/>
      <c r="BU155" s="146"/>
      <c r="BV155" s="146"/>
      <c r="BW155" s="146"/>
      <c r="BX155" s="146"/>
      <c r="BY155" s="146"/>
      <c r="BZ155" s="146"/>
      <c r="CA155" s="146"/>
      <c r="CB155" s="146"/>
      <c r="CC155" s="146"/>
      <c r="CD155" s="146"/>
      <c r="CE155" s="146"/>
      <c r="CF155" s="146"/>
      <c r="CG155" s="146"/>
      <c r="CH155" s="146"/>
      <c r="CI155" s="146"/>
      <c r="CJ155" s="146"/>
      <c r="CK155" s="146"/>
      <c r="CL155" s="146"/>
      <c r="CM155" s="146"/>
      <c r="CN155" s="146"/>
      <c r="CO155" s="146"/>
      <c r="CP155" s="146"/>
      <c r="CQ155" s="146"/>
      <c r="CR155" s="146"/>
      <c r="CS155" s="146"/>
      <c r="CT155" s="146"/>
      <c r="CU155" s="146"/>
      <c r="CV155" s="146"/>
      <c r="CW155" s="146"/>
      <c r="CX155" s="146"/>
      <c r="CY155" s="146"/>
      <c r="CZ155" s="146"/>
      <c r="DA155" s="146"/>
      <c r="DB155" s="146"/>
      <c r="DC155" s="146"/>
      <c r="DD155" s="146"/>
      <c r="DE155" s="146"/>
      <c r="DF155" s="146"/>
    </row>
    <row r="156" spans="1:110" ht="11.25" customHeight="1" x14ac:dyDescent="0.25">
      <c r="A156" s="146"/>
      <c r="B156" s="146"/>
      <c r="C156" s="135"/>
      <c r="D156" s="149"/>
      <c r="E156" s="135"/>
      <c r="F156" s="135"/>
      <c r="G156" s="135"/>
      <c r="H156" s="147"/>
      <c r="I156" s="150"/>
      <c r="J156" s="150"/>
      <c r="K156" s="151"/>
      <c r="L156" s="151"/>
      <c r="M156" s="151"/>
      <c r="N156" s="151"/>
      <c r="O156" s="151"/>
      <c r="P156" s="151"/>
      <c r="Q156" s="151"/>
      <c r="R156" s="151"/>
      <c r="S156" s="135"/>
      <c r="T156" s="135"/>
      <c r="U156" s="135"/>
      <c r="V156" s="136"/>
      <c r="W156" s="136"/>
      <c r="X156" s="136"/>
      <c r="Y156" s="136"/>
      <c r="Z156" s="136"/>
      <c r="AA156" s="136"/>
      <c r="AB156" s="136"/>
      <c r="AC156" s="136"/>
      <c r="AD156" s="136"/>
      <c r="AE156" s="136"/>
      <c r="AF156" s="136"/>
      <c r="AG156" s="136"/>
      <c r="AH156" s="136"/>
      <c r="AI156" s="136"/>
      <c r="AJ156" s="136"/>
      <c r="AK156" s="146"/>
      <c r="AL156" s="146"/>
      <c r="AM156" s="146"/>
      <c r="AN156" s="146"/>
      <c r="AO156" s="146"/>
      <c r="AP156" s="146"/>
      <c r="AQ156" s="146"/>
      <c r="AR156" s="146"/>
      <c r="AS156" s="146"/>
      <c r="AT156" s="146"/>
      <c r="AU156" s="146"/>
      <c r="AV156" s="146"/>
      <c r="AW156" s="146"/>
      <c r="AX156" s="146"/>
      <c r="AY156" s="146"/>
      <c r="AZ156" s="146"/>
      <c r="BA156" s="146"/>
      <c r="BB156" s="146"/>
      <c r="BC156" s="146"/>
      <c r="BD156" s="146"/>
      <c r="BE156" s="146"/>
      <c r="BF156" s="146"/>
      <c r="BG156" s="146"/>
      <c r="BH156" s="146"/>
      <c r="BI156" s="146"/>
      <c r="BJ156" s="146"/>
      <c r="BK156" s="146"/>
      <c r="BL156" s="146"/>
      <c r="BM156" s="146"/>
      <c r="BN156" s="146"/>
      <c r="BO156" s="146"/>
      <c r="BP156" s="146"/>
      <c r="BQ156" s="146"/>
      <c r="BR156" s="146"/>
      <c r="BS156" s="146"/>
      <c r="BT156" s="146"/>
      <c r="BU156" s="146"/>
      <c r="BV156" s="146"/>
      <c r="BW156" s="146"/>
      <c r="BX156" s="146"/>
      <c r="BY156" s="146"/>
      <c r="BZ156" s="146"/>
      <c r="CA156" s="146"/>
      <c r="CB156" s="146"/>
      <c r="CC156" s="146"/>
      <c r="CD156" s="146"/>
      <c r="CE156" s="146"/>
      <c r="CF156" s="146"/>
      <c r="CG156" s="146"/>
      <c r="CH156" s="146"/>
      <c r="CI156" s="146"/>
      <c r="CJ156" s="146"/>
      <c r="CK156" s="146"/>
      <c r="CL156" s="146"/>
      <c r="CM156" s="146"/>
      <c r="CN156" s="146"/>
      <c r="CO156" s="146"/>
      <c r="CP156" s="146"/>
      <c r="CQ156" s="146"/>
      <c r="CR156" s="146"/>
      <c r="CS156" s="146"/>
      <c r="CT156" s="146"/>
      <c r="CU156" s="146"/>
      <c r="CV156" s="146"/>
      <c r="CW156" s="146"/>
      <c r="CX156" s="146"/>
      <c r="CY156" s="146"/>
      <c r="CZ156" s="146"/>
      <c r="DA156" s="146"/>
      <c r="DB156" s="146"/>
      <c r="DC156" s="146"/>
      <c r="DD156" s="146"/>
      <c r="DE156" s="146"/>
      <c r="DF156" s="146"/>
    </row>
    <row r="157" spans="1:110" ht="11.25" customHeight="1" x14ac:dyDescent="0.25">
      <c r="A157" s="146"/>
      <c r="B157" s="146"/>
      <c r="C157" s="135"/>
      <c r="D157" s="149"/>
      <c r="E157" s="135"/>
      <c r="F157" s="135"/>
      <c r="G157" s="135"/>
      <c r="H157" s="147"/>
      <c r="I157" s="150"/>
      <c r="J157" s="150"/>
      <c r="K157" s="151"/>
      <c r="L157" s="151"/>
      <c r="M157" s="151"/>
      <c r="N157" s="151"/>
      <c r="O157" s="151"/>
      <c r="P157" s="151"/>
      <c r="Q157" s="151"/>
      <c r="R157" s="151"/>
      <c r="S157" s="135"/>
      <c r="T157" s="135"/>
      <c r="U157" s="135"/>
      <c r="V157" s="136"/>
      <c r="W157" s="136"/>
      <c r="X157" s="136"/>
      <c r="Y157" s="136"/>
      <c r="Z157" s="136"/>
      <c r="AA157" s="136"/>
      <c r="AB157" s="136"/>
      <c r="AC157" s="136"/>
      <c r="AD157" s="136"/>
      <c r="AE157" s="136"/>
      <c r="AF157" s="136"/>
      <c r="AG157" s="136"/>
      <c r="AH157" s="136"/>
      <c r="AI157" s="136"/>
      <c r="AJ157" s="136"/>
      <c r="AK157" s="146"/>
      <c r="AL157" s="146"/>
      <c r="AM157" s="146"/>
      <c r="AN157" s="146"/>
      <c r="AO157" s="146"/>
      <c r="AP157" s="146"/>
      <c r="AQ157" s="146"/>
      <c r="AR157" s="146"/>
      <c r="AS157" s="146"/>
      <c r="AT157" s="146"/>
      <c r="AU157" s="146"/>
      <c r="AV157" s="146"/>
      <c r="AW157" s="146"/>
      <c r="AX157" s="146"/>
      <c r="AY157" s="146"/>
      <c r="AZ157" s="146"/>
      <c r="BA157" s="146"/>
      <c r="BB157" s="146"/>
      <c r="BC157" s="146"/>
      <c r="BD157" s="146"/>
      <c r="BE157" s="146"/>
      <c r="BF157" s="146"/>
      <c r="BG157" s="146"/>
      <c r="BH157" s="146"/>
      <c r="BI157" s="146"/>
      <c r="BJ157" s="146"/>
      <c r="BK157" s="146"/>
      <c r="BL157" s="146"/>
      <c r="BM157" s="146"/>
      <c r="BN157" s="146"/>
      <c r="BO157" s="146"/>
      <c r="BP157" s="146"/>
      <c r="BQ157" s="146"/>
      <c r="BR157" s="146"/>
      <c r="BS157" s="146"/>
      <c r="BT157" s="146"/>
      <c r="BU157" s="146"/>
      <c r="BV157" s="146"/>
      <c r="BW157" s="146"/>
      <c r="BX157" s="146"/>
      <c r="BY157" s="146"/>
      <c r="BZ157" s="146"/>
      <c r="CA157" s="146"/>
      <c r="CB157" s="146"/>
      <c r="CC157" s="146"/>
      <c r="CD157" s="146"/>
      <c r="CE157" s="146"/>
      <c r="CF157" s="146"/>
      <c r="CG157" s="146"/>
      <c r="CH157" s="146"/>
      <c r="CI157" s="146"/>
      <c r="CJ157" s="146"/>
      <c r="CK157" s="146"/>
      <c r="CL157" s="146"/>
      <c r="CM157" s="146"/>
      <c r="CN157" s="146"/>
      <c r="CO157" s="146"/>
      <c r="CP157" s="146"/>
      <c r="CQ157" s="146"/>
      <c r="CR157" s="146"/>
      <c r="CS157" s="146"/>
      <c r="CT157" s="146"/>
      <c r="CU157" s="146"/>
      <c r="CV157" s="146"/>
      <c r="CW157" s="146"/>
      <c r="CX157" s="146"/>
      <c r="CY157" s="146"/>
      <c r="CZ157" s="146"/>
      <c r="DA157" s="146"/>
      <c r="DB157" s="146"/>
      <c r="DC157" s="146"/>
      <c r="DD157" s="146"/>
      <c r="DE157" s="146"/>
      <c r="DF157" s="146"/>
    </row>
    <row r="158" spans="1:110" ht="11.25" customHeight="1" x14ac:dyDescent="0.25">
      <c r="A158" s="146"/>
      <c r="B158" s="146"/>
      <c r="C158" s="135"/>
      <c r="D158" s="149"/>
      <c r="E158" s="135"/>
      <c r="F158" s="135"/>
      <c r="G158" s="135"/>
      <c r="H158" s="147"/>
      <c r="I158" s="150"/>
      <c r="J158" s="150"/>
      <c r="K158" s="151"/>
      <c r="L158" s="151"/>
      <c r="M158" s="151"/>
      <c r="N158" s="151"/>
      <c r="O158" s="151"/>
      <c r="P158" s="151"/>
      <c r="Q158" s="151"/>
      <c r="R158" s="151"/>
      <c r="S158" s="135"/>
      <c r="T158" s="135"/>
      <c r="U158" s="135"/>
      <c r="V158" s="136"/>
      <c r="W158" s="136"/>
      <c r="X158" s="136"/>
      <c r="Y158" s="136"/>
      <c r="Z158" s="136"/>
      <c r="AA158" s="136"/>
      <c r="AB158" s="136"/>
      <c r="AC158" s="136"/>
      <c r="AD158" s="136"/>
      <c r="AE158" s="136"/>
      <c r="AF158" s="136"/>
      <c r="AG158" s="136"/>
      <c r="AH158" s="136"/>
      <c r="AI158" s="136"/>
      <c r="AJ158" s="136"/>
      <c r="AK158" s="146"/>
      <c r="AL158" s="146"/>
      <c r="AM158" s="146"/>
      <c r="AN158" s="146"/>
      <c r="AO158" s="146"/>
      <c r="AP158" s="146"/>
      <c r="AQ158" s="146"/>
      <c r="AR158" s="146"/>
      <c r="AS158" s="146"/>
      <c r="AT158" s="146"/>
      <c r="AU158" s="146"/>
      <c r="AV158" s="146"/>
      <c r="AW158" s="146"/>
      <c r="AX158" s="146"/>
      <c r="AY158" s="146"/>
      <c r="AZ158" s="146"/>
      <c r="BA158" s="146"/>
      <c r="BB158" s="146"/>
      <c r="BC158" s="146"/>
      <c r="BD158" s="146"/>
      <c r="BE158" s="146"/>
      <c r="BF158" s="146"/>
      <c r="BG158" s="146"/>
      <c r="BH158" s="146"/>
      <c r="BI158" s="146"/>
      <c r="BJ158" s="146"/>
      <c r="BK158" s="146"/>
      <c r="BL158" s="146"/>
      <c r="BM158" s="146"/>
      <c r="BN158" s="146"/>
      <c r="BO158" s="146"/>
      <c r="BP158" s="146"/>
      <c r="BQ158" s="146"/>
      <c r="BR158" s="146"/>
      <c r="BS158" s="146"/>
      <c r="BT158" s="146"/>
      <c r="BU158" s="146"/>
      <c r="BV158" s="146"/>
      <c r="BW158" s="146"/>
      <c r="BX158" s="146"/>
      <c r="BY158" s="146"/>
      <c r="BZ158" s="146"/>
      <c r="CA158" s="146"/>
      <c r="CB158" s="146"/>
      <c r="CC158" s="146"/>
      <c r="CD158" s="146"/>
      <c r="CE158" s="146"/>
      <c r="CF158" s="146"/>
      <c r="CG158" s="146"/>
      <c r="CH158" s="146"/>
      <c r="CI158" s="146"/>
      <c r="CJ158" s="146"/>
      <c r="CK158" s="146"/>
      <c r="CL158" s="146"/>
      <c r="CM158" s="146"/>
      <c r="CN158" s="146"/>
      <c r="CO158" s="146"/>
      <c r="CP158" s="146"/>
      <c r="CQ158" s="146"/>
      <c r="CR158" s="146"/>
      <c r="CS158" s="146"/>
      <c r="CT158" s="146"/>
      <c r="CU158" s="146"/>
      <c r="CV158" s="146"/>
      <c r="CW158" s="146"/>
      <c r="CX158" s="146"/>
      <c r="CY158" s="146"/>
      <c r="CZ158" s="146"/>
      <c r="DA158" s="146"/>
      <c r="DB158" s="146"/>
      <c r="DC158" s="146"/>
      <c r="DD158" s="146"/>
      <c r="DE158" s="146"/>
      <c r="DF158" s="146"/>
    </row>
    <row r="159" spans="1:110" ht="11.25" customHeight="1" x14ac:dyDescent="0.25">
      <c r="A159" s="146"/>
      <c r="B159" s="146"/>
      <c r="C159" s="135"/>
      <c r="D159" s="149"/>
      <c r="E159" s="135"/>
      <c r="F159" s="135"/>
      <c r="G159" s="135"/>
      <c r="H159" s="147"/>
      <c r="I159" s="150"/>
      <c r="J159" s="150"/>
      <c r="K159" s="151"/>
      <c r="L159" s="151"/>
      <c r="M159" s="151"/>
      <c r="N159" s="151"/>
      <c r="O159" s="151"/>
      <c r="P159" s="151"/>
      <c r="Q159" s="151"/>
      <c r="R159" s="151"/>
      <c r="S159" s="135"/>
      <c r="T159" s="135"/>
      <c r="U159" s="135"/>
      <c r="V159" s="136"/>
      <c r="W159" s="136"/>
      <c r="X159" s="136"/>
      <c r="Y159" s="136"/>
      <c r="Z159" s="136"/>
      <c r="AA159" s="136"/>
      <c r="AB159" s="136"/>
      <c r="AC159" s="136"/>
      <c r="AD159" s="136"/>
      <c r="AE159" s="136"/>
      <c r="AF159" s="136"/>
      <c r="AG159" s="136"/>
      <c r="AH159" s="136"/>
      <c r="AI159" s="136"/>
      <c r="AJ159" s="136"/>
      <c r="AK159" s="146"/>
      <c r="AL159" s="146"/>
      <c r="AM159" s="146"/>
      <c r="AN159" s="146"/>
      <c r="AO159" s="146"/>
      <c r="AP159" s="146"/>
      <c r="AQ159" s="146"/>
      <c r="AR159" s="146"/>
      <c r="AS159" s="146"/>
      <c r="AT159" s="146"/>
      <c r="AU159" s="146"/>
      <c r="AV159" s="146"/>
      <c r="AW159" s="146"/>
      <c r="AX159" s="146"/>
      <c r="AY159" s="146"/>
      <c r="AZ159" s="146"/>
      <c r="BA159" s="146"/>
      <c r="BB159" s="146"/>
      <c r="BC159" s="146"/>
      <c r="BD159" s="146"/>
      <c r="BE159" s="146"/>
      <c r="BF159" s="146"/>
      <c r="BG159" s="146"/>
      <c r="BH159" s="146"/>
      <c r="BI159" s="146"/>
      <c r="BJ159" s="146"/>
      <c r="BK159" s="146"/>
      <c r="BL159" s="146"/>
      <c r="BM159" s="146"/>
      <c r="BN159" s="146"/>
      <c r="BO159" s="146"/>
      <c r="BP159" s="146"/>
      <c r="BQ159" s="146"/>
      <c r="BR159" s="146"/>
      <c r="BS159" s="146"/>
      <c r="BT159" s="146"/>
      <c r="BU159" s="146"/>
      <c r="BV159" s="146"/>
      <c r="BW159" s="146"/>
      <c r="BX159" s="146"/>
      <c r="BY159" s="146"/>
      <c r="BZ159" s="146"/>
      <c r="CA159" s="146"/>
      <c r="CB159" s="146"/>
      <c r="CC159" s="146"/>
      <c r="CD159" s="146"/>
      <c r="CE159" s="146"/>
      <c r="CF159" s="146"/>
      <c r="CG159" s="146"/>
      <c r="CH159" s="146"/>
      <c r="CI159" s="146"/>
      <c r="CJ159" s="146"/>
      <c r="CK159" s="146"/>
      <c r="CL159" s="146"/>
      <c r="CM159" s="146"/>
      <c r="CN159" s="146"/>
      <c r="CO159" s="146"/>
      <c r="CP159" s="146"/>
      <c r="CQ159" s="146"/>
      <c r="CR159" s="146"/>
      <c r="CS159" s="146"/>
      <c r="CT159" s="146"/>
      <c r="CU159" s="146"/>
      <c r="CV159" s="146"/>
      <c r="CW159" s="146"/>
      <c r="CX159" s="146"/>
      <c r="CY159" s="146"/>
      <c r="CZ159" s="146"/>
      <c r="DA159" s="146"/>
      <c r="DB159" s="146"/>
      <c r="DC159" s="146"/>
      <c r="DD159" s="146"/>
      <c r="DE159" s="146"/>
      <c r="DF159" s="146"/>
    </row>
    <row r="160" spans="1:110" ht="11.25" customHeight="1" x14ac:dyDescent="0.25">
      <c r="A160" s="146"/>
      <c r="B160" s="146"/>
      <c r="C160" s="135"/>
      <c r="D160" s="149"/>
      <c r="E160" s="135"/>
      <c r="F160" s="135"/>
      <c r="G160" s="135"/>
      <c r="H160" s="147"/>
      <c r="I160" s="150"/>
      <c r="J160" s="150"/>
      <c r="K160" s="151"/>
      <c r="L160" s="151"/>
      <c r="M160" s="151"/>
      <c r="N160" s="151"/>
      <c r="O160" s="151"/>
      <c r="P160" s="151"/>
      <c r="Q160" s="151"/>
      <c r="R160" s="151"/>
      <c r="S160" s="135"/>
      <c r="T160" s="135"/>
      <c r="U160" s="135"/>
      <c r="V160" s="136"/>
      <c r="W160" s="136"/>
      <c r="X160" s="136"/>
      <c r="Y160" s="136"/>
      <c r="Z160" s="136"/>
      <c r="AA160" s="136"/>
      <c r="AB160" s="136"/>
      <c r="AC160" s="136"/>
      <c r="AD160" s="136"/>
      <c r="AE160" s="136"/>
      <c r="AF160" s="136"/>
      <c r="AG160" s="136"/>
      <c r="AH160" s="136"/>
      <c r="AI160" s="136"/>
      <c r="AJ160" s="136"/>
      <c r="AK160" s="146"/>
      <c r="AL160" s="146"/>
      <c r="AM160" s="146"/>
      <c r="AN160" s="146"/>
      <c r="AO160" s="146"/>
      <c r="AP160" s="146"/>
      <c r="AQ160" s="146"/>
      <c r="AR160" s="146"/>
      <c r="AS160" s="146"/>
      <c r="AT160" s="146"/>
      <c r="AU160" s="146"/>
      <c r="AV160" s="146"/>
      <c r="AW160" s="146"/>
      <c r="AX160" s="146"/>
      <c r="AY160" s="146"/>
      <c r="AZ160" s="146"/>
      <c r="BA160" s="146"/>
      <c r="BB160" s="146"/>
      <c r="BC160" s="146"/>
      <c r="BD160" s="146"/>
      <c r="BE160" s="146"/>
      <c r="BF160" s="146"/>
      <c r="BG160" s="146"/>
      <c r="BH160" s="146"/>
      <c r="BI160" s="146"/>
      <c r="BJ160" s="146"/>
      <c r="BK160" s="146"/>
      <c r="BL160" s="146"/>
      <c r="BM160" s="146"/>
      <c r="BN160" s="146"/>
      <c r="BO160" s="146"/>
      <c r="BP160" s="146"/>
      <c r="BQ160" s="146"/>
      <c r="BR160" s="146"/>
      <c r="BS160" s="146"/>
      <c r="BT160" s="146"/>
      <c r="BU160" s="146"/>
      <c r="BV160" s="146"/>
      <c r="BW160" s="146"/>
      <c r="BX160" s="146"/>
      <c r="BY160" s="146"/>
      <c r="BZ160" s="146"/>
      <c r="CA160" s="146"/>
      <c r="CB160" s="146"/>
      <c r="CC160" s="146"/>
      <c r="CD160" s="146"/>
      <c r="CE160" s="146"/>
      <c r="CF160" s="146"/>
      <c r="CG160" s="146"/>
      <c r="CH160" s="146"/>
      <c r="CI160" s="146"/>
      <c r="CJ160" s="146"/>
      <c r="CK160" s="146"/>
      <c r="CL160" s="146"/>
      <c r="CM160" s="146"/>
      <c r="CN160" s="146"/>
      <c r="CO160" s="146"/>
      <c r="CP160" s="146"/>
      <c r="CQ160" s="146"/>
      <c r="CR160" s="146"/>
      <c r="CS160" s="146"/>
      <c r="CT160" s="146"/>
      <c r="CU160" s="146"/>
      <c r="CV160" s="146"/>
      <c r="CW160" s="146"/>
      <c r="CX160" s="146"/>
      <c r="CY160" s="146"/>
      <c r="CZ160" s="146"/>
      <c r="DA160" s="146"/>
      <c r="DB160" s="146"/>
      <c r="DC160" s="146"/>
      <c r="DD160" s="146"/>
      <c r="DE160" s="146"/>
      <c r="DF160" s="146"/>
    </row>
    <row r="161" spans="1:110" ht="11.25" customHeight="1" x14ac:dyDescent="0.25">
      <c r="A161" s="146"/>
      <c r="B161" s="146"/>
      <c r="C161" s="135"/>
      <c r="D161" s="149"/>
      <c r="E161" s="135"/>
      <c r="F161" s="135"/>
      <c r="G161" s="135"/>
      <c r="H161" s="147"/>
      <c r="I161" s="150"/>
      <c r="J161" s="150"/>
      <c r="K161" s="151"/>
      <c r="L161" s="151"/>
      <c r="M161" s="151"/>
      <c r="N161" s="151"/>
      <c r="O161" s="151"/>
      <c r="P161" s="151"/>
      <c r="Q161" s="151"/>
      <c r="R161" s="151"/>
      <c r="S161" s="135"/>
      <c r="T161" s="135"/>
      <c r="U161" s="135"/>
      <c r="V161" s="136"/>
      <c r="W161" s="136"/>
      <c r="X161" s="136"/>
      <c r="Y161" s="136"/>
      <c r="Z161" s="136"/>
      <c r="AA161" s="136"/>
      <c r="AB161" s="136"/>
      <c r="AC161" s="136"/>
      <c r="AD161" s="136"/>
      <c r="AE161" s="136"/>
      <c r="AF161" s="136"/>
      <c r="AG161" s="136"/>
      <c r="AH161" s="136"/>
      <c r="AI161" s="136"/>
      <c r="AJ161" s="136"/>
      <c r="AK161" s="146"/>
      <c r="AL161" s="146"/>
      <c r="AM161" s="146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46"/>
      <c r="AY161" s="146"/>
      <c r="AZ161" s="146"/>
      <c r="BA161" s="146"/>
      <c r="BB161" s="146"/>
      <c r="BC161" s="146"/>
      <c r="BD161" s="146"/>
      <c r="BE161" s="146"/>
      <c r="BF161" s="146"/>
      <c r="BG161" s="146"/>
      <c r="BH161" s="146"/>
      <c r="BI161" s="146"/>
      <c r="BJ161" s="146"/>
      <c r="BK161" s="146"/>
      <c r="BL161" s="146"/>
      <c r="BM161" s="146"/>
      <c r="BN161" s="146"/>
      <c r="BO161" s="146"/>
      <c r="BP161" s="146"/>
      <c r="BQ161" s="146"/>
      <c r="BR161" s="146"/>
      <c r="BS161" s="146"/>
      <c r="BT161" s="146"/>
      <c r="BU161" s="146"/>
      <c r="BV161" s="146"/>
      <c r="BW161" s="146"/>
      <c r="BX161" s="146"/>
      <c r="BY161" s="146"/>
      <c r="BZ161" s="146"/>
      <c r="CA161" s="146"/>
      <c r="CB161" s="146"/>
      <c r="CC161" s="146"/>
      <c r="CD161" s="146"/>
      <c r="CE161" s="146"/>
      <c r="CF161" s="146"/>
      <c r="CG161" s="146"/>
      <c r="CH161" s="146"/>
      <c r="CI161" s="146"/>
      <c r="CJ161" s="146"/>
      <c r="CK161" s="146"/>
      <c r="CL161" s="146"/>
      <c r="CM161" s="146"/>
      <c r="CN161" s="146"/>
      <c r="CO161" s="146"/>
      <c r="CP161" s="146"/>
      <c r="CQ161" s="146"/>
      <c r="CR161" s="146"/>
      <c r="CS161" s="146"/>
      <c r="CT161" s="146"/>
      <c r="CU161" s="146"/>
      <c r="CV161" s="146"/>
      <c r="CW161" s="146"/>
      <c r="CX161" s="146"/>
      <c r="CY161" s="146"/>
      <c r="CZ161" s="146"/>
      <c r="DA161" s="146"/>
      <c r="DB161" s="146"/>
      <c r="DC161" s="146"/>
      <c r="DD161" s="146"/>
      <c r="DE161" s="146"/>
      <c r="DF161" s="146"/>
    </row>
    <row r="162" spans="1:110" ht="11.25" customHeight="1" x14ac:dyDescent="0.25">
      <c r="A162" s="146"/>
      <c r="B162" s="146"/>
      <c r="C162" s="135"/>
      <c r="D162" s="149"/>
      <c r="E162" s="135"/>
      <c r="F162" s="135"/>
      <c r="G162" s="135"/>
      <c r="H162" s="147"/>
      <c r="I162" s="150"/>
      <c r="J162" s="150"/>
      <c r="K162" s="151"/>
      <c r="L162" s="151"/>
      <c r="M162" s="151"/>
      <c r="N162" s="151"/>
      <c r="O162" s="151"/>
      <c r="P162" s="151"/>
      <c r="Q162" s="151"/>
      <c r="R162" s="151"/>
      <c r="S162" s="135"/>
      <c r="T162" s="135"/>
      <c r="U162" s="135"/>
      <c r="V162" s="136"/>
      <c r="W162" s="136"/>
      <c r="X162" s="136"/>
      <c r="Y162" s="136"/>
      <c r="Z162" s="136"/>
      <c r="AA162" s="136"/>
      <c r="AB162" s="136"/>
      <c r="AC162" s="136"/>
      <c r="AD162" s="136"/>
      <c r="AE162" s="136"/>
      <c r="AF162" s="136"/>
      <c r="AG162" s="136"/>
      <c r="AH162" s="136"/>
      <c r="AI162" s="136"/>
      <c r="AJ162" s="136"/>
      <c r="AK162" s="146"/>
      <c r="AL162" s="146"/>
      <c r="AM162" s="146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46"/>
      <c r="AY162" s="146"/>
      <c r="AZ162" s="146"/>
      <c r="BA162" s="146"/>
      <c r="BB162" s="146"/>
      <c r="BC162" s="146"/>
      <c r="BD162" s="146"/>
      <c r="BE162" s="146"/>
      <c r="BF162" s="146"/>
      <c r="BG162" s="146"/>
      <c r="BH162" s="146"/>
      <c r="BI162" s="146"/>
      <c r="BJ162" s="146"/>
      <c r="BK162" s="146"/>
      <c r="BL162" s="146"/>
      <c r="BM162" s="146"/>
      <c r="BN162" s="146"/>
      <c r="BO162" s="146"/>
      <c r="BP162" s="146"/>
      <c r="BQ162" s="146"/>
      <c r="BR162" s="146"/>
      <c r="BS162" s="146"/>
      <c r="BT162" s="146"/>
      <c r="BU162" s="146"/>
      <c r="BV162" s="146"/>
      <c r="BW162" s="146"/>
      <c r="BX162" s="146"/>
      <c r="BY162" s="146"/>
      <c r="BZ162" s="146"/>
      <c r="CA162" s="146"/>
      <c r="CB162" s="146"/>
      <c r="CC162" s="146"/>
      <c r="CD162" s="146"/>
      <c r="CE162" s="146"/>
      <c r="CF162" s="146"/>
      <c r="CG162" s="146"/>
      <c r="CH162" s="146"/>
      <c r="CI162" s="146"/>
      <c r="CJ162" s="146"/>
      <c r="CK162" s="146"/>
      <c r="CL162" s="146"/>
      <c r="CM162" s="146"/>
      <c r="CN162" s="146"/>
      <c r="CO162" s="146"/>
      <c r="CP162" s="146"/>
      <c r="CQ162" s="146"/>
      <c r="CR162" s="146"/>
      <c r="CS162" s="146"/>
      <c r="CT162" s="146"/>
      <c r="CU162" s="146"/>
      <c r="CV162" s="146"/>
      <c r="CW162" s="146"/>
      <c r="CX162" s="146"/>
      <c r="CY162" s="146"/>
      <c r="CZ162" s="146"/>
      <c r="DA162" s="146"/>
      <c r="DB162" s="146"/>
      <c r="DC162" s="146"/>
      <c r="DD162" s="146"/>
      <c r="DE162" s="146"/>
      <c r="DF162" s="146"/>
    </row>
    <row r="163" spans="1:110" ht="11.25" customHeight="1" x14ac:dyDescent="0.25">
      <c r="A163" s="146"/>
      <c r="B163" s="146"/>
      <c r="C163" s="135"/>
      <c r="D163" s="149"/>
      <c r="E163" s="135"/>
      <c r="F163" s="135"/>
      <c r="G163" s="135"/>
      <c r="H163" s="147"/>
      <c r="I163" s="150"/>
      <c r="J163" s="150"/>
      <c r="K163" s="151"/>
      <c r="L163" s="151"/>
      <c r="M163" s="151"/>
      <c r="N163" s="151"/>
      <c r="O163" s="151"/>
      <c r="P163" s="151"/>
      <c r="Q163" s="151"/>
      <c r="R163" s="151"/>
      <c r="S163" s="135"/>
      <c r="T163" s="135"/>
      <c r="U163" s="135"/>
      <c r="V163" s="136"/>
      <c r="W163" s="136"/>
      <c r="X163" s="136"/>
      <c r="Y163" s="136"/>
      <c r="Z163" s="136"/>
      <c r="AA163" s="136"/>
      <c r="AB163" s="136"/>
      <c r="AC163" s="136"/>
      <c r="AD163" s="136"/>
      <c r="AE163" s="136"/>
      <c r="AF163" s="136"/>
      <c r="AG163" s="136"/>
      <c r="AH163" s="136"/>
      <c r="AI163" s="136"/>
      <c r="AJ163" s="136"/>
      <c r="AK163" s="146"/>
      <c r="AL163" s="146"/>
      <c r="AM163" s="146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46"/>
      <c r="AY163" s="146"/>
      <c r="AZ163" s="146"/>
      <c r="BA163" s="146"/>
      <c r="BB163" s="146"/>
      <c r="BC163" s="146"/>
      <c r="BD163" s="146"/>
      <c r="BE163" s="146"/>
      <c r="BF163" s="146"/>
      <c r="BG163" s="146"/>
      <c r="BH163" s="146"/>
      <c r="BI163" s="146"/>
      <c r="BJ163" s="146"/>
      <c r="BK163" s="146"/>
      <c r="BL163" s="146"/>
      <c r="BM163" s="146"/>
      <c r="BN163" s="146"/>
      <c r="BO163" s="146"/>
      <c r="BP163" s="146"/>
      <c r="BQ163" s="146"/>
      <c r="BR163" s="146"/>
      <c r="BS163" s="146"/>
      <c r="BT163" s="146"/>
      <c r="BU163" s="146"/>
      <c r="BV163" s="146"/>
      <c r="BW163" s="146"/>
      <c r="BX163" s="146"/>
      <c r="BY163" s="146"/>
      <c r="BZ163" s="146"/>
      <c r="CA163" s="146"/>
      <c r="CB163" s="146"/>
      <c r="CC163" s="146"/>
      <c r="CD163" s="146"/>
      <c r="CE163" s="146"/>
      <c r="CF163" s="146"/>
      <c r="CG163" s="146"/>
      <c r="CH163" s="146"/>
      <c r="CI163" s="146"/>
      <c r="CJ163" s="146"/>
      <c r="CK163" s="146"/>
      <c r="CL163" s="146"/>
      <c r="CM163" s="146"/>
      <c r="CN163" s="146"/>
      <c r="CO163" s="146"/>
      <c r="CP163" s="146"/>
      <c r="CQ163" s="146"/>
      <c r="CR163" s="146"/>
      <c r="CS163" s="146"/>
      <c r="CT163" s="146"/>
      <c r="CU163" s="146"/>
      <c r="CV163" s="146"/>
      <c r="CW163" s="146"/>
      <c r="CX163" s="146"/>
      <c r="CY163" s="146"/>
      <c r="CZ163" s="146"/>
      <c r="DA163" s="146"/>
      <c r="DB163" s="146"/>
      <c r="DC163" s="146"/>
      <c r="DD163" s="146"/>
      <c r="DE163" s="146"/>
      <c r="DF163" s="146"/>
    </row>
    <row r="164" spans="1:110" ht="11.25" customHeight="1" x14ac:dyDescent="0.25">
      <c r="A164" s="146"/>
      <c r="B164" s="146"/>
      <c r="C164" s="135"/>
      <c r="D164" s="149"/>
      <c r="E164" s="135"/>
      <c r="F164" s="135"/>
      <c r="G164" s="135"/>
      <c r="H164" s="147"/>
      <c r="I164" s="150"/>
      <c r="J164" s="150"/>
      <c r="K164" s="151"/>
      <c r="L164" s="151"/>
      <c r="M164" s="151"/>
      <c r="N164" s="151"/>
      <c r="O164" s="151"/>
      <c r="P164" s="151"/>
      <c r="Q164" s="151"/>
      <c r="R164" s="151"/>
      <c r="S164" s="135"/>
      <c r="T164" s="135"/>
      <c r="U164" s="135"/>
      <c r="V164" s="136"/>
      <c r="W164" s="136"/>
      <c r="X164" s="136"/>
      <c r="Y164" s="136"/>
      <c r="Z164" s="136"/>
      <c r="AA164" s="136"/>
      <c r="AB164" s="136"/>
      <c r="AC164" s="136"/>
      <c r="AD164" s="136"/>
      <c r="AE164" s="136"/>
      <c r="AF164" s="136"/>
      <c r="AG164" s="136"/>
      <c r="AH164" s="136"/>
      <c r="AI164" s="136"/>
      <c r="AJ164" s="136"/>
      <c r="AK164" s="146"/>
      <c r="AL164" s="146"/>
      <c r="AM164" s="146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46"/>
      <c r="AY164" s="146"/>
      <c r="AZ164" s="146"/>
      <c r="BA164" s="146"/>
      <c r="BB164" s="146"/>
      <c r="BC164" s="146"/>
      <c r="BD164" s="146"/>
      <c r="BE164" s="146"/>
      <c r="BF164" s="146"/>
      <c r="BG164" s="146"/>
      <c r="BH164" s="146"/>
      <c r="BI164" s="146"/>
      <c r="BJ164" s="146"/>
      <c r="BK164" s="146"/>
      <c r="BL164" s="146"/>
      <c r="BM164" s="146"/>
      <c r="BN164" s="146"/>
      <c r="BO164" s="146"/>
      <c r="BP164" s="146"/>
      <c r="BQ164" s="146"/>
      <c r="BR164" s="146"/>
      <c r="BS164" s="146"/>
      <c r="BT164" s="146"/>
      <c r="BU164" s="146"/>
      <c r="BV164" s="146"/>
      <c r="BW164" s="146"/>
      <c r="BX164" s="146"/>
      <c r="BY164" s="146"/>
      <c r="BZ164" s="146"/>
      <c r="CA164" s="146"/>
      <c r="CB164" s="146"/>
      <c r="CC164" s="146"/>
      <c r="CD164" s="146"/>
      <c r="CE164" s="146"/>
      <c r="CF164" s="146"/>
      <c r="CG164" s="146"/>
      <c r="CH164" s="146"/>
      <c r="CI164" s="146"/>
      <c r="CJ164" s="146"/>
      <c r="CK164" s="146"/>
      <c r="CL164" s="146"/>
      <c r="CM164" s="146"/>
      <c r="CN164" s="146"/>
      <c r="CO164" s="146"/>
      <c r="CP164" s="146"/>
      <c r="CQ164" s="146"/>
      <c r="CR164" s="146"/>
      <c r="CS164" s="146"/>
      <c r="CT164" s="146"/>
      <c r="CU164" s="146"/>
      <c r="CV164" s="146"/>
      <c r="CW164" s="146"/>
      <c r="CX164" s="146"/>
      <c r="CY164" s="146"/>
      <c r="CZ164" s="146"/>
      <c r="DA164" s="146"/>
      <c r="DB164" s="146"/>
      <c r="DC164" s="146"/>
      <c r="DD164" s="146"/>
      <c r="DE164" s="146"/>
      <c r="DF164" s="146"/>
    </row>
    <row r="165" spans="1:110" ht="11.25" customHeight="1" x14ac:dyDescent="0.25">
      <c r="A165" s="146"/>
      <c r="B165" s="146"/>
      <c r="C165" s="135"/>
      <c r="D165" s="149"/>
      <c r="E165" s="135"/>
      <c r="F165" s="135"/>
      <c r="G165" s="135"/>
      <c r="H165" s="147"/>
      <c r="I165" s="150"/>
      <c r="J165" s="150"/>
      <c r="K165" s="151"/>
      <c r="L165" s="151"/>
      <c r="M165" s="151"/>
      <c r="N165" s="151"/>
      <c r="O165" s="151"/>
      <c r="P165" s="151"/>
      <c r="Q165" s="151"/>
      <c r="R165" s="151"/>
      <c r="S165" s="135"/>
      <c r="T165" s="135"/>
      <c r="U165" s="135"/>
      <c r="V165" s="136"/>
      <c r="W165" s="136"/>
      <c r="X165" s="136"/>
      <c r="Y165" s="136"/>
      <c r="Z165" s="136"/>
      <c r="AA165" s="136"/>
      <c r="AB165" s="136"/>
      <c r="AC165" s="136"/>
      <c r="AD165" s="136"/>
      <c r="AE165" s="136"/>
      <c r="AF165" s="136"/>
      <c r="AG165" s="136"/>
      <c r="AH165" s="136"/>
      <c r="AI165" s="136"/>
      <c r="AJ165" s="136"/>
      <c r="AK165" s="146"/>
      <c r="AL165" s="146"/>
      <c r="AM165" s="146"/>
      <c r="AN165" s="146"/>
      <c r="AO165" s="146"/>
      <c r="AP165" s="146"/>
      <c r="AQ165" s="146"/>
      <c r="AR165" s="146"/>
      <c r="AS165" s="146"/>
      <c r="AT165" s="146"/>
      <c r="AU165" s="146"/>
      <c r="AV165" s="146"/>
      <c r="AW165" s="146"/>
      <c r="AX165" s="146"/>
      <c r="AY165" s="146"/>
      <c r="AZ165" s="146"/>
      <c r="BA165" s="146"/>
      <c r="BB165" s="146"/>
      <c r="BC165" s="146"/>
      <c r="BD165" s="146"/>
      <c r="BE165" s="146"/>
      <c r="BF165" s="146"/>
      <c r="BG165" s="146"/>
      <c r="BH165" s="146"/>
      <c r="BI165" s="146"/>
      <c r="BJ165" s="146"/>
      <c r="BK165" s="146"/>
      <c r="BL165" s="146"/>
      <c r="BM165" s="146"/>
      <c r="BN165" s="146"/>
      <c r="BO165" s="146"/>
      <c r="BP165" s="146"/>
      <c r="BQ165" s="146"/>
      <c r="BR165" s="146"/>
      <c r="BS165" s="146"/>
      <c r="BT165" s="146"/>
      <c r="BU165" s="146"/>
      <c r="BV165" s="146"/>
      <c r="BW165" s="146"/>
      <c r="BX165" s="146"/>
      <c r="BY165" s="146"/>
      <c r="BZ165" s="146"/>
      <c r="CA165" s="146"/>
      <c r="CB165" s="146"/>
      <c r="CC165" s="146"/>
      <c r="CD165" s="146"/>
      <c r="CE165" s="146"/>
      <c r="CF165" s="146"/>
      <c r="CG165" s="146"/>
      <c r="CH165" s="146"/>
      <c r="CI165" s="146"/>
      <c r="CJ165" s="146"/>
      <c r="CK165" s="146"/>
      <c r="CL165" s="146"/>
      <c r="CM165" s="146"/>
      <c r="CN165" s="146"/>
      <c r="CO165" s="146"/>
      <c r="CP165" s="146"/>
      <c r="CQ165" s="146"/>
      <c r="CR165" s="146"/>
      <c r="CS165" s="146"/>
      <c r="CT165" s="146"/>
      <c r="CU165" s="146"/>
      <c r="CV165" s="146"/>
      <c r="CW165" s="146"/>
      <c r="CX165" s="146"/>
      <c r="CY165" s="146"/>
      <c r="CZ165" s="146"/>
      <c r="DA165" s="146"/>
      <c r="DB165" s="146"/>
      <c r="DC165" s="146"/>
      <c r="DD165" s="146"/>
      <c r="DE165" s="146"/>
      <c r="DF165" s="146"/>
    </row>
    <row r="166" spans="1:110" ht="11.25" customHeight="1" x14ac:dyDescent="0.25">
      <c r="A166" s="146"/>
      <c r="B166" s="146"/>
      <c r="C166" s="135"/>
      <c r="D166" s="149"/>
      <c r="E166" s="135"/>
      <c r="F166" s="135"/>
      <c r="G166" s="135"/>
      <c r="H166" s="147"/>
      <c r="I166" s="150"/>
      <c r="J166" s="150"/>
      <c r="K166" s="151"/>
      <c r="L166" s="151"/>
      <c r="M166" s="151"/>
      <c r="N166" s="151"/>
      <c r="O166" s="151"/>
      <c r="P166" s="151"/>
      <c r="Q166" s="151"/>
      <c r="R166" s="151"/>
      <c r="S166" s="135"/>
      <c r="T166" s="135"/>
      <c r="U166" s="135"/>
      <c r="V166" s="136"/>
      <c r="W166" s="136"/>
      <c r="X166" s="136"/>
      <c r="Y166" s="136"/>
      <c r="Z166" s="136"/>
      <c r="AA166" s="136"/>
      <c r="AB166" s="136"/>
      <c r="AC166" s="136"/>
      <c r="AD166" s="136"/>
      <c r="AE166" s="136"/>
      <c r="AF166" s="136"/>
      <c r="AG166" s="136"/>
      <c r="AH166" s="136"/>
      <c r="AI166" s="136"/>
      <c r="AJ166" s="136"/>
      <c r="AK166" s="146"/>
      <c r="AL166" s="146"/>
      <c r="AM166" s="146"/>
      <c r="AN166" s="146"/>
      <c r="AO166" s="146"/>
      <c r="AP166" s="146"/>
      <c r="AQ166" s="146"/>
      <c r="AR166" s="146"/>
      <c r="AS166" s="146"/>
      <c r="AT166" s="146"/>
      <c r="AU166" s="146"/>
      <c r="AV166" s="146"/>
      <c r="AW166" s="146"/>
      <c r="AX166" s="146"/>
      <c r="AY166" s="146"/>
      <c r="AZ166" s="146"/>
      <c r="BA166" s="146"/>
      <c r="BB166" s="146"/>
      <c r="BC166" s="146"/>
      <c r="BD166" s="146"/>
      <c r="BE166" s="146"/>
      <c r="BF166" s="146"/>
      <c r="BG166" s="146"/>
      <c r="BH166" s="146"/>
      <c r="BI166" s="146"/>
      <c r="BJ166" s="146"/>
      <c r="BK166" s="146"/>
      <c r="BL166" s="146"/>
      <c r="BM166" s="146"/>
      <c r="BN166" s="146"/>
      <c r="BO166" s="146"/>
      <c r="BP166" s="146"/>
      <c r="BQ166" s="146"/>
      <c r="BR166" s="146"/>
      <c r="BS166" s="146"/>
      <c r="BT166" s="146"/>
      <c r="BU166" s="146"/>
      <c r="BV166" s="146"/>
      <c r="BW166" s="146"/>
      <c r="BX166" s="146"/>
      <c r="BY166" s="146"/>
      <c r="BZ166" s="146"/>
      <c r="CA166" s="146"/>
      <c r="CB166" s="146"/>
      <c r="CC166" s="146"/>
      <c r="CD166" s="146"/>
      <c r="CE166" s="146"/>
      <c r="CF166" s="146"/>
      <c r="CG166" s="146"/>
      <c r="CH166" s="146"/>
      <c r="CI166" s="146"/>
      <c r="CJ166" s="146"/>
      <c r="CK166" s="146"/>
      <c r="CL166" s="146"/>
      <c r="CM166" s="146"/>
      <c r="CN166" s="146"/>
      <c r="CO166" s="146"/>
      <c r="CP166" s="146"/>
      <c r="CQ166" s="146"/>
      <c r="CR166" s="146"/>
      <c r="CS166" s="146"/>
      <c r="CT166" s="146"/>
      <c r="CU166" s="146"/>
      <c r="CV166" s="146"/>
      <c r="CW166" s="146"/>
      <c r="CX166" s="146"/>
      <c r="CY166" s="146"/>
      <c r="CZ166" s="146"/>
      <c r="DA166" s="146"/>
      <c r="DB166" s="146"/>
      <c r="DC166" s="146"/>
      <c r="DD166" s="146"/>
      <c r="DE166" s="146"/>
      <c r="DF166" s="146"/>
    </row>
    <row r="167" spans="1:110" ht="11.25" customHeight="1" x14ac:dyDescent="0.25">
      <c r="A167" s="146"/>
      <c r="B167" s="146"/>
      <c r="C167" s="135"/>
      <c r="D167" s="149"/>
      <c r="E167" s="135"/>
      <c r="F167" s="135"/>
      <c r="G167" s="135"/>
      <c r="H167" s="147"/>
      <c r="I167" s="150"/>
      <c r="J167" s="150"/>
      <c r="K167" s="151"/>
      <c r="L167" s="151"/>
      <c r="M167" s="151"/>
      <c r="N167" s="151"/>
      <c r="O167" s="151"/>
      <c r="P167" s="151"/>
      <c r="Q167" s="151"/>
      <c r="R167" s="151"/>
      <c r="S167" s="135"/>
      <c r="T167" s="135"/>
      <c r="U167" s="135"/>
      <c r="V167" s="136"/>
      <c r="W167" s="136"/>
      <c r="X167" s="136"/>
      <c r="Y167" s="136"/>
      <c r="Z167" s="136"/>
      <c r="AA167" s="136"/>
      <c r="AB167" s="136"/>
      <c r="AC167" s="136"/>
      <c r="AD167" s="136"/>
      <c r="AE167" s="136"/>
      <c r="AF167" s="136"/>
      <c r="AG167" s="136"/>
      <c r="AH167" s="136"/>
      <c r="AI167" s="136"/>
      <c r="AJ167" s="13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46"/>
      <c r="AV167" s="146"/>
      <c r="AW167" s="146"/>
      <c r="AX167" s="146"/>
      <c r="AY167" s="146"/>
      <c r="AZ167" s="146"/>
      <c r="BA167" s="146"/>
      <c r="BB167" s="146"/>
      <c r="BC167" s="146"/>
      <c r="BD167" s="146"/>
      <c r="BE167" s="146"/>
      <c r="BF167" s="146"/>
      <c r="BG167" s="146"/>
      <c r="BH167" s="146"/>
      <c r="BI167" s="146"/>
      <c r="BJ167" s="146"/>
      <c r="BK167" s="146"/>
      <c r="BL167" s="146"/>
      <c r="BM167" s="146"/>
      <c r="BN167" s="146"/>
      <c r="BO167" s="146"/>
      <c r="BP167" s="146"/>
      <c r="BQ167" s="146"/>
      <c r="BR167" s="146"/>
      <c r="BS167" s="146"/>
      <c r="BT167" s="146"/>
      <c r="BU167" s="146"/>
      <c r="BV167" s="146"/>
      <c r="BW167" s="146"/>
      <c r="BX167" s="146"/>
      <c r="BY167" s="146"/>
      <c r="BZ167" s="146"/>
      <c r="CA167" s="146"/>
      <c r="CB167" s="146"/>
      <c r="CC167" s="146"/>
      <c r="CD167" s="146"/>
      <c r="CE167" s="146"/>
      <c r="CF167" s="146"/>
      <c r="CG167" s="146"/>
      <c r="CH167" s="146"/>
      <c r="CI167" s="146"/>
      <c r="CJ167" s="146"/>
      <c r="CK167" s="146"/>
      <c r="CL167" s="146"/>
      <c r="CM167" s="146"/>
      <c r="CN167" s="146"/>
      <c r="CO167" s="146"/>
      <c r="CP167" s="146"/>
      <c r="CQ167" s="146"/>
      <c r="CR167" s="146"/>
      <c r="CS167" s="146"/>
      <c r="CT167" s="146"/>
      <c r="CU167" s="146"/>
      <c r="CV167" s="146"/>
      <c r="CW167" s="146"/>
      <c r="CX167" s="146"/>
      <c r="CY167" s="146"/>
      <c r="CZ167" s="146"/>
      <c r="DA167" s="146"/>
      <c r="DB167" s="146"/>
      <c r="DC167" s="146"/>
      <c r="DD167" s="146"/>
      <c r="DE167" s="146"/>
      <c r="DF167" s="146"/>
    </row>
    <row r="168" spans="1:110" ht="11.25" customHeight="1" x14ac:dyDescent="0.25">
      <c r="A168" s="146"/>
      <c r="B168" s="146"/>
      <c r="C168" s="135"/>
      <c r="D168" s="149"/>
      <c r="E168" s="135"/>
      <c r="F168" s="135"/>
      <c r="G168" s="135"/>
      <c r="H168" s="147"/>
      <c r="I168" s="150"/>
      <c r="J168" s="150"/>
      <c r="K168" s="151"/>
      <c r="L168" s="151"/>
      <c r="M168" s="151"/>
      <c r="N168" s="151"/>
      <c r="O168" s="151"/>
      <c r="P168" s="151"/>
      <c r="Q168" s="151"/>
      <c r="R168" s="151"/>
      <c r="S168" s="135"/>
      <c r="T168" s="135"/>
      <c r="U168" s="135"/>
      <c r="V168" s="136"/>
      <c r="W168" s="136"/>
      <c r="X168" s="136"/>
      <c r="Y168" s="136"/>
      <c r="Z168" s="136"/>
      <c r="AA168" s="136"/>
      <c r="AB168" s="136"/>
      <c r="AC168" s="136"/>
      <c r="AD168" s="136"/>
      <c r="AE168" s="136"/>
      <c r="AF168" s="136"/>
      <c r="AG168" s="136"/>
      <c r="AH168" s="136"/>
      <c r="AI168" s="136"/>
      <c r="AJ168" s="136"/>
      <c r="AK168" s="146"/>
      <c r="AL168" s="146"/>
      <c r="AM168" s="146"/>
      <c r="AN168" s="146"/>
      <c r="AO168" s="146"/>
      <c r="AP168" s="146"/>
      <c r="AQ168" s="146"/>
      <c r="AR168" s="146"/>
      <c r="AS168" s="146"/>
      <c r="AT168" s="146"/>
      <c r="AU168" s="146"/>
      <c r="AV168" s="146"/>
      <c r="AW168" s="146"/>
      <c r="AX168" s="146"/>
      <c r="AY168" s="146"/>
      <c r="AZ168" s="146"/>
      <c r="BA168" s="146"/>
      <c r="BB168" s="146"/>
      <c r="BC168" s="146"/>
      <c r="BD168" s="146"/>
      <c r="BE168" s="146"/>
      <c r="BF168" s="146"/>
      <c r="BG168" s="146"/>
      <c r="BH168" s="146"/>
      <c r="BI168" s="146"/>
      <c r="BJ168" s="146"/>
      <c r="BK168" s="146"/>
      <c r="BL168" s="146"/>
      <c r="BM168" s="146"/>
      <c r="BN168" s="146"/>
      <c r="BO168" s="146"/>
      <c r="BP168" s="146"/>
      <c r="BQ168" s="146"/>
      <c r="BR168" s="146"/>
      <c r="BS168" s="146"/>
      <c r="BT168" s="146"/>
      <c r="BU168" s="146"/>
      <c r="BV168" s="146"/>
      <c r="BW168" s="146"/>
      <c r="BX168" s="146"/>
      <c r="BY168" s="146"/>
      <c r="BZ168" s="146"/>
      <c r="CA168" s="146"/>
      <c r="CB168" s="146"/>
      <c r="CC168" s="146"/>
      <c r="CD168" s="146"/>
      <c r="CE168" s="146"/>
      <c r="CF168" s="146"/>
      <c r="CG168" s="146"/>
      <c r="CH168" s="146"/>
      <c r="CI168" s="146"/>
      <c r="CJ168" s="146"/>
      <c r="CK168" s="146"/>
      <c r="CL168" s="146"/>
      <c r="CM168" s="146"/>
      <c r="CN168" s="146"/>
      <c r="CO168" s="146"/>
      <c r="CP168" s="146"/>
      <c r="CQ168" s="146"/>
      <c r="CR168" s="146"/>
      <c r="CS168" s="146"/>
      <c r="CT168" s="146"/>
      <c r="CU168" s="146"/>
      <c r="CV168" s="146"/>
      <c r="CW168" s="146"/>
      <c r="CX168" s="146"/>
      <c r="CY168" s="146"/>
      <c r="CZ168" s="146"/>
      <c r="DA168" s="146"/>
      <c r="DB168" s="146"/>
      <c r="DC168" s="146"/>
      <c r="DD168" s="146"/>
      <c r="DE168" s="146"/>
      <c r="DF168" s="146"/>
    </row>
    <row r="169" spans="1:110" ht="11.25" customHeight="1" x14ac:dyDescent="0.25">
      <c r="A169" s="146"/>
      <c r="B169" s="146"/>
      <c r="C169" s="135"/>
      <c r="D169" s="149"/>
      <c r="E169" s="135"/>
      <c r="F169" s="135"/>
      <c r="G169" s="135"/>
      <c r="H169" s="147"/>
      <c r="I169" s="150"/>
      <c r="J169" s="150"/>
      <c r="K169" s="151"/>
      <c r="L169" s="151"/>
      <c r="M169" s="151"/>
      <c r="N169" s="151"/>
      <c r="O169" s="151"/>
      <c r="P169" s="151"/>
      <c r="Q169" s="151"/>
      <c r="R169" s="151"/>
      <c r="S169" s="135"/>
      <c r="T169" s="135"/>
      <c r="U169" s="135"/>
      <c r="V169" s="136"/>
      <c r="W169" s="136"/>
      <c r="X169" s="136"/>
      <c r="Y169" s="136"/>
      <c r="Z169" s="136"/>
      <c r="AA169" s="136"/>
      <c r="AB169" s="136"/>
      <c r="AC169" s="136"/>
      <c r="AD169" s="136"/>
      <c r="AE169" s="136"/>
      <c r="AF169" s="136"/>
      <c r="AG169" s="136"/>
      <c r="AH169" s="136"/>
      <c r="AI169" s="136"/>
      <c r="AJ169" s="136"/>
      <c r="AK169" s="146"/>
      <c r="AL169" s="146"/>
      <c r="AM169" s="146"/>
      <c r="AN169" s="146"/>
      <c r="AO169" s="146"/>
      <c r="AP169" s="146"/>
      <c r="AQ169" s="146"/>
      <c r="AR169" s="146"/>
      <c r="AS169" s="146"/>
      <c r="AT169" s="146"/>
      <c r="AU169" s="146"/>
      <c r="AV169" s="146"/>
      <c r="AW169" s="146"/>
      <c r="AX169" s="146"/>
      <c r="AY169" s="146"/>
      <c r="AZ169" s="146"/>
      <c r="BA169" s="146"/>
      <c r="BB169" s="146"/>
      <c r="BC169" s="146"/>
      <c r="BD169" s="146"/>
      <c r="BE169" s="146"/>
      <c r="BF169" s="146"/>
      <c r="BG169" s="146"/>
      <c r="BH169" s="146"/>
      <c r="BI169" s="146"/>
      <c r="BJ169" s="146"/>
      <c r="BK169" s="146"/>
      <c r="BL169" s="146"/>
      <c r="BM169" s="146"/>
      <c r="BN169" s="146"/>
      <c r="BO169" s="146"/>
      <c r="BP169" s="146"/>
      <c r="BQ169" s="146"/>
      <c r="BR169" s="146"/>
      <c r="BS169" s="146"/>
      <c r="BT169" s="146"/>
      <c r="BU169" s="146"/>
      <c r="BV169" s="146"/>
      <c r="BW169" s="146"/>
      <c r="BX169" s="146"/>
      <c r="BY169" s="146"/>
      <c r="BZ169" s="146"/>
      <c r="CA169" s="146"/>
      <c r="CB169" s="146"/>
      <c r="CC169" s="146"/>
      <c r="CD169" s="146"/>
      <c r="CE169" s="146"/>
      <c r="CF169" s="146"/>
      <c r="CG169" s="146"/>
      <c r="CH169" s="146"/>
      <c r="CI169" s="146"/>
      <c r="CJ169" s="146"/>
      <c r="CK169" s="146"/>
      <c r="CL169" s="146"/>
      <c r="CM169" s="146"/>
      <c r="CN169" s="146"/>
      <c r="CO169" s="146"/>
      <c r="CP169" s="146"/>
      <c r="CQ169" s="146"/>
      <c r="CR169" s="146"/>
      <c r="CS169" s="146"/>
      <c r="CT169" s="146"/>
      <c r="CU169" s="146"/>
      <c r="CV169" s="146"/>
      <c r="CW169" s="146"/>
      <c r="CX169" s="146"/>
      <c r="CY169" s="146"/>
      <c r="CZ169" s="146"/>
      <c r="DA169" s="146"/>
      <c r="DB169" s="146"/>
      <c r="DC169" s="146"/>
      <c r="DD169" s="146"/>
      <c r="DE169" s="146"/>
      <c r="DF169" s="146"/>
    </row>
    <row r="170" spans="1:110" ht="11.25" customHeight="1" x14ac:dyDescent="0.25">
      <c r="A170" s="146"/>
      <c r="B170" s="146"/>
      <c r="C170" s="135"/>
      <c r="D170" s="149"/>
      <c r="E170" s="135"/>
      <c r="F170" s="135"/>
      <c r="G170" s="135"/>
      <c r="H170" s="147"/>
      <c r="I170" s="150"/>
      <c r="J170" s="150"/>
      <c r="K170" s="151"/>
      <c r="L170" s="151"/>
      <c r="M170" s="151"/>
      <c r="N170" s="151"/>
      <c r="O170" s="151"/>
      <c r="P170" s="151"/>
      <c r="Q170" s="151"/>
      <c r="R170" s="151"/>
      <c r="S170" s="135"/>
      <c r="T170" s="135"/>
      <c r="U170" s="135"/>
      <c r="V170" s="136"/>
      <c r="W170" s="136"/>
      <c r="X170" s="136"/>
      <c r="Y170" s="136"/>
      <c r="Z170" s="136"/>
      <c r="AA170" s="136"/>
      <c r="AB170" s="136"/>
      <c r="AC170" s="136"/>
      <c r="AD170" s="136"/>
      <c r="AE170" s="136"/>
      <c r="AF170" s="136"/>
      <c r="AG170" s="136"/>
      <c r="AH170" s="136"/>
      <c r="AI170" s="136"/>
      <c r="AJ170" s="136"/>
      <c r="AK170" s="146"/>
      <c r="AL170" s="146"/>
      <c r="AM170" s="146"/>
      <c r="AN170" s="146"/>
      <c r="AO170" s="146"/>
      <c r="AP170" s="146"/>
      <c r="AQ170" s="146"/>
      <c r="AR170" s="146"/>
      <c r="AS170" s="146"/>
      <c r="AT170" s="146"/>
      <c r="AU170" s="146"/>
      <c r="AV170" s="146"/>
      <c r="AW170" s="146"/>
      <c r="AX170" s="146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6"/>
      <c r="BI170" s="146"/>
      <c r="BJ170" s="146"/>
      <c r="BK170" s="146"/>
      <c r="BL170" s="146"/>
      <c r="BM170" s="146"/>
      <c r="BN170" s="146"/>
      <c r="BO170" s="146"/>
      <c r="BP170" s="146"/>
      <c r="BQ170" s="146"/>
      <c r="BR170" s="146"/>
      <c r="BS170" s="146"/>
      <c r="BT170" s="146"/>
      <c r="BU170" s="146"/>
      <c r="BV170" s="146"/>
      <c r="BW170" s="146"/>
      <c r="BX170" s="146"/>
      <c r="BY170" s="146"/>
      <c r="BZ170" s="146"/>
      <c r="CA170" s="146"/>
      <c r="CB170" s="146"/>
      <c r="CC170" s="146"/>
      <c r="CD170" s="146"/>
      <c r="CE170" s="146"/>
      <c r="CF170" s="146"/>
      <c r="CG170" s="146"/>
      <c r="CH170" s="146"/>
      <c r="CI170" s="146"/>
      <c r="CJ170" s="146"/>
      <c r="CK170" s="146"/>
      <c r="CL170" s="146"/>
      <c r="CM170" s="146"/>
      <c r="CN170" s="146"/>
      <c r="CO170" s="146"/>
      <c r="CP170" s="146"/>
      <c r="CQ170" s="146"/>
      <c r="CR170" s="146"/>
      <c r="CS170" s="146"/>
      <c r="CT170" s="146"/>
      <c r="CU170" s="146"/>
      <c r="CV170" s="146"/>
      <c r="CW170" s="146"/>
      <c r="CX170" s="146"/>
      <c r="CY170" s="146"/>
      <c r="CZ170" s="146"/>
      <c r="DA170" s="146"/>
      <c r="DB170" s="146"/>
      <c r="DC170" s="146"/>
      <c r="DD170" s="146"/>
      <c r="DE170" s="146"/>
      <c r="DF170" s="146"/>
    </row>
    <row r="171" spans="1:110" ht="11.25" customHeight="1" x14ac:dyDescent="0.25">
      <c r="A171" s="146"/>
      <c r="B171" s="146"/>
      <c r="C171" s="135"/>
      <c r="D171" s="149"/>
      <c r="E171" s="135"/>
      <c r="F171" s="135"/>
      <c r="G171" s="135"/>
      <c r="H171" s="147"/>
      <c r="I171" s="150"/>
      <c r="J171" s="150"/>
      <c r="K171" s="151"/>
      <c r="L171" s="151"/>
      <c r="M171" s="151"/>
      <c r="N171" s="151"/>
      <c r="O171" s="151"/>
      <c r="P171" s="151"/>
      <c r="Q171" s="151"/>
      <c r="R171" s="151"/>
      <c r="S171" s="135"/>
      <c r="T171" s="135"/>
      <c r="U171" s="135"/>
      <c r="V171" s="136"/>
      <c r="W171" s="136"/>
      <c r="X171" s="136"/>
      <c r="Y171" s="136"/>
      <c r="Z171" s="136"/>
      <c r="AA171" s="136"/>
      <c r="AB171" s="136"/>
      <c r="AC171" s="136"/>
      <c r="AD171" s="136"/>
      <c r="AE171" s="136"/>
      <c r="AF171" s="136"/>
      <c r="AG171" s="136"/>
      <c r="AH171" s="136"/>
      <c r="AI171" s="136"/>
      <c r="AJ171" s="136"/>
      <c r="AK171" s="146"/>
      <c r="AL171" s="146"/>
      <c r="AM171" s="146"/>
      <c r="AN171" s="146"/>
      <c r="AO171" s="146"/>
      <c r="AP171" s="146"/>
      <c r="AQ171" s="146"/>
      <c r="AR171" s="146"/>
      <c r="AS171" s="146"/>
      <c r="AT171" s="146"/>
      <c r="AU171" s="146"/>
      <c r="AV171" s="146"/>
      <c r="AW171" s="146"/>
      <c r="AX171" s="146"/>
      <c r="AY171" s="146"/>
      <c r="AZ171" s="146"/>
      <c r="BA171" s="146"/>
      <c r="BB171" s="146"/>
      <c r="BC171" s="146"/>
      <c r="BD171" s="146"/>
      <c r="BE171" s="146"/>
      <c r="BF171" s="146"/>
      <c r="BG171" s="146"/>
      <c r="BH171" s="146"/>
      <c r="BI171" s="146"/>
      <c r="BJ171" s="146"/>
      <c r="BK171" s="146"/>
      <c r="BL171" s="146"/>
      <c r="BM171" s="146"/>
      <c r="BN171" s="146"/>
      <c r="BO171" s="146"/>
      <c r="BP171" s="146"/>
      <c r="BQ171" s="146"/>
      <c r="BR171" s="146"/>
      <c r="BS171" s="146"/>
      <c r="BT171" s="146"/>
      <c r="BU171" s="146"/>
      <c r="BV171" s="146"/>
      <c r="BW171" s="146"/>
      <c r="BX171" s="146"/>
      <c r="BY171" s="146"/>
      <c r="BZ171" s="146"/>
      <c r="CA171" s="146"/>
      <c r="CB171" s="146"/>
      <c r="CC171" s="146"/>
      <c r="CD171" s="146"/>
      <c r="CE171" s="146"/>
      <c r="CF171" s="146"/>
      <c r="CG171" s="146"/>
      <c r="CH171" s="146"/>
      <c r="CI171" s="146"/>
      <c r="CJ171" s="146"/>
      <c r="CK171" s="146"/>
      <c r="CL171" s="146"/>
      <c r="CM171" s="146"/>
      <c r="CN171" s="146"/>
      <c r="CO171" s="146"/>
      <c r="CP171" s="146"/>
      <c r="CQ171" s="146"/>
      <c r="CR171" s="146"/>
      <c r="CS171" s="146"/>
      <c r="CT171" s="146"/>
      <c r="CU171" s="146"/>
      <c r="CV171" s="146"/>
      <c r="CW171" s="146"/>
      <c r="CX171" s="146"/>
      <c r="CY171" s="146"/>
      <c r="CZ171" s="146"/>
      <c r="DA171" s="146"/>
      <c r="DB171" s="146"/>
      <c r="DC171" s="146"/>
      <c r="DD171" s="146"/>
      <c r="DE171" s="146"/>
      <c r="DF171" s="146"/>
    </row>
    <row r="172" spans="1:110" ht="11.25" customHeight="1" x14ac:dyDescent="0.25">
      <c r="A172" s="146"/>
      <c r="B172" s="146"/>
      <c r="C172" s="135"/>
      <c r="D172" s="149"/>
      <c r="E172" s="135"/>
      <c r="F172" s="135"/>
      <c r="G172" s="135"/>
      <c r="H172" s="147"/>
      <c r="I172" s="150"/>
      <c r="J172" s="150"/>
      <c r="K172" s="151"/>
      <c r="L172" s="151"/>
      <c r="M172" s="151"/>
      <c r="N172" s="151"/>
      <c r="O172" s="151"/>
      <c r="P172" s="151"/>
      <c r="Q172" s="151"/>
      <c r="R172" s="151"/>
      <c r="S172" s="135"/>
      <c r="T172" s="135"/>
      <c r="U172" s="135"/>
      <c r="V172" s="136"/>
      <c r="W172" s="136"/>
      <c r="X172" s="136"/>
      <c r="Y172" s="136"/>
      <c r="Z172" s="136"/>
      <c r="AA172" s="136"/>
      <c r="AB172" s="136"/>
      <c r="AC172" s="136"/>
      <c r="AD172" s="136"/>
      <c r="AE172" s="136"/>
      <c r="AF172" s="136"/>
      <c r="AG172" s="136"/>
      <c r="AH172" s="136"/>
      <c r="AI172" s="136"/>
      <c r="AJ172" s="136"/>
      <c r="AK172" s="146"/>
      <c r="AL172" s="146"/>
      <c r="AM172" s="146"/>
      <c r="AN172" s="146"/>
      <c r="AO172" s="146"/>
      <c r="AP172" s="146"/>
      <c r="AQ172" s="146"/>
      <c r="AR172" s="146"/>
      <c r="AS172" s="146"/>
      <c r="AT172" s="146"/>
      <c r="AU172" s="146"/>
      <c r="AV172" s="146"/>
      <c r="AW172" s="146"/>
      <c r="AX172" s="146"/>
      <c r="AY172" s="146"/>
      <c r="AZ172" s="146"/>
      <c r="BA172" s="146"/>
      <c r="BB172" s="146"/>
      <c r="BC172" s="146"/>
      <c r="BD172" s="146"/>
      <c r="BE172" s="146"/>
      <c r="BF172" s="146"/>
      <c r="BG172" s="146"/>
      <c r="BH172" s="146"/>
      <c r="BI172" s="146"/>
      <c r="BJ172" s="146"/>
      <c r="BK172" s="146"/>
      <c r="BL172" s="146"/>
      <c r="BM172" s="146"/>
      <c r="BN172" s="146"/>
      <c r="BO172" s="146"/>
      <c r="BP172" s="146"/>
      <c r="BQ172" s="146"/>
      <c r="BR172" s="146"/>
      <c r="BS172" s="146"/>
      <c r="BT172" s="146"/>
      <c r="BU172" s="146"/>
      <c r="BV172" s="146"/>
      <c r="BW172" s="146"/>
      <c r="BX172" s="146"/>
      <c r="BY172" s="146"/>
      <c r="BZ172" s="146"/>
      <c r="CA172" s="146"/>
      <c r="CB172" s="146"/>
      <c r="CC172" s="146"/>
      <c r="CD172" s="146"/>
      <c r="CE172" s="146"/>
      <c r="CF172" s="146"/>
      <c r="CG172" s="146"/>
      <c r="CH172" s="146"/>
      <c r="CI172" s="146"/>
      <c r="CJ172" s="146"/>
      <c r="CK172" s="146"/>
      <c r="CL172" s="146"/>
      <c r="CM172" s="146"/>
      <c r="CN172" s="146"/>
      <c r="CO172" s="146"/>
      <c r="CP172" s="146"/>
      <c r="CQ172" s="146"/>
      <c r="CR172" s="146"/>
      <c r="CS172" s="146"/>
      <c r="CT172" s="146"/>
      <c r="CU172" s="146"/>
      <c r="CV172" s="146"/>
      <c r="CW172" s="146"/>
      <c r="CX172" s="146"/>
      <c r="CY172" s="146"/>
      <c r="CZ172" s="146"/>
      <c r="DA172" s="146"/>
      <c r="DB172" s="146"/>
      <c r="DC172" s="146"/>
      <c r="DD172" s="146"/>
      <c r="DE172" s="146"/>
      <c r="DF172" s="146"/>
    </row>
    <row r="173" spans="1:110" ht="11.25" customHeight="1" x14ac:dyDescent="0.25">
      <c r="A173" s="146"/>
      <c r="B173" s="146"/>
      <c r="C173" s="135"/>
      <c r="D173" s="149"/>
      <c r="E173" s="135"/>
      <c r="F173" s="135"/>
      <c r="G173" s="135"/>
      <c r="H173" s="147"/>
      <c r="I173" s="150"/>
      <c r="J173" s="150"/>
      <c r="K173" s="151"/>
      <c r="L173" s="151"/>
      <c r="M173" s="151"/>
      <c r="N173" s="151"/>
      <c r="O173" s="151"/>
      <c r="P173" s="151"/>
      <c r="Q173" s="151"/>
      <c r="R173" s="151"/>
      <c r="S173" s="135"/>
      <c r="T173" s="135"/>
      <c r="U173" s="135"/>
      <c r="V173" s="136"/>
      <c r="W173" s="136"/>
      <c r="X173" s="136"/>
      <c r="Y173" s="136"/>
      <c r="Z173" s="136"/>
      <c r="AA173" s="136"/>
      <c r="AB173" s="136"/>
      <c r="AC173" s="136"/>
      <c r="AD173" s="136"/>
      <c r="AE173" s="136"/>
      <c r="AF173" s="136"/>
      <c r="AG173" s="136"/>
      <c r="AH173" s="136"/>
      <c r="AI173" s="136"/>
      <c r="AJ173" s="136"/>
      <c r="AK173" s="146"/>
      <c r="AL173" s="146"/>
      <c r="AM173" s="146"/>
      <c r="AN173" s="146"/>
      <c r="AO173" s="146"/>
      <c r="AP173" s="146"/>
      <c r="AQ173" s="146"/>
      <c r="AR173" s="146"/>
      <c r="AS173" s="146"/>
      <c r="AT173" s="146"/>
      <c r="AU173" s="146"/>
      <c r="AV173" s="146"/>
      <c r="AW173" s="146"/>
      <c r="AX173" s="146"/>
      <c r="AY173" s="146"/>
      <c r="AZ173" s="146"/>
      <c r="BA173" s="146"/>
      <c r="BB173" s="146"/>
      <c r="BC173" s="146"/>
      <c r="BD173" s="146"/>
      <c r="BE173" s="146"/>
      <c r="BF173" s="146"/>
      <c r="BG173" s="146"/>
      <c r="BH173" s="146"/>
      <c r="BI173" s="146"/>
      <c r="BJ173" s="146"/>
      <c r="BK173" s="146"/>
      <c r="BL173" s="146"/>
      <c r="BM173" s="146"/>
      <c r="BN173" s="146"/>
      <c r="BO173" s="146"/>
      <c r="BP173" s="146"/>
      <c r="BQ173" s="146"/>
      <c r="BR173" s="146"/>
      <c r="BS173" s="146"/>
      <c r="BT173" s="146"/>
      <c r="BU173" s="146"/>
      <c r="BV173" s="146"/>
      <c r="BW173" s="146"/>
      <c r="BX173" s="146"/>
      <c r="BY173" s="146"/>
      <c r="BZ173" s="146"/>
      <c r="CA173" s="146"/>
      <c r="CB173" s="146"/>
      <c r="CC173" s="146"/>
      <c r="CD173" s="146"/>
      <c r="CE173" s="146"/>
      <c r="CF173" s="146"/>
      <c r="CG173" s="146"/>
      <c r="CH173" s="146"/>
      <c r="CI173" s="146"/>
      <c r="CJ173" s="146"/>
      <c r="CK173" s="146"/>
      <c r="CL173" s="146"/>
      <c r="CM173" s="146"/>
      <c r="CN173" s="146"/>
      <c r="CO173" s="146"/>
      <c r="CP173" s="146"/>
      <c r="CQ173" s="146"/>
      <c r="CR173" s="146"/>
      <c r="CS173" s="146"/>
      <c r="CT173" s="146"/>
      <c r="CU173" s="146"/>
      <c r="CV173" s="146"/>
      <c r="CW173" s="146"/>
      <c r="CX173" s="146"/>
      <c r="CY173" s="146"/>
      <c r="CZ173" s="146"/>
      <c r="DA173" s="146"/>
      <c r="DB173" s="146"/>
      <c r="DC173" s="146"/>
      <c r="DD173" s="146"/>
      <c r="DE173" s="146"/>
      <c r="DF173" s="146"/>
    </row>
    <row r="174" spans="1:110" ht="11.25" customHeight="1" x14ac:dyDescent="0.25">
      <c r="A174" s="146"/>
      <c r="B174" s="146"/>
      <c r="C174" s="135"/>
      <c r="D174" s="149"/>
      <c r="E174" s="135"/>
      <c r="F174" s="135"/>
      <c r="G174" s="135"/>
      <c r="H174" s="147"/>
      <c r="I174" s="150"/>
      <c r="J174" s="150"/>
      <c r="K174" s="151"/>
      <c r="L174" s="151"/>
      <c r="M174" s="151"/>
      <c r="N174" s="151"/>
      <c r="O174" s="151"/>
      <c r="P174" s="151"/>
      <c r="Q174" s="151"/>
      <c r="R174" s="151"/>
      <c r="S174" s="135"/>
      <c r="T174" s="135"/>
      <c r="U174" s="135"/>
      <c r="V174" s="136"/>
      <c r="W174" s="136"/>
      <c r="X174" s="136"/>
      <c r="Y174" s="136"/>
      <c r="Z174" s="136"/>
      <c r="AA174" s="136"/>
      <c r="AB174" s="136"/>
      <c r="AC174" s="136"/>
      <c r="AD174" s="136"/>
      <c r="AE174" s="136"/>
      <c r="AF174" s="136"/>
      <c r="AG174" s="136"/>
      <c r="AH174" s="136"/>
      <c r="AI174" s="136"/>
      <c r="AJ174" s="136"/>
      <c r="AK174" s="146"/>
      <c r="AL174" s="146"/>
      <c r="AM174" s="146"/>
      <c r="AN174" s="146"/>
      <c r="AO174" s="146"/>
      <c r="AP174" s="146"/>
      <c r="AQ174" s="146"/>
      <c r="AR174" s="146"/>
      <c r="AS174" s="146"/>
      <c r="AT174" s="146"/>
      <c r="AU174" s="146"/>
      <c r="AV174" s="146"/>
      <c r="AW174" s="146"/>
      <c r="AX174" s="146"/>
      <c r="AY174" s="146"/>
      <c r="AZ174" s="146"/>
      <c r="BA174" s="146"/>
      <c r="BB174" s="146"/>
      <c r="BC174" s="146"/>
      <c r="BD174" s="146"/>
      <c r="BE174" s="146"/>
      <c r="BF174" s="146"/>
      <c r="BG174" s="146"/>
      <c r="BH174" s="146"/>
      <c r="BI174" s="146"/>
      <c r="BJ174" s="146"/>
      <c r="BK174" s="146"/>
      <c r="BL174" s="146"/>
      <c r="BM174" s="146"/>
      <c r="BN174" s="146"/>
      <c r="BO174" s="146"/>
      <c r="BP174" s="146"/>
      <c r="BQ174" s="146"/>
      <c r="BR174" s="146"/>
      <c r="BS174" s="146"/>
      <c r="BT174" s="146"/>
      <c r="BU174" s="146"/>
      <c r="BV174" s="146"/>
      <c r="BW174" s="146"/>
      <c r="BX174" s="146"/>
      <c r="BY174" s="146"/>
      <c r="BZ174" s="146"/>
      <c r="CA174" s="146"/>
      <c r="CB174" s="146"/>
      <c r="CC174" s="146"/>
      <c r="CD174" s="146"/>
      <c r="CE174" s="146"/>
      <c r="CF174" s="146"/>
      <c r="CG174" s="146"/>
      <c r="CH174" s="146"/>
      <c r="CI174" s="146"/>
      <c r="CJ174" s="146"/>
      <c r="CK174" s="146"/>
      <c r="CL174" s="146"/>
      <c r="CM174" s="146"/>
      <c r="CN174" s="146"/>
      <c r="CO174" s="146"/>
      <c r="CP174" s="146"/>
      <c r="CQ174" s="146"/>
      <c r="CR174" s="146"/>
      <c r="CS174" s="146"/>
      <c r="CT174" s="146"/>
      <c r="CU174" s="146"/>
      <c r="CV174" s="146"/>
      <c r="CW174" s="146"/>
      <c r="CX174" s="146"/>
      <c r="CY174" s="146"/>
      <c r="CZ174" s="146"/>
      <c r="DA174" s="146"/>
      <c r="DB174" s="146"/>
      <c r="DC174" s="146"/>
      <c r="DD174" s="146"/>
      <c r="DE174" s="146"/>
      <c r="DF174" s="146"/>
    </row>
    <row r="175" spans="1:110" ht="11.25" customHeight="1" x14ac:dyDescent="0.25">
      <c r="A175" s="146"/>
      <c r="B175" s="146"/>
      <c r="C175" s="135"/>
      <c r="D175" s="149"/>
      <c r="E175" s="135"/>
      <c r="F175" s="135"/>
      <c r="G175" s="135"/>
      <c r="H175" s="147"/>
      <c r="I175" s="150"/>
      <c r="J175" s="150"/>
      <c r="K175" s="151"/>
      <c r="L175" s="151"/>
      <c r="M175" s="151"/>
      <c r="N175" s="151"/>
      <c r="O175" s="151"/>
      <c r="P175" s="151"/>
      <c r="Q175" s="151"/>
      <c r="R175" s="151"/>
      <c r="S175" s="135"/>
      <c r="T175" s="135"/>
      <c r="U175" s="135"/>
      <c r="V175" s="136"/>
      <c r="W175" s="136"/>
      <c r="X175" s="136"/>
      <c r="Y175" s="136"/>
      <c r="Z175" s="136"/>
      <c r="AA175" s="136"/>
      <c r="AB175" s="136"/>
      <c r="AC175" s="136"/>
      <c r="AD175" s="136"/>
      <c r="AE175" s="136"/>
      <c r="AF175" s="136"/>
      <c r="AG175" s="136"/>
      <c r="AH175" s="136"/>
      <c r="AI175" s="136"/>
      <c r="AJ175" s="136"/>
      <c r="AK175" s="146"/>
      <c r="AL175" s="146"/>
      <c r="AM175" s="146"/>
      <c r="AN175" s="146"/>
      <c r="AO175" s="146"/>
      <c r="AP175" s="146"/>
      <c r="AQ175" s="146"/>
      <c r="AR175" s="146"/>
      <c r="AS175" s="146"/>
      <c r="AT175" s="146"/>
      <c r="AU175" s="146"/>
      <c r="AV175" s="146"/>
      <c r="AW175" s="146"/>
      <c r="AX175" s="146"/>
      <c r="AY175" s="146"/>
      <c r="AZ175" s="146"/>
      <c r="BA175" s="146"/>
      <c r="BB175" s="146"/>
      <c r="BC175" s="146"/>
      <c r="BD175" s="146"/>
      <c r="BE175" s="146"/>
      <c r="BF175" s="146"/>
      <c r="BG175" s="146"/>
      <c r="BH175" s="146"/>
      <c r="BI175" s="146"/>
      <c r="BJ175" s="146"/>
      <c r="BK175" s="146"/>
      <c r="BL175" s="146"/>
      <c r="BM175" s="146"/>
      <c r="BN175" s="146"/>
      <c r="BO175" s="146"/>
      <c r="BP175" s="146"/>
      <c r="BQ175" s="146"/>
      <c r="BR175" s="146"/>
      <c r="BS175" s="146"/>
      <c r="BT175" s="146"/>
      <c r="BU175" s="146"/>
      <c r="BV175" s="146"/>
      <c r="BW175" s="146"/>
      <c r="BX175" s="146"/>
      <c r="BY175" s="146"/>
      <c r="BZ175" s="146"/>
      <c r="CA175" s="146"/>
      <c r="CB175" s="146"/>
      <c r="CC175" s="146"/>
      <c r="CD175" s="146"/>
      <c r="CE175" s="146"/>
      <c r="CF175" s="146"/>
      <c r="CG175" s="146"/>
      <c r="CH175" s="146"/>
      <c r="CI175" s="146"/>
      <c r="CJ175" s="146"/>
      <c r="CK175" s="146"/>
      <c r="CL175" s="146"/>
      <c r="CM175" s="146"/>
      <c r="CN175" s="146"/>
      <c r="CO175" s="146"/>
      <c r="CP175" s="146"/>
      <c r="CQ175" s="146"/>
      <c r="CR175" s="146"/>
      <c r="CS175" s="146"/>
      <c r="CT175" s="146"/>
      <c r="CU175" s="146"/>
      <c r="CV175" s="146"/>
      <c r="CW175" s="146"/>
      <c r="CX175" s="146"/>
      <c r="CY175" s="146"/>
      <c r="CZ175" s="146"/>
      <c r="DA175" s="146"/>
      <c r="DB175" s="146"/>
      <c r="DC175" s="146"/>
      <c r="DD175" s="146"/>
      <c r="DE175" s="146"/>
      <c r="DF175" s="146"/>
    </row>
    <row r="176" spans="1:110" ht="11.25" customHeight="1" x14ac:dyDescent="0.25">
      <c r="A176" s="146"/>
      <c r="B176" s="146"/>
      <c r="C176" s="135"/>
      <c r="D176" s="149"/>
      <c r="E176" s="135"/>
      <c r="F176" s="135"/>
      <c r="G176" s="135"/>
      <c r="H176" s="147"/>
      <c r="I176" s="150"/>
      <c r="J176" s="150"/>
      <c r="K176" s="151"/>
      <c r="L176" s="151"/>
      <c r="M176" s="151"/>
      <c r="N176" s="151"/>
      <c r="O176" s="151"/>
      <c r="P176" s="151"/>
      <c r="Q176" s="151"/>
      <c r="R176" s="151"/>
      <c r="S176" s="135"/>
      <c r="T176" s="135"/>
      <c r="U176" s="135"/>
      <c r="V176" s="136"/>
      <c r="W176" s="136"/>
      <c r="X176" s="136"/>
      <c r="Y176" s="136"/>
      <c r="Z176" s="136"/>
      <c r="AA176" s="136"/>
      <c r="AB176" s="136"/>
      <c r="AC176" s="136"/>
      <c r="AD176" s="136"/>
      <c r="AE176" s="136"/>
      <c r="AF176" s="136"/>
      <c r="AG176" s="136"/>
      <c r="AH176" s="136"/>
      <c r="AI176" s="136"/>
      <c r="AJ176" s="136"/>
      <c r="AK176" s="146"/>
      <c r="AL176" s="146"/>
      <c r="AM176" s="146"/>
      <c r="AN176" s="146"/>
      <c r="AO176" s="146"/>
      <c r="AP176" s="146"/>
      <c r="AQ176" s="146"/>
      <c r="AR176" s="146"/>
      <c r="AS176" s="146"/>
      <c r="AT176" s="146"/>
      <c r="AU176" s="146"/>
      <c r="AV176" s="146"/>
      <c r="AW176" s="146"/>
      <c r="AX176" s="146"/>
      <c r="AY176" s="146"/>
      <c r="AZ176" s="146"/>
      <c r="BA176" s="146"/>
      <c r="BB176" s="146"/>
      <c r="BC176" s="146"/>
      <c r="BD176" s="146"/>
      <c r="BE176" s="146"/>
      <c r="BF176" s="146"/>
      <c r="BG176" s="146"/>
      <c r="BH176" s="146"/>
      <c r="BI176" s="146"/>
      <c r="BJ176" s="146"/>
      <c r="BK176" s="146"/>
      <c r="BL176" s="146"/>
      <c r="BM176" s="146"/>
      <c r="BN176" s="146"/>
      <c r="BO176" s="146"/>
      <c r="BP176" s="146"/>
      <c r="BQ176" s="146"/>
      <c r="BR176" s="146"/>
      <c r="BS176" s="146"/>
      <c r="BT176" s="146"/>
      <c r="BU176" s="146"/>
      <c r="BV176" s="146"/>
      <c r="BW176" s="146"/>
      <c r="BX176" s="146"/>
      <c r="BY176" s="146"/>
      <c r="BZ176" s="146"/>
      <c r="CA176" s="146"/>
      <c r="CB176" s="146"/>
      <c r="CC176" s="146"/>
      <c r="CD176" s="146"/>
      <c r="CE176" s="146"/>
      <c r="CF176" s="146"/>
      <c r="CG176" s="146"/>
      <c r="CH176" s="146"/>
      <c r="CI176" s="146"/>
      <c r="CJ176" s="146"/>
      <c r="CK176" s="146"/>
      <c r="CL176" s="146"/>
      <c r="CM176" s="146"/>
      <c r="CN176" s="146"/>
      <c r="CO176" s="146"/>
      <c r="CP176" s="146"/>
      <c r="CQ176" s="146"/>
      <c r="CR176" s="146"/>
      <c r="CS176" s="146"/>
      <c r="CT176" s="146"/>
      <c r="CU176" s="146"/>
      <c r="CV176" s="146"/>
      <c r="CW176" s="146"/>
      <c r="CX176" s="146"/>
      <c r="CY176" s="146"/>
      <c r="CZ176" s="146"/>
      <c r="DA176" s="146"/>
      <c r="DB176" s="146"/>
      <c r="DC176" s="146"/>
      <c r="DD176" s="146"/>
      <c r="DE176" s="146"/>
      <c r="DF176" s="146"/>
    </row>
    <row r="177" spans="1:110" ht="11.25" customHeight="1" x14ac:dyDescent="0.25">
      <c r="A177" s="146"/>
      <c r="B177" s="146"/>
      <c r="C177" s="135"/>
      <c r="D177" s="149"/>
      <c r="E177" s="135"/>
      <c r="F177" s="135"/>
      <c r="G177" s="135"/>
      <c r="H177" s="147"/>
      <c r="I177" s="150"/>
      <c r="J177" s="150"/>
      <c r="K177" s="151"/>
      <c r="L177" s="151"/>
      <c r="M177" s="151"/>
      <c r="N177" s="151"/>
      <c r="O177" s="151"/>
      <c r="P177" s="151"/>
      <c r="Q177" s="151"/>
      <c r="R177" s="151"/>
      <c r="S177" s="135"/>
      <c r="T177" s="135"/>
      <c r="U177" s="135"/>
      <c r="V177" s="136"/>
      <c r="W177" s="136"/>
      <c r="X177" s="136"/>
      <c r="Y177" s="136"/>
      <c r="Z177" s="136"/>
      <c r="AA177" s="136"/>
      <c r="AB177" s="136"/>
      <c r="AC177" s="136"/>
      <c r="AD177" s="136"/>
      <c r="AE177" s="136"/>
      <c r="AF177" s="136"/>
      <c r="AG177" s="136"/>
      <c r="AH177" s="136"/>
      <c r="AI177" s="136"/>
      <c r="AJ177" s="136"/>
      <c r="AK177" s="146"/>
      <c r="AL177" s="146"/>
      <c r="AM177" s="146"/>
      <c r="AN177" s="146"/>
      <c r="AO177" s="146"/>
      <c r="AP177" s="146"/>
      <c r="AQ177" s="146"/>
      <c r="AR177" s="146"/>
      <c r="AS177" s="146"/>
      <c r="AT177" s="146"/>
      <c r="AU177" s="146"/>
      <c r="AV177" s="146"/>
      <c r="AW177" s="146"/>
      <c r="AX177" s="146"/>
      <c r="AY177" s="146"/>
      <c r="AZ177" s="146"/>
      <c r="BA177" s="146"/>
      <c r="BB177" s="146"/>
      <c r="BC177" s="146"/>
      <c r="BD177" s="146"/>
      <c r="BE177" s="146"/>
      <c r="BF177" s="146"/>
      <c r="BG177" s="146"/>
      <c r="BH177" s="146"/>
      <c r="BI177" s="146"/>
      <c r="BJ177" s="146"/>
      <c r="BK177" s="146"/>
      <c r="BL177" s="146"/>
      <c r="BM177" s="146"/>
      <c r="BN177" s="146"/>
      <c r="BO177" s="146"/>
      <c r="BP177" s="146"/>
      <c r="BQ177" s="146"/>
      <c r="BR177" s="146"/>
      <c r="BS177" s="146"/>
      <c r="BT177" s="146"/>
      <c r="BU177" s="146"/>
      <c r="BV177" s="146"/>
      <c r="BW177" s="146"/>
      <c r="BX177" s="146"/>
      <c r="BY177" s="146"/>
      <c r="BZ177" s="146"/>
      <c r="CA177" s="146"/>
      <c r="CB177" s="146"/>
      <c r="CC177" s="146"/>
      <c r="CD177" s="146"/>
      <c r="CE177" s="146"/>
      <c r="CF177" s="146"/>
      <c r="CG177" s="146"/>
      <c r="CH177" s="146"/>
      <c r="CI177" s="146"/>
      <c r="CJ177" s="146"/>
      <c r="CK177" s="146"/>
      <c r="CL177" s="146"/>
      <c r="CM177" s="146"/>
      <c r="CN177" s="146"/>
      <c r="CO177" s="146"/>
      <c r="CP177" s="146"/>
      <c r="CQ177" s="146"/>
      <c r="CR177" s="146"/>
      <c r="CS177" s="146"/>
      <c r="CT177" s="146"/>
      <c r="CU177" s="146"/>
      <c r="CV177" s="146"/>
      <c r="CW177" s="146"/>
      <c r="CX177" s="146"/>
      <c r="CY177" s="146"/>
      <c r="CZ177" s="146"/>
      <c r="DA177" s="146"/>
      <c r="DB177" s="146"/>
      <c r="DC177" s="146"/>
      <c r="DD177" s="146"/>
      <c r="DE177" s="146"/>
      <c r="DF177" s="146"/>
    </row>
    <row r="178" spans="1:110" ht="11.25" customHeight="1" x14ac:dyDescent="0.25">
      <c r="A178" s="146"/>
      <c r="B178" s="146"/>
      <c r="C178" s="135"/>
      <c r="D178" s="149"/>
      <c r="E178" s="135"/>
      <c r="F178" s="135"/>
      <c r="G178" s="135"/>
      <c r="H178" s="147"/>
      <c r="I178" s="150"/>
      <c r="J178" s="150"/>
      <c r="K178" s="151"/>
      <c r="L178" s="151"/>
      <c r="M178" s="151"/>
      <c r="N178" s="151"/>
      <c r="O178" s="151"/>
      <c r="P178" s="151"/>
      <c r="Q178" s="151"/>
      <c r="R178" s="151"/>
      <c r="S178" s="135"/>
      <c r="T178" s="135"/>
      <c r="U178" s="135"/>
      <c r="V178" s="136"/>
      <c r="W178" s="136"/>
      <c r="X178" s="136"/>
      <c r="Y178" s="136"/>
      <c r="Z178" s="136"/>
      <c r="AA178" s="136"/>
      <c r="AB178" s="136"/>
      <c r="AC178" s="136"/>
      <c r="AD178" s="136"/>
      <c r="AE178" s="136"/>
      <c r="AF178" s="136"/>
      <c r="AG178" s="136"/>
      <c r="AH178" s="136"/>
      <c r="AI178" s="136"/>
      <c r="AJ178" s="136"/>
      <c r="AK178" s="146"/>
      <c r="AL178" s="146"/>
      <c r="AM178" s="146"/>
      <c r="AN178" s="146"/>
      <c r="AO178" s="146"/>
      <c r="AP178" s="146"/>
      <c r="AQ178" s="146"/>
      <c r="AR178" s="146"/>
      <c r="AS178" s="146"/>
      <c r="AT178" s="146"/>
      <c r="AU178" s="146"/>
      <c r="AV178" s="146"/>
      <c r="AW178" s="146"/>
      <c r="AX178" s="146"/>
      <c r="AY178" s="146"/>
      <c r="AZ178" s="146"/>
      <c r="BA178" s="146"/>
      <c r="BB178" s="146"/>
      <c r="BC178" s="146"/>
      <c r="BD178" s="146"/>
      <c r="BE178" s="146"/>
      <c r="BF178" s="146"/>
      <c r="BG178" s="146"/>
      <c r="BH178" s="146"/>
      <c r="BI178" s="146"/>
      <c r="BJ178" s="146"/>
      <c r="BK178" s="146"/>
      <c r="BL178" s="146"/>
      <c r="BM178" s="146"/>
      <c r="BN178" s="146"/>
      <c r="BO178" s="146"/>
      <c r="BP178" s="146"/>
      <c r="BQ178" s="146"/>
      <c r="BR178" s="146"/>
      <c r="BS178" s="146"/>
      <c r="BT178" s="146"/>
      <c r="BU178" s="146"/>
      <c r="BV178" s="146"/>
      <c r="BW178" s="146"/>
      <c r="BX178" s="146"/>
      <c r="BY178" s="146"/>
      <c r="BZ178" s="146"/>
      <c r="CA178" s="146"/>
      <c r="CB178" s="146"/>
      <c r="CC178" s="146"/>
      <c r="CD178" s="146"/>
      <c r="CE178" s="146"/>
      <c r="CF178" s="146"/>
      <c r="CG178" s="146"/>
      <c r="CH178" s="146"/>
      <c r="CI178" s="146"/>
      <c r="CJ178" s="146"/>
      <c r="CK178" s="146"/>
      <c r="CL178" s="146"/>
      <c r="CM178" s="146"/>
      <c r="CN178" s="146"/>
      <c r="CO178" s="146"/>
      <c r="CP178" s="146"/>
      <c r="CQ178" s="146"/>
      <c r="CR178" s="146"/>
      <c r="CS178" s="146"/>
      <c r="CT178" s="146"/>
      <c r="CU178" s="146"/>
      <c r="CV178" s="146"/>
      <c r="CW178" s="146"/>
      <c r="CX178" s="146"/>
      <c r="CY178" s="146"/>
      <c r="CZ178" s="146"/>
      <c r="DA178" s="146"/>
      <c r="DB178" s="146"/>
      <c r="DC178" s="146"/>
      <c r="DD178" s="146"/>
      <c r="DE178" s="146"/>
      <c r="DF178" s="146"/>
    </row>
    <row r="179" spans="1:110" ht="11.25" customHeight="1" x14ac:dyDescent="0.25">
      <c r="A179" s="146"/>
      <c r="B179" s="146"/>
      <c r="C179" s="135"/>
      <c r="D179" s="149"/>
      <c r="E179" s="135"/>
      <c r="F179" s="135"/>
      <c r="G179" s="135"/>
      <c r="H179" s="147"/>
      <c r="I179" s="150"/>
      <c r="J179" s="150"/>
      <c r="K179" s="151"/>
      <c r="L179" s="151"/>
      <c r="M179" s="151"/>
      <c r="N179" s="151"/>
      <c r="O179" s="151"/>
      <c r="P179" s="151"/>
      <c r="Q179" s="151"/>
      <c r="R179" s="151"/>
      <c r="S179" s="135"/>
      <c r="T179" s="135"/>
      <c r="U179" s="135"/>
      <c r="V179" s="136"/>
      <c r="W179" s="136"/>
      <c r="X179" s="136"/>
      <c r="Y179" s="136"/>
      <c r="Z179" s="136"/>
      <c r="AA179" s="136"/>
      <c r="AB179" s="136"/>
      <c r="AC179" s="136"/>
      <c r="AD179" s="136"/>
      <c r="AE179" s="136"/>
      <c r="AF179" s="136"/>
      <c r="AG179" s="136"/>
      <c r="AH179" s="136"/>
      <c r="AI179" s="136"/>
      <c r="AJ179" s="136"/>
      <c r="AK179" s="146"/>
      <c r="AL179" s="146"/>
      <c r="AM179" s="146"/>
      <c r="AN179" s="146"/>
      <c r="AO179" s="146"/>
      <c r="AP179" s="146"/>
      <c r="AQ179" s="146"/>
      <c r="AR179" s="146"/>
      <c r="AS179" s="146"/>
      <c r="AT179" s="146"/>
      <c r="AU179" s="146"/>
      <c r="AV179" s="146"/>
      <c r="AW179" s="146"/>
      <c r="AX179" s="146"/>
      <c r="AY179" s="146"/>
      <c r="AZ179" s="146"/>
      <c r="BA179" s="146"/>
      <c r="BB179" s="146"/>
      <c r="BC179" s="146"/>
      <c r="BD179" s="146"/>
      <c r="BE179" s="146"/>
      <c r="BF179" s="146"/>
      <c r="BG179" s="146"/>
      <c r="BH179" s="146"/>
      <c r="BI179" s="146"/>
      <c r="BJ179" s="146"/>
      <c r="BK179" s="146"/>
      <c r="BL179" s="146"/>
      <c r="BM179" s="146"/>
      <c r="BN179" s="146"/>
      <c r="BO179" s="146"/>
      <c r="BP179" s="146"/>
      <c r="BQ179" s="146"/>
      <c r="BR179" s="146"/>
      <c r="BS179" s="146"/>
      <c r="BT179" s="146"/>
      <c r="BU179" s="146"/>
      <c r="BV179" s="146"/>
      <c r="BW179" s="146"/>
      <c r="BX179" s="146"/>
      <c r="BY179" s="146"/>
      <c r="BZ179" s="146"/>
      <c r="CA179" s="146"/>
      <c r="CB179" s="146"/>
      <c r="CC179" s="146"/>
      <c r="CD179" s="146"/>
      <c r="CE179" s="146"/>
      <c r="CF179" s="146"/>
      <c r="CG179" s="146"/>
      <c r="CH179" s="146"/>
      <c r="CI179" s="146"/>
      <c r="CJ179" s="146"/>
      <c r="CK179" s="146"/>
      <c r="CL179" s="146"/>
      <c r="CM179" s="146"/>
      <c r="CN179" s="146"/>
      <c r="CO179" s="146"/>
      <c r="CP179" s="146"/>
      <c r="CQ179" s="146"/>
      <c r="CR179" s="146"/>
      <c r="CS179" s="146"/>
      <c r="CT179" s="146"/>
      <c r="CU179" s="146"/>
      <c r="CV179" s="146"/>
      <c r="CW179" s="146"/>
      <c r="CX179" s="146"/>
      <c r="CY179" s="146"/>
      <c r="CZ179" s="146"/>
      <c r="DA179" s="146"/>
      <c r="DB179" s="146"/>
      <c r="DC179" s="146"/>
      <c r="DD179" s="146"/>
      <c r="DE179" s="146"/>
      <c r="DF179" s="146"/>
    </row>
    <row r="180" spans="1:110" ht="11.25" customHeight="1" x14ac:dyDescent="0.25">
      <c r="A180" s="146"/>
      <c r="B180" s="146"/>
      <c r="C180" s="135"/>
      <c r="D180" s="149"/>
      <c r="E180" s="135"/>
      <c r="F180" s="135"/>
      <c r="G180" s="135"/>
      <c r="H180" s="147"/>
      <c r="I180" s="150"/>
      <c r="J180" s="150"/>
      <c r="K180" s="151"/>
      <c r="L180" s="151"/>
      <c r="M180" s="151"/>
      <c r="N180" s="151"/>
      <c r="O180" s="151"/>
      <c r="P180" s="151"/>
      <c r="Q180" s="151"/>
      <c r="R180" s="151"/>
      <c r="S180" s="135"/>
      <c r="T180" s="135"/>
      <c r="U180" s="135"/>
      <c r="V180" s="136"/>
      <c r="W180" s="136"/>
      <c r="X180" s="136"/>
      <c r="Y180" s="136"/>
      <c r="Z180" s="136"/>
      <c r="AA180" s="136"/>
      <c r="AB180" s="136"/>
      <c r="AC180" s="136"/>
      <c r="AD180" s="136"/>
      <c r="AE180" s="136"/>
      <c r="AF180" s="136"/>
      <c r="AG180" s="136"/>
      <c r="AH180" s="136"/>
      <c r="AI180" s="136"/>
      <c r="AJ180" s="136"/>
      <c r="AK180" s="146"/>
      <c r="AL180" s="146"/>
      <c r="AM180" s="146"/>
      <c r="AN180" s="146"/>
      <c r="AO180" s="146"/>
      <c r="AP180" s="146"/>
      <c r="AQ180" s="146"/>
      <c r="AR180" s="146"/>
      <c r="AS180" s="146"/>
      <c r="AT180" s="146"/>
      <c r="AU180" s="146"/>
      <c r="AV180" s="146"/>
      <c r="AW180" s="146"/>
      <c r="AX180" s="146"/>
      <c r="AY180" s="146"/>
      <c r="AZ180" s="146"/>
      <c r="BA180" s="146"/>
      <c r="BB180" s="146"/>
      <c r="BC180" s="146"/>
      <c r="BD180" s="146"/>
      <c r="BE180" s="146"/>
      <c r="BF180" s="146"/>
      <c r="BG180" s="146"/>
      <c r="BH180" s="146"/>
      <c r="BI180" s="146"/>
      <c r="BJ180" s="146"/>
      <c r="BK180" s="146"/>
      <c r="BL180" s="146"/>
      <c r="BM180" s="146"/>
      <c r="BN180" s="146"/>
      <c r="BO180" s="146"/>
      <c r="BP180" s="146"/>
      <c r="BQ180" s="146"/>
      <c r="BR180" s="146"/>
      <c r="BS180" s="146"/>
      <c r="BT180" s="146"/>
      <c r="BU180" s="146"/>
      <c r="BV180" s="146"/>
      <c r="BW180" s="146"/>
      <c r="BX180" s="146"/>
      <c r="BY180" s="146"/>
      <c r="BZ180" s="146"/>
      <c r="CA180" s="146"/>
      <c r="CB180" s="146"/>
      <c r="CC180" s="146"/>
      <c r="CD180" s="146"/>
      <c r="CE180" s="146"/>
      <c r="CF180" s="146"/>
      <c r="CG180" s="146"/>
      <c r="CH180" s="146"/>
      <c r="CI180" s="146"/>
      <c r="CJ180" s="146"/>
      <c r="CK180" s="146"/>
      <c r="CL180" s="146"/>
      <c r="CM180" s="146"/>
      <c r="CN180" s="146"/>
      <c r="CO180" s="146"/>
      <c r="CP180" s="146"/>
      <c r="CQ180" s="146"/>
      <c r="CR180" s="146"/>
      <c r="CS180" s="146"/>
      <c r="CT180" s="146"/>
      <c r="CU180" s="146"/>
      <c r="CV180" s="146"/>
      <c r="CW180" s="146"/>
      <c r="CX180" s="146"/>
      <c r="CY180" s="146"/>
      <c r="CZ180" s="146"/>
      <c r="DA180" s="146"/>
      <c r="DB180" s="146"/>
      <c r="DC180" s="146"/>
      <c r="DD180" s="146"/>
      <c r="DE180" s="146"/>
      <c r="DF180" s="146"/>
    </row>
    <row r="181" spans="1:110" ht="11.25" customHeight="1" x14ac:dyDescent="0.25">
      <c r="A181" s="146"/>
      <c r="B181" s="146"/>
      <c r="C181" s="135"/>
      <c r="D181" s="149"/>
      <c r="E181" s="135"/>
      <c r="F181" s="135"/>
      <c r="G181" s="135"/>
      <c r="H181" s="147"/>
      <c r="I181" s="150"/>
      <c r="J181" s="150"/>
      <c r="K181" s="151"/>
      <c r="L181" s="151"/>
      <c r="M181" s="151"/>
      <c r="N181" s="151"/>
      <c r="O181" s="151"/>
      <c r="P181" s="151"/>
      <c r="Q181" s="151"/>
      <c r="R181" s="151"/>
      <c r="S181" s="135"/>
      <c r="T181" s="135"/>
      <c r="U181" s="135"/>
      <c r="V181" s="136"/>
      <c r="W181" s="136"/>
      <c r="X181" s="136"/>
      <c r="Y181" s="136"/>
      <c r="Z181" s="136"/>
      <c r="AA181" s="136"/>
      <c r="AB181" s="136"/>
      <c r="AC181" s="136"/>
      <c r="AD181" s="136"/>
      <c r="AE181" s="136"/>
      <c r="AF181" s="136"/>
      <c r="AG181" s="136"/>
      <c r="AH181" s="136"/>
      <c r="AI181" s="136"/>
      <c r="AJ181" s="136"/>
      <c r="AK181" s="146"/>
      <c r="AL181" s="146"/>
      <c r="AM181" s="146"/>
      <c r="AN181" s="146"/>
      <c r="AO181" s="146"/>
      <c r="AP181" s="146"/>
      <c r="AQ181" s="146"/>
      <c r="AR181" s="146"/>
      <c r="AS181" s="146"/>
      <c r="AT181" s="146"/>
      <c r="AU181" s="146"/>
      <c r="AV181" s="146"/>
      <c r="AW181" s="146"/>
      <c r="AX181" s="146"/>
      <c r="AY181" s="146"/>
      <c r="AZ181" s="146"/>
      <c r="BA181" s="146"/>
      <c r="BB181" s="146"/>
      <c r="BC181" s="146"/>
      <c r="BD181" s="146"/>
      <c r="BE181" s="146"/>
      <c r="BF181" s="146"/>
      <c r="BG181" s="146"/>
      <c r="BH181" s="146"/>
      <c r="BI181" s="146"/>
      <c r="BJ181" s="146"/>
      <c r="BK181" s="146"/>
      <c r="BL181" s="146"/>
      <c r="BM181" s="146"/>
      <c r="BN181" s="146"/>
      <c r="BO181" s="146"/>
      <c r="BP181" s="146"/>
      <c r="BQ181" s="146"/>
      <c r="BR181" s="146"/>
      <c r="BS181" s="146"/>
      <c r="BT181" s="146"/>
      <c r="BU181" s="146"/>
      <c r="BV181" s="146"/>
      <c r="BW181" s="146"/>
      <c r="BX181" s="146"/>
      <c r="BY181" s="146"/>
      <c r="BZ181" s="146"/>
      <c r="CA181" s="146"/>
      <c r="CB181" s="146"/>
      <c r="CC181" s="146"/>
      <c r="CD181" s="146"/>
      <c r="CE181" s="146"/>
      <c r="CF181" s="146"/>
      <c r="CG181" s="146"/>
      <c r="CH181" s="146"/>
      <c r="CI181" s="146"/>
      <c r="CJ181" s="146"/>
      <c r="CK181" s="146"/>
      <c r="CL181" s="146"/>
      <c r="CM181" s="146"/>
      <c r="CN181" s="146"/>
      <c r="CO181" s="146"/>
      <c r="CP181" s="146"/>
      <c r="CQ181" s="146"/>
      <c r="CR181" s="146"/>
      <c r="CS181" s="146"/>
      <c r="CT181" s="146"/>
      <c r="CU181" s="146"/>
      <c r="CV181" s="146"/>
      <c r="CW181" s="146"/>
      <c r="CX181" s="146"/>
      <c r="CY181" s="146"/>
      <c r="CZ181" s="146"/>
      <c r="DA181" s="146"/>
      <c r="DB181" s="146"/>
      <c r="DC181" s="146"/>
      <c r="DD181" s="146"/>
      <c r="DE181" s="146"/>
      <c r="DF181" s="146"/>
    </row>
    <row r="182" spans="1:110" ht="11.25" customHeight="1" x14ac:dyDescent="0.25">
      <c r="A182" s="146"/>
      <c r="B182" s="146"/>
      <c r="C182" s="135"/>
      <c r="D182" s="149"/>
      <c r="E182" s="135"/>
      <c r="F182" s="135"/>
      <c r="G182" s="135"/>
      <c r="H182" s="147"/>
      <c r="I182" s="150"/>
      <c r="J182" s="150"/>
      <c r="K182" s="151"/>
      <c r="L182" s="151"/>
      <c r="M182" s="151"/>
      <c r="N182" s="151"/>
      <c r="O182" s="151"/>
      <c r="P182" s="151"/>
      <c r="Q182" s="151"/>
      <c r="R182" s="151"/>
      <c r="S182" s="135"/>
      <c r="T182" s="135"/>
      <c r="U182" s="135"/>
      <c r="V182" s="136"/>
      <c r="W182" s="136"/>
      <c r="X182" s="136"/>
      <c r="Y182" s="136"/>
      <c r="Z182" s="136"/>
      <c r="AA182" s="136"/>
      <c r="AB182" s="136"/>
      <c r="AC182" s="136"/>
      <c r="AD182" s="136"/>
      <c r="AE182" s="136"/>
      <c r="AF182" s="136"/>
      <c r="AG182" s="136"/>
      <c r="AH182" s="136"/>
      <c r="AI182" s="136"/>
      <c r="AJ182" s="136"/>
      <c r="AK182" s="146"/>
      <c r="AL182" s="146"/>
      <c r="AM182" s="146"/>
      <c r="AN182" s="146"/>
      <c r="AO182" s="146"/>
      <c r="AP182" s="146"/>
      <c r="AQ182" s="146"/>
      <c r="AR182" s="146"/>
      <c r="AS182" s="146"/>
      <c r="AT182" s="146"/>
      <c r="AU182" s="146"/>
      <c r="AV182" s="146"/>
      <c r="AW182" s="146"/>
      <c r="AX182" s="146"/>
      <c r="AY182" s="146"/>
      <c r="AZ182" s="146"/>
      <c r="BA182" s="146"/>
      <c r="BB182" s="146"/>
      <c r="BC182" s="146"/>
      <c r="BD182" s="146"/>
      <c r="BE182" s="146"/>
      <c r="BF182" s="146"/>
      <c r="BG182" s="146"/>
      <c r="BH182" s="146"/>
      <c r="BI182" s="146"/>
      <c r="BJ182" s="146"/>
      <c r="BK182" s="146"/>
      <c r="BL182" s="146"/>
      <c r="BM182" s="146"/>
      <c r="BN182" s="146"/>
      <c r="BO182" s="146"/>
      <c r="BP182" s="146"/>
      <c r="BQ182" s="146"/>
      <c r="BR182" s="146"/>
      <c r="BS182" s="146"/>
      <c r="BT182" s="146"/>
      <c r="BU182" s="146"/>
      <c r="BV182" s="146"/>
      <c r="BW182" s="146"/>
      <c r="BX182" s="146"/>
      <c r="BY182" s="146"/>
      <c r="BZ182" s="146"/>
      <c r="CA182" s="146"/>
      <c r="CB182" s="146"/>
      <c r="CC182" s="146"/>
      <c r="CD182" s="146"/>
      <c r="CE182" s="146"/>
      <c r="CF182" s="146"/>
      <c r="CG182" s="146"/>
      <c r="CH182" s="146"/>
      <c r="CI182" s="146"/>
      <c r="CJ182" s="146"/>
      <c r="CK182" s="146"/>
      <c r="CL182" s="146"/>
      <c r="CM182" s="146"/>
      <c r="CN182" s="146"/>
      <c r="CO182" s="146"/>
      <c r="CP182" s="146"/>
      <c r="CQ182" s="146"/>
      <c r="CR182" s="146"/>
      <c r="CS182" s="146"/>
      <c r="CT182" s="146"/>
      <c r="CU182" s="146"/>
      <c r="CV182" s="146"/>
      <c r="CW182" s="146"/>
      <c r="CX182" s="146"/>
      <c r="CY182" s="146"/>
      <c r="CZ182" s="146"/>
      <c r="DA182" s="146"/>
      <c r="DB182" s="146"/>
      <c r="DC182" s="146"/>
      <c r="DD182" s="146"/>
      <c r="DE182" s="146"/>
      <c r="DF182" s="146"/>
    </row>
    <row r="183" spans="1:110" ht="11.25" customHeight="1" x14ac:dyDescent="0.25">
      <c r="A183" s="146"/>
      <c r="B183" s="146"/>
      <c r="C183" s="135"/>
      <c r="D183" s="149"/>
      <c r="E183" s="135"/>
      <c r="F183" s="135"/>
      <c r="G183" s="135"/>
      <c r="H183" s="147"/>
      <c r="I183" s="150"/>
      <c r="J183" s="150"/>
      <c r="K183" s="151"/>
      <c r="L183" s="151"/>
      <c r="M183" s="151"/>
      <c r="N183" s="151"/>
      <c r="O183" s="151"/>
      <c r="P183" s="151"/>
      <c r="Q183" s="151"/>
      <c r="R183" s="151"/>
      <c r="S183" s="135"/>
      <c r="T183" s="135"/>
      <c r="U183" s="135"/>
      <c r="V183" s="136"/>
      <c r="W183" s="136"/>
      <c r="X183" s="136"/>
      <c r="Y183" s="136"/>
      <c r="Z183" s="136"/>
      <c r="AA183" s="136"/>
      <c r="AB183" s="136"/>
      <c r="AC183" s="136"/>
      <c r="AD183" s="136"/>
      <c r="AE183" s="136"/>
      <c r="AF183" s="136"/>
      <c r="AG183" s="136"/>
      <c r="AH183" s="136"/>
      <c r="AI183" s="136"/>
      <c r="AJ183" s="136"/>
      <c r="AK183" s="146"/>
      <c r="AL183" s="146"/>
      <c r="AM183" s="146"/>
      <c r="AN183" s="146"/>
      <c r="AO183" s="146"/>
      <c r="AP183" s="146"/>
      <c r="AQ183" s="146"/>
      <c r="AR183" s="146"/>
      <c r="AS183" s="146"/>
      <c r="AT183" s="146"/>
      <c r="AU183" s="146"/>
      <c r="AV183" s="146"/>
      <c r="AW183" s="146"/>
      <c r="AX183" s="146"/>
      <c r="AY183" s="146"/>
      <c r="AZ183" s="146"/>
      <c r="BA183" s="146"/>
      <c r="BB183" s="146"/>
      <c r="BC183" s="146"/>
      <c r="BD183" s="146"/>
      <c r="BE183" s="146"/>
      <c r="BF183" s="146"/>
      <c r="BG183" s="146"/>
      <c r="BH183" s="146"/>
      <c r="BI183" s="146"/>
      <c r="BJ183" s="146"/>
      <c r="BK183" s="146"/>
      <c r="BL183" s="146"/>
      <c r="BM183" s="146"/>
      <c r="BN183" s="146"/>
      <c r="BO183" s="146"/>
      <c r="BP183" s="146"/>
      <c r="BQ183" s="146"/>
      <c r="BR183" s="146"/>
      <c r="BS183" s="146"/>
      <c r="BT183" s="146"/>
      <c r="BU183" s="146"/>
      <c r="BV183" s="146"/>
      <c r="BW183" s="146"/>
      <c r="BX183" s="146"/>
      <c r="BY183" s="146"/>
      <c r="BZ183" s="146"/>
      <c r="CA183" s="146"/>
      <c r="CB183" s="146"/>
      <c r="CC183" s="146"/>
      <c r="CD183" s="146"/>
      <c r="CE183" s="146"/>
      <c r="CF183" s="146"/>
      <c r="CG183" s="146"/>
      <c r="CH183" s="146"/>
      <c r="CI183" s="146"/>
      <c r="CJ183" s="146"/>
      <c r="CK183" s="146"/>
      <c r="CL183" s="146"/>
      <c r="CM183" s="146"/>
      <c r="CN183" s="146"/>
      <c r="CO183" s="146"/>
      <c r="CP183" s="146"/>
      <c r="CQ183" s="146"/>
      <c r="CR183" s="146"/>
      <c r="CS183" s="146"/>
      <c r="CT183" s="146"/>
      <c r="CU183" s="146"/>
      <c r="CV183" s="146"/>
      <c r="CW183" s="146"/>
      <c r="CX183" s="146"/>
      <c r="CY183" s="146"/>
      <c r="CZ183" s="146"/>
      <c r="DA183" s="146"/>
      <c r="DB183" s="146"/>
      <c r="DC183" s="146"/>
      <c r="DD183" s="146"/>
      <c r="DE183" s="146"/>
      <c r="DF183" s="146"/>
    </row>
    <row r="184" spans="1:110" ht="11.25" customHeight="1" x14ac:dyDescent="0.25">
      <c r="A184" s="146"/>
      <c r="B184" s="146"/>
      <c r="C184" s="135"/>
      <c r="D184" s="149"/>
      <c r="E184" s="135"/>
      <c r="F184" s="135"/>
      <c r="G184" s="135"/>
      <c r="H184" s="147"/>
      <c r="I184" s="150"/>
      <c r="J184" s="150"/>
      <c r="K184" s="151"/>
      <c r="L184" s="151"/>
      <c r="M184" s="151"/>
      <c r="N184" s="151"/>
      <c r="O184" s="151"/>
      <c r="P184" s="151"/>
      <c r="Q184" s="151"/>
      <c r="R184" s="151"/>
      <c r="S184" s="135"/>
      <c r="T184" s="135"/>
      <c r="U184" s="135"/>
      <c r="V184" s="136"/>
      <c r="W184" s="136"/>
      <c r="X184" s="136"/>
      <c r="Y184" s="136"/>
      <c r="Z184" s="136"/>
      <c r="AA184" s="136"/>
      <c r="AB184" s="136"/>
      <c r="AC184" s="136"/>
      <c r="AD184" s="136"/>
      <c r="AE184" s="136"/>
      <c r="AF184" s="136"/>
      <c r="AG184" s="136"/>
      <c r="AH184" s="136"/>
      <c r="AI184" s="136"/>
      <c r="AJ184" s="136"/>
      <c r="AK184" s="146"/>
      <c r="AL184" s="146"/>
      <c r="AM184" s="146"/>
      <c r="AN184" s="146"/>
      <c r="AO184" s="146"/>
      <c r="AP184" s="146"/>
      <c r="AQ184" s="146"/>
      <c r="AR184" s="146"/>
      <c r="AS184" s="146"/>
      <c r="AT184" s="146"/>
      <c r="AU184" s="146"/>
      <c r="AV184" s="146"/>
      <c r="AW184" s="146"/>
      <c r="AX184" s="146"/>
      <c r="AY184" s="146"/>
      <c r="AZ184" s="146"/>
      <c r="BA184" s="146"/>
      <c r="BB184" s="146"/>
      <c r="BC184" s="146"/>
      <c r="BD184" s="146"/>
      <c r="BE184" s="146"/>
      <c r="BF184" s="146"/>
      <c r="BG184" s="146"/>
      <c r="BH184" s="146"/>
      <c r="BI184" s="146"/>
      <c r="BJ184" s="146"/>
      <c r="BK184" s="146"/>
      <c r="BL184" s="146"/>
      <c r="BM184" s="146"/>
      <c r="BN184" s="146"/>
      <c r="BO184" s="146"/>
      <c r="BP184" s="146"/>
      <c r="BQ184" s="146"/>
      <c r="BR184" s="146"/>
      <c r="BS184" s="146"/>
      <c r="BT184" s="146"/>
      <c r="BU184" s="146"/>
      <c r="BV184" s="146"/>
      <c r="BW184" s="146"/>
      <c r="BX184" s="146"/>
      <c r="BY184" s="146"/>
      <c r="BZ184" s="146"/>
      <c r="CA184" s="146"/>
      <c r="CB184" s="146"/>
      <c r="CC184" s="146"/>
      <c r="CD184" s="146"/>
      <c r="CE184" s="146"/>
      <c r="CF184" s="146"/>
      <c r="CG184" s="146"/>
      <c r="CH184" s="146"/>
      <c r="CI184" s="146"/>
      <c r="CJ184" s="146"/>
      <c r="CK184" s="146"/>
      <c r="CL184" s="146"/>
      <c r="CM184" s="146"/>
      <c r="CN184" s="146"/>
      <c r="CO184" s="146"/>
      <c r="CP184" s="146"/>
      <c r="CQ184" s="146"/>
      <c r="CR184" s="146"/>
      <c r="CS184" s="146"/>
      <c r="CT184" s="146"/>
      <c r="CU184" s="146"/>
      <c r="CV184" s="146"/>
      <c r="CW184" s="146"/>
      <c r="CX184" s="146"/>
      <c r="CY184" s="146"/>
      <c r="CZ184" s="146"/>
      <c r="DA184" s="146"/>
      <c r="DB184" s="146"/>
      <c r="DC184" s="146"/>
      <c r="DD184" s="146"/>
      <c r="DE184" s="146"/>
      <c r="DF184" s="146"/>
    </row>
    <row r="185" spans="1:110" ht="11.25" customHeight="1" x14ac:dyDescent="0.25">
      <c r="A185" s="146"/>
      <c r="B185" s="146"/>
      <c r="C185" s="135"/>
      <c r="D185" s="149"/>
      <c r="E185" s="135"/>
      <c r="F185" s="135"/>
      <c r="G185" s="135"/>
      <c r="H185" s="147"/>
      <c r="I185" s="150"/>
      <c r="J185" s="150"/>
      <c r="K185" s="151"/>
      <c r="L185" s="151"/>
      <c r="M185" s="151"/>
      <c r="N185" s="151"/>
      <c r="O185" s="151"/>
      <c r="P185" s="151"/>
      <c r="Q185" s="151"/>
      <c r="R185" s="151"/>
      <c r="S185" s="135"/>
      <c r="T185" s="135"/>
      <c r="U185" s="135"/>
      <c r="V185" s="136"/>
      <c r="W185" s="136"/>
      <c r="X185" s="136"/>
      <c r="Y185" s="136"/>
      <c r="Z185" s="136"/>
      <c r="AA185" s="136"/>
      <c r="AB185" s="136"/>
      <c r="AC185" s="136"/>
      <c r="AD185" s="136"/>
      <c r="AE185" s="136"/>
      <c r="AF185" s="136"/>
      <c r="AG185" s="136"/>
      <c r="AH185" s="136"/>
      <c r="AI185" s="136"/>
      <c r="AJ185" s="136"/>
      <c r="AK185" s="146"/>
      <c r="AL185" s="146"/>
      <c r="AM185" s="146"/>
      <c r="AN185" s="146"/>
      <c r="AO185" s="146"/>
      <c r="AP185" s="146"/>
      <c r="AQ185" s="146"/>
      <c r="AR185" s="146"/>
      <c r="AS185" s="146"/>
      <c r="AT185" s="146"/>
      <c r="AU185" s="146"/>
      <c r="AV185" s="146"/>
      <c r="AW185" s="146"/>
      <c r="AX185" s="146"/>
      <c r="AY185" s="146"/>
      <c r="AZ185" s="146"/>
      <c r="BA185" s="146"/>
      <c r="BB185" s="146"/>
      <c r="BC185" s="146"/>
      <c r="BD185" s="146"/>
      <c r="BE185" s="146"/>
      <c r="BF185" s="146"/>
      <c r="BG185" s="146"/>
      <c r="BH185" s="146"/>
      <c r="BI185" s="146"/>
      <c r="BJ185" s="146"/>
      <c r="BK185" s="146"/>
      <c r="BL185" s="146"/>
      <c r="BM185" s="146"/>
      <c r="BN185" s="146"/>
      <c r="BO185" s="146"/>
      <c r="BP185" s="146"/>
      <c r="BQ185" s="146"/>
      <c r="BR185" s="146"/>
      <c r="BS185" s="146"/>
      <c r="BT185" s="146"/>
      <c r="BU185" s="146"/>
      <c r="BV185" s="146"/>
      <c r="BW185" s="146"/>
      <c r="BX185" s="146"/>
      <c r="BY185" s="146"/>
      <c r="BZ185" s="146"/>
      <c r="CA185" s="146"/>
      <c r="CB185" s="146"/>
      <c r="CC185" s="146"/>
      <c r="CD185" s="146"/>
      <c r="CE185" s="146"/>
      <c r="CF185" s="146"/>
      <c r="CG185" s="146"/>
      <c r="CH185" s="146"/>
      <c r="CI185" s="146"/>
      <c r="CJ185" s="146"/>
      <c r="CK185" s="146"/>
      <c r="CL185" s="146"/>
      <c r="CM185" s="146"/>
      <c r="CN185" s="146"/>
      <c r="CO185" s="146"/>
      <c r="CP185" s="146"/>
      <c r="CQ185" s="146"/>
      <c r="CR185" s="146"/>
      <c r="CS185" s="146"/>
      <c r="CT185" s="146"/>
      <c r="CU185" s="146"/>
      <c r="CV185" s="146"/>
      <c r="CW185" s="146"/>
      <c r="CX185" s="146"/>
      <c r="CY185" s="146"/>
      <c r="CZ185" s="146"/>
      <c r="DA185" s="146"/>
      <c r="DB185" s="146"/>
      <c r="DC185" s="146"/>
      <c r="DD185" s="146"/>
      <c r="DE185" s="146"/>
      <c r="DF185" s="146"/>
    </row>
    <row r="186" spans="1:110" ht="11.25" customHeight="1" x14ac:dyDescent="0.25">
      <c r="A186" s="146"/>
      <c r="B186" s="146"/>
      <c r="C186" s="135"/>
      <c r="D186" s="149"/>
      <c r="E186" s="135"/>
      <c r="F186" s="135"/>
      <c r="G186" s="135"/>
      <c r="H186" s="147"/>
      <c r="I186" s="150"/>
      <c r="J186" s="150"/>
      <c r="K186" s="151"/>
      <c r="L186" s="151"/>
      <c r="M186" s="151"/>
      <c r="N186" s="151"/>
      <c r="O186" s="151"/>
      <c r="P186" s="151"/>
      <c r="Q186" s="151"/>
      <c r="R186" s="151"/>
      <c r="S186" s="135"/>
      <c r="T186" s="135"/>
      <c r="U186" s="135"/>
      <c r="V186" s="136"/>
      <c r="W186" s="136"/>
      <c r="X186" s="136"/>
      <c r="Y186" s="136"/>
      <c r="Z186" s="136"/>
      <c r="AA186" s="136"/>
      <c r="AB186" s="136"/>
      <c r="AC186" s="136"/>
      <c r="AD186" s="136"/>
      <c r="AE186" s="136"/>
      <c r="AF186" s="136"/>
      <c r="AG186" s="136"/>
      <c r="AH186" s="136"/>
      <c r="AI186" s="136"/>
      <c r="AJ186" s="13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  <c r="BI186" s="146"/>
      <c r="BJ186" s="146"/>
      <c r="BK186" s="146"/>
      <c r="BL186" s="146"/>
      <c r="BM186" s="146"/>
      <c r="BN186" s="146"/>
      <c r="BO186" s="146"/>
      <c r="BP186" s="146"/>
      <c r="BQ186" s="146"/>
      <c r="BR186" s="146"/>
      <c r="BS186" s="146"/>
      <c r="BT186" s="146"/>
      <c r="BU186" s="146"/>
      <c r="BV186" s="146"/>
      <c r="BW186" s="146"/>
      <c r="BX186" s="146"/>
      <c r="BY186" s="146"/>
      <c r="BZ186" s="146"/>
      <c r="CA186" s="146"/>
      <c r="CB186" s="146"/>
      <c r="CC186" s="146"/>
      <c r="CD186" s="146"/>
      <c r="CE186" s="146"/>
      <c r="CF186" s="146"/>
      <c r="CG186" s="146"/>
      <c r="CH186" s="146"/>
      <c r="CI186" s="146"/>
      <c r="CJ186" s="146"/>
      <c r="CK186" s="146"/>
      <c r="CL186" s="146"/>
      <c r="CM186" s="146"/>
      <c r="CN186" s="146"/>
      <c r="CO186" s="146"/>
      <c r="CP186" s="146"/>
      <c r="CQ186" s="146"/>
      <c r="CR186" s="146"/>
      <c r="CS186" s="146"/>
      <c r="CT186" s="146"/>
      <c r="CU186" s="146"/>
      <c r="CV186" s="146"/>
      <c r="CW186" s="146"/>
      <c r="CX186" s="146"/>
      <c r="CY186" s="146"/>
      <c r="CZ186" s="146"/>
      <c r="DA186" s="146"/>
      <c r="DB186" s="146"/>
      <c r="DC186" s="146"/>
      <c r="DD186" s="146"/>
      <c r="DE186" s="146"/>
      <c r="DF186" s="146"/>
    </row>
    <row r="187" spans="1:110" ht="11.25" customHeight="1" x14ac:dyDescent="0.25">
      <c r="A187" s="146"/>
      <c r="B187" s="146"/>
      <c r="C187" s="135"/>
      <c r="D187" s="149"/>
      <c r="E187" s="135"/>
      <c r="F187" s="135"/>
      <c r="G187" s="135"/>
      <c r="H187" s="147"/>
      <c r="I187" s="150"/>
      <c r="J187" s="150"/>
      <c r="K187" s="151"/>
      <c r="L187" s="151"/>
      <c r="M187" s="151"/>
      <c r="N187" s="151"/>
      <c r="O187" s="151"/>
      <c r="P187" s="151"/>
      <c r="Q187" s="151"/>
      <c r="R187" s="151"/>
      <c r="S187" s="135"/>
      <c r="T187" s="135"/>
      <c r="U187" s="135"/>
      <c r="V187" s="136"/>
      <c r="W187" s="136"/>
      <c r="X187" s="136"/>
      <c r="Y187" s="136"/>
      <c r="Z187" s="136"/>
      <c r="AA187" s="136"/>
      <c r="AB187" s="136"/>
      <c r="AC187" s="136"/>
      <c r="AD187" s="136"/>
      <c r="AE187" s="136"/>
      <c r="AF187" s="136"/>
      <c r="AG187" s="136"/>
      <c r="AH187" s="136"/>
      <c r="AI187" s="136"/>
      <c r="AJ187" s="136"/>
      <c r="AK187" s="146"/>
      <c r="AL187" s="146"/>
      <c r="AM187" s="146"/>
      <c r="AN187" s="146"/>
      <c r="AO187" s="146"/>
      <c r="AP187" s="146"/>
      <c r="AQ187" s="146"/>
      <c r="AR187" s="146"/>
      <c r="AS187" s="146"/>
      <c r="AT187" s="146"/>
      <c r="AU187" s="146"/>
      <c r="AV187" s="146"/>
      <c r="AW187" s="146"/>
      <c r="AX187" s="146"/>
      <c r="AY187" s="146"/>
      <c r="AZ187" s="146"/>
      <c r="BA187" s="146"/>
      <c r="BB187" s="146"/>
      <c r="BC187" s="146"/>
      <c r="BD187" s="146"/>
      <c r="BE187" s="146"/>
      <c r="BF187" s="146"/>
      <c r="BG187" s="146"/>
      <c r="BH187" s="146"/>
      <c r="BI187" s="146"/>
      <c r="BJ187" s="146"/>
      <c r="BK187" s="146"/>
      <c r="BL187" s="146"/>
      <c r="BM187" s="146"/>
      <c r="BN187" s="146"/>
      <c r="BO187" s="146"/>
      <c r="BP187" s="146"/>
      <c r="BQ187" s="146"/>
      <c r="BR187" s="146"/>
      <c r="BS187" s="146"/>
      <c r="BT187" s="146"/>
      <c r="BU187" s="146"/>
      <c r="BV187" s="146"/>
      <c r="BW187" s="146"/>
      <c r="BX187" s="146"/>
      <c r="BY187" s="146"/>
      <c r="BZ187" s="146"/>
      <c r="CA187" s="146"/>
      <c r="CB187" s="146"/>
      <c r="CC187" s="146"/>
      <c r="CD187" s="146"/>
      <c r="CE187" s="146"/>
      <c r="CF187" s="146"/>
      <c r="CG187" s="146"/>
      <c r="CH187" s="146"/>
      <c r="CI187" s="146"/>
      <c r="CJ187" s="146"/>
      <c r="CK187" s="146"/>
      <c r="CL187" s="146"/>
      <c r="CM187" s="146"/>
      <c r="CN187" s="146"/>
      <c r="CO187" s="146"/>
      <c r="CP187" s="146"/>
      <c r="CQ187" s="146"/>
      <c r="CR187" s="146"/>
      <c r="CS187" s="146"/>
      <c r="CT187" s="146"/>
      <c r="CU187" s="146"/>
      <c r="CV187" s="146"/>
      <c r="CW187" s="146"/>
      <c r="CX187" s="146"/>
      <c r="CY187" s="146"/>
      <c r="CZ187" s="146"/>
      <c r="DA187" s="146"/>
      <c r="DB187" s="146"/>
      <c r="DC187" s="146"/>
      <c r="DD187" s="146"/>
      <c r="DE187" s="146"/>
      <c r="DF187" s="146"/>
    </row>
    <row r="188" spans="1:110" ht="11.25" customHeight="1" x14ac:dyDescent="0.25">
      <c r="A188" s="146"/>
      <c r="B188" s="146"/>
      <c r="C188" s="135"/>
      <c r="D188" s="149"/>
      <c r="E188" s="135"/>
      <c r="F188" s="135"/>
      <c r="G188" s="135"/>
      <c r="H188" s="147"/>
      <c r="I188" s="150"/>
      <c r="J188" s="150"/>
      <c r="K188" s="151"/>
      <c r="L188" s="151"/>
      <c r="M188" s="151"/>
      <c r="N188" s="151"/>
      <c r="O188" s="151"/>
      <c r="P188" s="151"/>
      <c r="Q188" s="151"/>
      <c r="R188" s="151"/>
      <c r="S188" s="135"/>
      <c r="T188" s="135"/>
      <c r="U188" s="135"/>
      <c r="V188" s="136"/>
      <c r="W188" s="136"/>
      <c r="X188" s="136"/>
      <c r="Y188" s="136"/>
      <c r="Z188" s="136"/>
      <c r="AA188" s="136"/>
      <c r="AB188" s="136"/>
      <c r="AC188" s="136"/>
      <c r="AD188" s="136"/>
      <c r="AE188" s="136"/>
      <c r="AF188" s="136"/>
      <c r="AG188" s="136"/>
      <c r="AH188" s="136"/>
      <c r="AI188" s="136"/>
      <c r="AJ188" s="136"/>
      <c r="AK188" s="146"/>
      <c r="AL188" s="146"/>
      <c r="AM188" s="146"/>
      <c r="AN188" s="146"/>
      <c r="AO188" s="146"/>
      <c r="AP188" s="146"/>
      <c r="AQ188" s="146"/>
      <c r="AR188" s="146"/>
      <c r="AS188" s="146"/>
      <c r="AT188" s="146"/>
      <c r="AU188" s="146"/>
      <c r="AV188" s="146"/>
      <c r="AW188" s="146"/>
      <c r="AX188" s="146"/>
      <c r="AY188" s="146"/>
      <c r="AZ188" s="146"/>
      <c r="BA188" s="146"/>
      <c r="BB188" s="146"/>
      <c r="BC188" s="146"/>
      <c r="BD188" s="146"/>
      <c r="BE188" s="146"/>
      <c r="BF188" s="146"/>
      <c r="BG188" s="146"/>
      <c r="BH188" s="146"/>
      <c r="BI188" s="146"/>
      <c r="BJ188" s="146"/>
      <c r="BK188" s="146"/>
      <c r="BL188" s="146"/>
      <c r="BM188" s="146"/>
      <c r="BN188" s="146"/>
      <c r="BO188" s="146"/>
      <c r="BP188" s="146"/>
      <c r="BQ188" s="146"/>
      <c r="BR188" s="146"/>
      <c r="BS188" s="146"/>
      <c r="BT188" s="146"/>
      <c r="BU188" s="146"/>
      <c r="BV188" s="146"/>
      <c r="BW188" s="146"/>
      <c r="BX188" s="146"/>
      <c r="BY188" s="146"/>
      <c r="BZ188" s="146"/>
      <c r="CA188" s="146"/>
      <c r="CB188" s="146"/>
      <c r="CC188" s="146"/>
      <c r="CD188" s="146"/>
      <c r="CE188" s="146"/>
      <c r="CF188" s="146"/>
      <c r="CG188" s="146"/>
      <c r="CH188" s="146"/>
      <c r="CI188" s="146"/>
      <c r="CJ188" s="146"/>
      <c r="CK188" s="146"/>
      <c r="CL188" s="146"/>
      <c r="CM188" s="146"/>
      <c r="CN188" s="146"/>
      <c r="CO188" s="146"/>
      <c r="CP188" s="146"/>
      <c r="CQ188" s="146"/>
      <c r="CR188" s="146"/>
      <c r="CS188" s="146"/>
      <c r="CT188" s="146"/>
      <c r="CU188" s="146"/>
      <c r="CV188" s="146"/>
      <c r="CW188" s="146"/>
      <c r="CX188" s="146"/>
      <c r="CY188" s="146"/>
      <c r="CZ188" s="146"/>
      <c r="DA188" s="146"/>
      <c r="DB188" s="146"/>
      <c r="DC188" s="146"/>
      <c r="DD188" s="146"/>
      <c r="DE188" s="146"/>
      <c r="DF188" s="146"/>
    </row>
    <row r="189" spans="1:110" ht="11.25" customHeight="1" x14ac:dyDescent="0.25">
      <c r="A189" s="146"/>
      <c r="B189" s="146"/>
      <c r="C189" s="135"/>
      <c r="D189" s="149"/>
      <c r="E189" s="135"/>
      <c r="F189" s="135"/>
      <c r="G189" s="135"/>
      <c r="H189" s="147"/>
      <c r="I189" s="150"/>
      <c r="J189" s="150"/>
      <c r="K189" s="151"/>
      <c r="L189" s="151"/>
      <c r="M189" s="151"/>
      <c r="N189" s="151"/>
      <c r="O189" s="151"/>
      <c r="P189" s="151"/>
      <c r="Q189" s="151"/>
      <c r="R189" s="151"/>
      <c r="S189" s="135"/>
      <c r="T189" s="135"/>
      <c r="U189" s="135"/>
      <c r="V189" s="136"/>
      <c r="W189" s="136"/>
      <c r="X189" s="136"/>
      <c r="Y189" s="136"/>
      <c r="Z189" s="136"/>
      <c r="AA189" s="136"/>
      <c r="AB189" s="136"/>
      <c r="AC189" s="136"/>
      <c r="AD189" s="136"/>
      <c r="AE189" s="136"/>
      <c r="AF189" s="136"/>
      <c r="AG189" s="136"/>
      <c r="AH189" s="136"/>
      <c r="AI189" s="136"/>
      <c r="AJ189" s="136"/>
      <c r="AK189" s="146"/>
      <c r="AL189" s="146"/>
      <c r="AM189" s="146"/>
      <c r="AN189" s="146"/>
      <c r="AO189" s="146"/>
      <c r="AP189" s="146"/>
      <c r="AQ189" s="146"/>
      <c r="AR189" s="146"/>
      <c r="AS189" s="146"/>
      <c r="AT189" s="146"/>
      <c r="AU189" s="146"/>
      <c r="AV189" s="146"/>
      <c r="AW189" s="146"/>
      <c r="AX189" s="146"/>
      <c r="AY189" s="146"/>
      <c r="AZ189" s="146"/>
      <c r="BA189" s="146"/>
      <c r="BB189" s="146"/>
      <c r="BC189" s="146"/>
      <c r="BD189" s="146"/>
      <c r="BE189" s="146"/>
      <c r="BF189" s="146"/>
      <c r="BG189" s="146"/>
      <c r="BH189" s="146"/>
      <c r="BI189" s="146"/>
      <c r="BJ189" s="146"/>
      <c r="BK189" s="146"/>
      <c r="BL189" s="146"/>
      <c r="BM189" s="146"/>
      <c r="BN189" s="146"/>
      <c r="BO189" s="146"/>
      <c r="BP189" s="146"/>
      <c r="BQ189" s="146"/>
      <c r="BR189" s="146"/>
      <c r="BS189" s="146"/>
      <c r="BT189" s="146"/>
      <c r="BU189" s="146"/>
      <c r="BV189" s="146"/>
      <c r="BW189" s="146"/>
      <c r="BX189" s="146"/>
      <c r="BY189" s="146"/>
      <c r="BZ189" s="146"/>
      <c r="CA189" s="146"/>
      <c r="CB189" s="146"/>
      <c r="CC189" s="146"/>
      <c r="CD189" s="146"/>
      <c r="CE189" s="146"/>
      <c r="CF189" s="146"/>
      <c r="CG189" s="146"/>
      <c r="CH189" s="146"/>
      <c r="CI189" s="146"/>
      <c r="CJ189" s="146"/>
      <c r="CK189" s="146"/>
      <c r="CL189" s="146"/>
      <c r="CM189" s="146"/>
      <c r="CN189" s="146"/>
      <c r="CO189" s="146"/>
      <c r="CP189" s="146"/>
      <c r="CQ189" s="146"/>
      <c r="CR189" s="146"/>
      <c r="CS189" s="146"/>
      <c r="CT189" s="146"/>
      <c r="CU189" s="146"/>
      <c r="CV189" s="146"/>
      <c r="CW189" s="146"/>
      <c r="CX189" s="146"/>
      <c r="CY189" s="146"/>
      <c r="CZ189" s="146"/>
      <c r="DA189" s="146"/>
      <c r="DB189" s="146"/>
      <c r="DC189" s="146"/>
      <c r="DD189" s="146"/>
      <c r="DE189" s="146"/>
      <c r="DF189" s="146"/>
    </row>
    <row r="190" spans="1:110" ht="11.25" customHeight="1" x14ac:dyDescent="0.25">
      <c r="A190" s="146"/>
      <c r="B190" s="146"/>
      <c r="C190" s="135"/>
      <c r="D190" s="149"/>
      <c r="E190" s="135"/>
      <c r="F190" s="135"/>
      <c r="G190" s="135"/>
      <c r="H190" s="147"/>
      <c r="I190" s="150"/>
      <c r="J190" s="150"/>
      <c r="K190" s="151"/>
      <c r="L190" s="151"/>
      <c r="M190" s="151"/>
      <c r="N190" s="151"/>
      <c r="O190" s="151"/>
      <c r="P190" s="151"/>
      <c r="Q190" s="151"/>
      <c r="R190" s="151"/>
      <c r="S190" s="135"/>
      <c r="T190" s="135"/>
      <c r="U190" s="135"/>
      <c r="V190" s="136"/>
      <c r="W190" s="136"/>
      <c r="X190" s="136"/>
      <c r="Y190" s="136"/>
      <c r="Z190" s="136"/>
      <c r="AA190" s="136"/>
      <c r="AB190" s="136"/>
      <c r="AC190" s="136"/>
      <c r="AD190" s="136"/>
      <c r="AE190" s="136"/>
      <c r="AF190" s="136"/>
      <c r="AG190" s="136"/>
      <c r="AH190" s="136"/>
      <c r="AI190" s="136"/>
      <c r="AJ190" s="136"/>
      <c r="AK190" s="146"/>
      <c r="AL190" s="146"/>
      <c r="AM190" s="146"/>
      <c r="AN190" s="146"/>
      <c r="AO190" s="146"/>
      <c r="AP190" s="146"/>
      <c r="AQ190" s="146"/>
      <c r="AR190" s="146"/>
      <c r="AS190" s="146"/>
      <c r="AT190" s="146"/>
      <c r="AU190" s="146"/>
      <c r="AV190" s="146"/>
      <c r="AW190" s="146"/>
      <c r="AX190" s="146"/>
      <c r="AY190" s="146"/>
      <c r="AZ190" s="146"/>
      <c r="BA190" s="146"/>
      <c r="BB190" s="146"/>
      <c r="BC190" s="146"/>
      <c r="BD190" s="146"/>
      <c r="BE190" s="146"/>
      <c r="BF190" s="146"/>
      <c r="BG190" s="146"/>
      <c r="BH190" s="146"/>
      <c r="BI190" s="146"/>
      <c r="BJ190" s="146"/>
      <c r="BK190" s="146"/>
      <c r="BL190" s="146"/>
      <c r="BM190" s="146"/>
      <c r="BN190" s="146"/>
      <c r="BO190" s="146"/>
      <c r="BP190" s="146"/>
      <c r="BQ190" s="146"/>
      <c r="BR190" s="146"/>
      <c r="BS190" s="146"/>
      <c r="BT190" s="146"/>
      <c r="BU190" s="146"/>
      <c r="BV190" s="146"/>
      <c r="BW190" s="146"/>
      <c r="BX190" s="146"/>
      <c r="BY190" s="146"/>
      <c r="BZ190" s="146"/>
      <c r="CA190" s="146"/>
      <c r="CB190" s="146"/>
      <c r="CC190" s="146"/>
      <c r="CD190" s="146"/>
      <c r="CE190" s="146"/>
      <c r="CF190" s="146"/>
      <c r="CG190" s="146"/>
      <c r="CH190" s="146"/>
      <c r="CI190" s="146"/>
      <c r="CJ190" s="146"/>
      <c r="CK190" s="146"/>
      <c r="CL190" s="146"/>
      <c r="CM190" s="146"/>
      <c r="CN190" s="146"/>
      <c r="CO190" s="146"/>
      <c r="CP190" s="146"/>
      <c r="CQ190" s="146"/>
      <c r="CR190" s="146"/>
      <c r="CS190" s="146"/>
      <c r="CT190" s="146"/>
      <c r="CU190" s="146"/>
      <c r="CV190" s="146"/>
      <c r="CW190" s="146"/>
      <c r="CX190" s="146"/>
      <c r="CY190" s="146"/>
      <c r="CZ190" s="146"/>
      <c r="DA190" s="146"/>
      <c r="DB190" s="146"/>
      <c r="DC190" s="146"/>
      <c r="DD190" s="146"/>
      <c r="DE190" s="146"/>
      <c r="DF190" s="146"/>
    </row>
    <row r="191" spans="1:110" ht="11.25" customHeight="1" x14ac:dyDescent="0.25">
      <c r="A191" s="146"/>
      <c r="B191" s="146"/>
      <c r="C191" s="135"/>
      <c r="D191" s="149"/>
      <c r="E191" s="135"/>
      <c r="F191" s="135"/>
      <c r="G191" s="135"/>
      <c r="H191" s="147"/>
      <c r="I191" s="150"/>
      <c r="J191" s="150"/>
      <c r="K191" s="151"/>
      <c r="L191" s="151"/>
      <c r="M191" s="151"/>
      <c r="N191" s="151"/>
      <c r="O191" s="151"/>
      <c r="P191" s="151"/>
      <c r="Q191" s="151"/>
      <c r="R191" s="151"/>
      <c r="S191" s="135"/>
      <c r="T191" s="135"/>
      <c r="U191" s="135"/>
      <c r="V191" s="136"/>
      <c r="W191" s="136"/>
      <c r="X191" s="136"/>
      <c r="Y191" s="136"/>
      <c r="Z191" s="136"/>
      <c r="AA191" s="136"/>
      <c r="AB191" s="136"/>
      <c r="AC191" s="136"/>
      <c r="AD191" s="136"/>
      <c r="AE191" s="136"/>
      <c r="AF191" s="136"/>
      <c r="AG191" s="136"/>
      <c r="AH191" s="136"/>
      <c r="AI191" s="136"/>
      <c r="AJ191" s="136"/>
      <c r="AK191" s="146"/>
      <c r="AL191" s="146"/>
      <c r="AM191" s="146"/>
      <c r="AN191" s="146"/>
      <c r="AO191" s="146"/>
      <c r="AP191" s="146"/>
      <c r="AQ191" s="146"/>
      <c r="AR191" s="146"/>
      <c r="AS191" s="146"/>
      <c r="AT191" s="146"/>
      <c r="AU191" s="146"/>
      <c r="AV191" s="146"/>
      <c r="AW191" s="146"/>
      <c r="AX191" s="146"/>
      <c r="AY191" s="146"/>
      <c r="AZ191" s="146"/>
      <c r="BA191" s="146"/>
      <c r="BB191" s="146"/>
      <c r="BC191" s="146"/>
      <c r="BD191" s="146"/>
      <c r="BE191" s="146"/>
      <c r="BF191" s="146"/>
      <c r="BG191" s="146"/>
      <c r="BH191" s="146"/>
      <c r="BI191" s="146"/>
      <c r="BJ191" s="146"/>
      <c r="BK191" s="146"/>
      <c r="BL191" s="146"/>
      <c r="BM191" s="146"/>
      <c r="BN191" s="146"/>
      <c r="BO191" s="146"/>
      <c r="BP191" s="146"/>
      <c r="BQ191" s="146"/>
      <c r="BR191" s="146"/>
      <c r="BS191" s="146"/>
      <c r="BT191" s="146"/>
      <c r="BU191" s="146"/>
      <c r="BV191" s="146"/>
      <c r="BW191" s="146"/>
      <c r="BX191" s="146"/>
      <c r="BY191" s="146"/>
      <c r="BZ191" s="146"/>
      <c r="CA191" s="146"/>
      <c r="CB191" s="146"/>
      <c r="CC191" s="146"/>
      <c r="CD191" s="146"/>
      <c r="CE191" s="146"/>
      <c r="CF191" s="146"/>
      <c r="CG191" s="146"/>
      <c r="CH191" s="146"/>
      <c r="CI191" s="146"/>
      <c r="CJ191" s="146"/>
      <c r="CK191" s="146"/>
      <c r="CL191" s="146"/>
      <c r="CM191" s="146"/>
      <c r="CN191" s="146"/>
      <c r="CO191" s="146"/>
      <c r="CP191" s="146"/>
      <c r="CQ191" s="146"/>
      <c r="CR191" s="146"/>
      <c r="CS191" s="146"/>
      <c r="CT191" s="146"/>
      <c r="CU191" s="146"/>
      <c r="CV191" s="146"/>
      <c r="CW191" s="146"/>
      <c r="CX191" s="146"/>
      <c r="CY191" s="146"/>
      <c r="CZ191" s="146"/>
      <c r="DA191" s="146"/>
      <c r="DB191" s="146"/>
      <c r="DC191" s="146"/>
      <c r="DD191" s="146"/>
      <c r="DE191" s="146"/>
      <c r="DF191" s="146"/>
    </row>
    <row r="192" spans="1:110" ht="11.25" customHeight="1" x14ac:dyDescent="0.25">
      <c r="A192" s="146"/>
      <c r="B192" s="146"/>
      <c r="C192" s="135"/>
      <c r="D192" s="149"/>
      <c r="E192" s="135"/>
      <c r="F192" s="135"/>
      <c r="G192" s="135"/>
      <c r="H192" s="147"/>
      <c r="I192" s="150"/>
      <c r="J192" s="150"/>
      <c r="K192" s="151"/>
      <c r="L192" s="151"/>
      <c r="M192" s="151"/>
      <c r="N192" s="151"/>
      <c r="O192" s="151"/>
      <c r="P192" s="151"/>
      <c r="Q192" s="151"/>
      <c r="R192" s="151"/>
      <c r="S192" s="135"/>
      <c r="T192" s="135"/>
      <c r="U192" s="135"/>
      <c r="V192" s="136"/>
      <c r="W192" s="136"/>
      <c r="X192" s="136"/>
      <c r="Y192" s="136"/>
      <c r="Z192" s="136"/>
      <c r="AA192" s="136"/>
      <c r="AB192" s="136"/>
      <c r="AC192" s="136"/>
      <c r="AD192" s="136"/>
      <c r="AE192" s="136"/>
      <c r="AF192" s="136"/>
      <c r="AG192" s="136"/>
      <c r="AH192" s="136"/>
      <c r="AI192" s="136"/>
      <c r="AJ192" s="136"/>
      <c r="AK192" s="146"/>
      <c r="AL192" s="146"/>
      <c r="AM192" s="146"/>
      <c r="AN192" s="146"/>
      <c r="AO192" s="146"/>
      <c r="AP192" s="146"/>
      <c r="AQ192" s="146"/>
      <c r="AR192" s="146"/>
      <c r="AS192" s="146"/>
      <c r="AT192" s="146"/>
      <c r="AU192" s="146"/>
      <c r="AV192" s="146"/>
      <c r="AW192" s="146"/>
      <c r="AX192" s="146"/>
      <c r="AY192" s="146"/>
      <c r="AZ192" s="146"/>
      <c r="BA192" s="146"/>
      <c r="BB192" s="146"/>
      <c r="BC192" s="146"/>
      <c r="BD192" s="146"/>
      <c r="BE192" s="146"/>
      <c r="BF192" s="146"/>
      <c r="BG192" s="146"/>
      <c r="BH192" s="146"/>
      <c r="BI192" s="146"/>
      <c r="BJ192" s="146"/>
      <c r="BK192" s="146"/>
      <c r="BL192" s="146"/>
      <c r="BM192" s="146"/>
      <c r="BN192" s="146"/>
      <c r="BO192" s="146"/>
      <c r="BP192" s="146"/>
      <c r="BQ192" s="146"/>
      <c r="BR192" s="146"/>
      <c r="BS192" s="146"/>
      <c r="BT192" s="146"/>
      <c r="BU192" s="146"/>
      <c r="BV192" s="146"/>
      <c r="BW192" s="146"/>
      <c r="BX192" s="146"/>
      <c r="BY192" s="146"/>
      <c r="BZ192" s="146"/>
      <c r="CA192" s="146"/>
      <c r="CB192" s="146"/>
      <c r="CC192" s="146"/>
      <c r="CD192" s="146"/>
      <c r="CE192" s="146"/>
      <c r="CF192" s="146"/>
      <c r="CG192" s="146"/>
      <c r="CH192" s="146"/>
      <c r="CI192" s="146"/>
      <c r="CJ192" s="146"/>
      <c r="CK192" s="146"/>
      <c r="CL192" s="146"/>
      <c r="CM192" s="146"/>
      <c r="CN192" s="146"/>
      <c r="CO192" s="146"/>
      <c r="CP192" s="146"/>
      <c r="CQ192" s="146"/>
      <c r="CR192" s="146"/>
      <c r="CS192" s="146"/>
      <c r="CT192" s="146"/>
      <c r="CU192" s="146"/>
      <c r="CV192" s="146"/>
      <c r="CW192" s="146"/>
      <c r="CX192" s="146"/>
      <c r="CY192" s="146"/>
      <c r="CZ192" s="146"/>
      <c r="DA192" s="146"/>
      <c r="DB192" s="146"/>
      <c r="DC192" s="146"/>
      <c r="DD192" s="146"/>
      <c r="DE192" s="146"/>
      <c r="DF192" s="146"/>
    </row>
    <row r="193" spans="1:110" ht="11.25" customHeight="1" x14ac:dyDescent="0.25">
      <c r="A193" s="146"/>
      <c r="B193" s="146"/>
      <c r="C193" s="135"/>
      <c r="D193" s="149"/>
      <c r="E193" s="135"/>
      <c r="F193" s="135"/>
      <c r="G193" s="135"/>
      <c r="H193" s="147"/>
      <c r="I193" s="150"/>
      <c r="J193" s="150"/>
      <c r="K193" s="151"/>
      <c r="L193" s="151"/>
      <c r="M193" s="151"/>
      <c r="N193" s="151"/>
      <c r="O193" s="151"/>
      <c r="P193" s="151"/>
      <c r="Q193" s="151"/>
      <c r="R193" s="151"/>
      <c r="S193" s="135"/>
      <c r="T193" s="135"/>
      <c r="U193" s="135"/>
      <c r="V193" s="136"/>
      <c r="W193" s="136"/>
      <c r="X193" s="136"/>
      <c r="Y193" s="136"/>
      <c r="Z193" s="136"/>
      <c r="AA193" s="136"/>
      <c r="AB193" s="136"/>
      <c r="AC193" s="136"/>
      <c r="AD193" s="136"/>
      <c r="AE193" s="136"/>
      <c r="AF193" s="136"/>
      <c r="AG193" s="136"/>
      <c r="AH193" s="136"/>
      <c r="AI193" s="136"/>
      <c r="AJ193" s="136"/>
      <c r="AK193" s="146"/>
      <c r="AL193" s="146"/>
      <c r="AM193" s="146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46"/>
      <c r="AY193" s="146"/>
      <c r="AZ193" s="146"/>
      <c r="BA193" s="146"/>
      <c r="BB193" s="146"/>
      <c r="BC193" s="146"/>
      <c r="BD193" s="146"/>
      <c r="BE193" s="146"/>
      <c r="BF193" s="146"/>
      <c r="BG193" s="146"/>
      <c r="BH193" s="146"/>
      <c r="BI193" s="146"/>
      <c r="BJ193" s="146"/>
      <c r="BK193" s="146"/>
      <c r="BL193" s="146"/>
      <c r="BM193" s="146"/>
      <c r="BN193" s="146"/>
      <c r="BO193" s="146"/>
      <c r="BP193" s="146"/>
      <c r="BQ193" s="146"/>
      <c r="BR193" s="146"/>
      <c r="BS193" s="146"/>
      <c r="BT193" s="146"/>
      <c r="BU193" s="146"/>
      <c r="BV193" s="146"/>
      <c r="BW193" s="146"/>
      <c r="BX193" s="146"/>
      <c r="BY193" s="146"/>
      <c r="BZ193" s="146"/>
      <c r="CA193" s="146"/>
      <c r="CB193" s="146"/>
      <c r="CC193" s="146"/>
      <c r="CD193" s="146"/>
      <c r="CE193" s="146"/>
      <c r="CF193" s="146"/>
      <c r="CG193" s="146"/>
      <c r="CH193" s="146"/>
      <c r="CI193" s="146"/>
      <c r="CJ193" s="146"/>
      <c r="CK193" s="146"/>
      <c r="CL193" s="146"/>
      <c r="CM193" s="146"/>
      <c r="CN193" s="146"/>
      <c r="CO193" s="146"/>
      <c r="CP193" s="146"/>
      <c r="CQ193" s="146"/>
      <c r="CR193" s="146"/>
      <c r="CS193" s="146"/>
      <c r="CT193" s="146"/>
      <c r="CU193" s="146"/>
      <c r="CV193" s="146"/>
      <c r="CW193" s="146"/>
      <c r="CX193" s="146"/>
      <c r="CY193" s="146"/>
      <c r="CZ193" s="146"/>
      <c r="DA193" s="146"/>
      <c r="DB193" s="146"/>
      <c r="DC193" s="146"/>
      <c r="DD193" s="146"/>
      <c r="DE193" s="146"/>
      <c r="DF193" s="146"/>
    </row>
    <row r="194" spans="1:110" ht="11.25" customHeight="1" x14ac:dyDescent="0.25">
      <c r="A194" s="146"/>
      <c r="B194" s="146"/>
      <c r="C194" s="135"/>
      <c r="D194" s="149"/>
      <c r="E194" s="135"/>
      <c r="F194" s="135"/>
      <c r="G194" s="135"/>
      <c r="H194" s="147"/>
      <c r="I194" s="150"/>
      <c r="J194" s="150"/>
      <c r="K194" s="151"/>
      <c r="L194" s="151"/>
      <c r="M194" s="151"/>
      <c r="N194" s="151"/>
      <c r="O194" s="151"/>
      <c r="P194" s="151"/>
      <c r="Q194" s="151"/>
      <c r="R194" s="151"/>
      <c r="S194" s="135"/>
      <c r="T194" s="135"/>
      <c r="U194" s="135"/>
      <c r="V194" s="136"/>
      <c r="W194" s="136"/>
      <c r="X194" s="136"/>
      <c r="Y194" s="136"/>
      <c r="Z194" s="136"/>
      <c r="AA194" s="136"/>
      <c r="AB194" s="136"/>
      <c r="AC194" s="136"/>
      <c r="AD194" s="136"/>
      <c r="AE194" s="136"/>
      <c r="AF194" s="136"/>
      <c r="AG194" s="136"/>
      <c r="AH194" s="136"/>
      <c r="AI194" s="136"/>
      <c r="AJ194" s="136"/>
      <c r="AK194" s="146"/>
      <c r="AL194" s="146"/>
      <c r="AM194" s="146"/>
      <c r="AN194" s="146"/>
      <c r="AO194" s="146"/>
      <c r="AP194" s="146"/>
      <c r="AQ194" s="146"/>
      <c r="AR194" s="146"/>
      <c r="AS194" s="146"/>
      <c r="AT194" s="146"/>
      <c r="AU194" s="146"/>
      <c r="AV194" s="146"/>
      <c r="AW194" s="146"/>
      <c r="AX194" s="146"/>
      <c r="AY194" s="146"/>
      <c r="AZ194" s="146"/>
      <c r="BA194" s="146"/>
      <c r="BB194" s="146"/>
      <c r="BC194" s="146"/>
      <c r="BD194" s="146"/>
      <c r="BE194" s="146"/>
      <c r="BF194" s="146"/>
      <c r="BG194" s="146"/>
      <c r="BH194" s="146"/>
      <c r="BI194" s="146"/>
      <c r="BJ194" s="146"/>
      <c r="BK194" s="146"/>
      <c r="BL194" s="146"/>
      <c r="BM194" s="146"/>
      <c r="BN194" s="146"/>
      <c r="BO194" s="146"/>
      <c r="BP194" s="146"/>
      <c r="BQ194" s="146"/>
      <c r="BR194" s="146"/>
      <c r="BS194" s="146"/>
      <c r="BT194" s="146"/>
      <c r="BU194" s="146"/>
      <c r="BV194" s="146"/>
      <c r="BW194" s="146"/>
      <c r="BX194" s="146"/>
      <c r="BY194" s="146"/>
      <c r="BZ194" s="146"/>
      <c r="CA194" s="146"/>
      <c r="CB194" s="146"/>
      <c r="CC194" s="146"/>
      <c r="CD194" s="146"/>
      <c r="CE194" s="146"/>
      <c r="CF194" s="146"/>
      <c r="CG194" s="146"/>
      <c r="CH194" s="146"/>
      <c r="CI194" s="146"/>
      <c r="CJ194" s="146"/>
      <c r="CK194" s="146"/>
      <c r="CL194" s="146"/>
      <c r="CM194" s="146"/>
      <c r="CN194" s="146"/>
      <c r="CO194" s="146"/>
      <c r="CP194" s="146"/>
      <c r="CQ194" s="146"/>
      <c r="CR194" s="146"/>
      <c r="CS194" s="146"/>
      <c r="CT194" s="146"/>
      <c r="CU194" s="146"/>
      <c r="CV194" s="146"/>
      <c r="CW194" s="146"/>
      <c r="CX194" s="146"/>
      <c r="CY194" s="146"/>
      <c r="CZ194" s="146"/>
      <c r="DA194" s="146"/>
      <c r="DB194" s="146"/>
      <c r="DC194" s="146"/>
      <c r="DD194" s="146"/>
      <c r="DE194" s="146"/>
      <c r="DF194" s="146"/>
    </row>
    <row r="195" spans="1:110" ht="11.25" customHeight="1" x14ac:dyDescent="0.25">
      <c r="A195" s="146"/>
      <c r="B195" s="146"/>
      <c r="C195" s="135"/>
      <c r="D195" s="149"/>
      <c r="E195" s="135"/>
      <c r="F195" s="135"/>
      <c r="G195" s="135"/>
      <c r="H195" s="147"/>
      <c r="I195" s="150"/>
      <c r="J195" s="150"/>
      <c r="K195" s="151"/>
      <c r="L195" s="151"/>
      <c r="M195" s="151"/>
      <c r="N195" s="151"/>
      <c r="O195" s="151"/>
      <c r="P195" s="151"/>
      <c r="Q195" s="151"/>
      <c r="R195" s="151"/>
      <c r="S195" s="135"/>
      <c r="T195" s="135"/>
      <c r="U195" s="135"/>
      <c r="V195" s="136"/>
      <c r="W195" s="136"/>
      <c r="X195" s="136"/>
      <c r="Y195" s="136"/>
      <c r="Z195" s="136"/>
      <c r="AA195" s="136"/>
      <c r="AB195" s="136"/>
      <c r="AC195" s="136"/>
      <c r="AD195" s="136"/>
      <c r="AE195" s="136"/>
      <c r="AF195" s="136"/>
      <c r="AG195" s="136"/>
      <c r="AH195" s="136"/>
      <c r="AI195" s="136"/>
      <c r="AJ195" s="136"/>
      <c r="AK195" s="146"/>
      <c r="AL195" s="146"/>
      <c r="AM195" s="146"/>
      <c r="AN195" s="146"/>
      <c r="AO195" s="146"/>
      <c r="AP195" s="146"/>
      <c r="AQ195" s="146"/>
      <c r="AR195" s="146"/>
      <c r="AS195" s="146"/>
      <c r="AT195" s="146"/>
      <c r="AU195" s="146"/>
      <c r="AV195" s="146"/>
      <c r="AW195" s="146"/>
      <c r="AX195" s="146"/>
      <c r="AY195" s="146"/>
      <c r="AZ195" s="146"/>
      <c r="BA195" s="146"/>
      <c r="BB195" s="146"/>
      <c r="BC195" s="146"/>
      <c r="BD195" s="146"/>
      <c r="BE195" s="146"/>
      <c r="BF195" s="146"/>
      <c r="BG195" s="146"/>
      <c r="BH195" s="146"/>
      <c r="BI195" s="146"/>
      <c r="BJ195" s="146"/>
      <c r="BK195" s="146"/>
      <c r="BL195" s="146"/>
      <c r="BM195" s="146"/>
      <c r="BN195" s="146"/>
      <c r="BO195" s="146"/>
      <c r="BP195" s="146"/>
      <c r="BQ195" s="146"/>
      <c r="BR195" s="146"/>
      <c r="BS195" s="146"/>
      <c r="BT195" s="146"/>
      <c r="BU195" s="146"/>
      <c r="BV195" s="146"/>
      <c r="BW195" s="146"/>
      <c r="BX195" s="146"/>
      <c r="BY195" s="146"/>
      <c r="BZ195" s="146"/>
      <c r="CA195" s="146"/>
      <c r="CB195" s="146"/>
      <c r="CC195" s="146"/>
      <c r="CD195" s="146"/>
      <c r="CE195" s="146"/>
      <c r="CF195" s="146"/>
      <c r="CG195" s="146"/>
      <c r="CH195" s="146"/>
      <c r="CI195" s="146"/>
      <c r="CJ195" s="146"/>
      <c r="CK195" s="146"/>
      <c r="CL195" s="146"/>
      <c r="CM195" s="146"/>
      <c r="CN195" s="146"/>
      <c r="CO195" s="146"/>
      <c r="CP195" s="146"/>
      <c r="CQ195" s="146"/>
      <c r="CR195" s="146"/>
      <c r="CS195" s="146"/>
      <c r="CT195" s="146"/>
      <c r="CU195" s="146"/>
      <c r="CV195" s="146"/>
      <c r="CW195" s="146"/>
      <c r="CX195" s="146"/>
      <c r="CY195" s="146"/>
      <c r="CZ195" s="146"/>
      <c r="DA195" s="146"/>
      <c r="DB195" s="146"/>
      <c r="DC195" s="146"/>
      <c r="DD195" s="146"/>
      <c r="DE195" s="146"/>
      <c r="DF195" s="146"/>
    </row>
    <row r="196" spans="1:110" ht="11.25" customHeight="1" x14ac:dyDescent="0.25">
      <c r="A196" s="146"/>
      <c r="B196" s="146"/>
      <c r="C196" s="135"/>
      <c r="D196" s="149"/>
      <c r="E196" s="135"/>
      <c r="F196" s="135"/>
      <c r="G196" s="135"/>
      <c r="H196" s="147"/>
      <c r="I196" s="150"/>
      <c r="J196" s="150"/>
      <c r="K196" s="151"/>
      <c r="L196" s="151"/>
      <c r="M196" s="151"/>
      <c r="N196" s="151"/>
      <c r="O196" s="151"/>
      <c r="P196" s="151"/>
      <c r="Q196" s="151"/>
      <c r="R196" s="151"/>
      <c r="S196" s="135"/>
      <c r="T196" s="135"/>
      <c r="U196" s="135"/>
      <c r="V196" s="136"/>
      <c r="W196" s="136"/>
      <c r="X196" s="136"/>
      <c r="Y196" s="136"/>
      <c r="Z196" s="136"/>
      <c r="AA196" s="136"/>
      <c r="AB196" s="136"/>
      <c r="AC196" s="136"/>
      <c r="AD196" s="136"/>
      <c r="AE196" s="136"/>
      <c r="AF196" s="136"/>
      <c r="AG196" s="136"/>
      <c r="AH196" s="136"/>
      <c r="AI196" s="136"/>
      <c r="AJ196" s="136"/>
      <c r="AK196" s="146"/>
      <c r="AL196" s="146"/>
      <c r="AM196" s="146"/>
      <c r="AN196" s="146"/>
      <c r="AO196" s="146"/>
      <c r="AP196" s="146"/>
      <c r="AQ196" s="146"/>
      <c r="AR196" s="146"/>
      <c r="AS196" s="146"/>
      <c r="AT196" s="146"/>
      <c r="AU196" s="146"/>
      <c r="AV196" s="146"/>
      <c r="AW196" s="146"/>
      <c r="AX196" s="146"/>
      <c r="AY196" s="146"/>
      <c r="AZ196" s="146"/>
      <c r="BA196" s="146"/>
      <c r="BB196" s="146"/>
      <c r="BC196" s="146"/>
      <c r="BD196" s="146"/>
      <c r="BE196" s="146"/>
      <c r="BF196" s="146"/>
      <c r="BG196" s="146"/>
      <c r="BH196" s="146"/>
      <c r="BI196" s="146"/>
      <c r="BJ196" s="146"/>
      <c r="BK196" s="146"/>
      <c r="BL196" s="146"/>
      <c r="BM196" s="146"/>
      <c r="BN196" s="146"/>
      <c r="BO196" s="146"/>
      <c r="BP196" s="146"/>
      <c r="BQ196" s="146"/>
      <c r="BR196" s="146"/>
      <c r="BS196" s="146"/>
      <c r="BT196" s="146"/>
      <c r="BU196" s="146"/>
      <c r="BV196" s="146"/>
      <c r="BW196" s="146"/>
      <c r="BX196" s="146"/>
      <c r="BY196" s="146"/>
      <c r="BZ196" s="146"/>
      <c r="CA196" s="146"/>
      <c r="CB196" s="146"/>
      <c r="CC196" s="146"/>
      <c r="CD196" s="146"/>
      <c r="CE196" s="146"/>
      <c r="CF196" s="146"/>
      <c r="CG196" s="146"/>
      <c r="CH196" s="146"/>
      <c r="CI196" s="146"/>
      <c r="CJ196" s="146"/>
      <c r="CK196" s="146"/>
      <c r="CL196" s="146"/>
      <c r="CM196" s="146"/>
      <c r="CN196" s="146"/>
      <c r="CO196" s="146"/>
      <c r="CP196" s="146"/>
      <c r="CQ196" s="146"/>
      <c r="CR196" s="146"/>
      <c r="CS196" s="146"/>
      <c r="CT196" s="146"/>
      <c r="CU196" s="146"/>
      <c r="CV196" s="146"/>
      <c r="CW196" s="146"/>
      <c r="CX196" s="146"/>
      <c r="CY196" s="146"/>
      <c r="CZ196" s="146"/>
      <c r="DA196" s="146"/>
      <c r="DB196" s="146"/>
      <c r="DC196" s="146"/>
      <c r="DD196" s="146"/>
      <c r="DE196" s="146"/>
      <c r="DF196" s="146"/>
    </row>
    <row r="197" spans="1:110" ht="11.25" customHeight="1" x14ac:dyDescent="0.25">
      <c r="A197" s="146"/>
      <c r="B197" s="146"/>
      <c r="C197" s="135"/>
      <c r="D197" s="149"/>
      <c r="E197" s="135"/>
      <c r="F197" s="135"/>
      <c r="G197" s="135"/>
      <c r="H197" s="147"/>
      <c r="I197" s="150"/>
      <c r="J197" s="150"/>
      <c r="K197" s="151"/>
      <c r="L197" s="151"/>
      <c r="M197" s="151"/>
      <c r="N197" s="151"/>
      <c r="O197" s="151"/>
      <c r="P197" s="151"/>
      <c r="Q197" s="151"/>
      <c r="R197" s="151"/>
      <c r="S197" s="135"/>
      <c r="T197" s="135"/>
      <c r="U197" s="135"/>
      <c r="V197" s="136"/>
      <c r="W197" s="136"/>
      <c r="X197" s="136"/>
      <c r="Y197" s="136"/>
      <c r="Z197" s="136"/>
      <c r="AA197" s="136"/>
      <c r="AB197" s="136"/>
      <c r="AC197" s="136"/>
      <c r="AD197" s="136"/>
      <c r="AE197" s="136"/>
      <c r="AF197" s="136"/>
      <c r="AG197" s="136"/>
      <c r="AH197" s="136"/>
      <c r="AI197" s="136"/>
      <c r="AJ197" s="136"/>
      <c r="AK197" s="146"/>
      <c r="AL197" s="146"/>
      <c r="AM197" s="146"/>
      <c r="AN197" s="146"/>
      <c r="AO197" s="146"/>
      <c r="AP197" s="146"/>
      <c r="AQ197" s="146"/>
      <c r="AR197" s="146"/>
      <c r="AS197" s="146"/>
      <c r="AT197" s="146"/>
      <c r="AU197" s="146"/>
      <c r="AV197" s="146"/>
      <c r="AW197" s="146"/>
      <c r="AX197" s="146"/>
      <c r="AY197" s="146"/>
      <c r="AZ197" s="146"/>
      <c r="BA197" s="146"/>
      <c r="BB197" s="146"/>
      <c r="BC197" s="146"/>
      <c r="BD197" s="146"/>
      <c r="BE197" s="146"/>
      <c r="BF197" s="146"/>
      <c r="BG197" s="146"/>
      <c r="BH197" s="146"/>
      <c r="BI197" s="146"/>
      <c r="BJ197" s="146"/>
      <c r="BK197" s="146"/>
      <c r="BL197" s="146"/>
      <c r="BM197" s="146"/>
      <c r="BN197" s="146"/>
      <c r="BO197" s="146"/>
      <c r="BP197" s="146"/>
      <c r="BQ197" s="146"/>
      <c r="BR197" s="146"/>
      <c r="BS197" s="146"/>
      <c r="BT197" s="146"/>
      <c r="BU197" s="146"/>
      <c r="BV197" s="146"/>
      <c r="BW197" s="146"/>
      <c r="BX197" s="146"/>
      <c r="BY197" s="146"/>
      <c r="BZ197" s="146"/>
      <c r="CA197" s="146"/>
      <c r="CB197" s="146"/>
      <c r="CC197" s="146"/>
      <c r="CD197" s="146"/>
      <c r="CE197" s="146"/>
      <c r="CF197" s="146"/>
      <c r="CG197" s="146"/>
      <c r="CH197" s="146"/>
      <c r="CI197" s="146"/>
      <c r="CJ197" s="146"/>
      <c r="CK197" s="146"/>
      <c r="CL197" s="146"/>
      <c r="CM197" s="146"/>
      <c r="CN197" s="146"/>
      <c r="CO197" s="146"/>
      <c r="CP197" s="146"/>
      <c r="CQ197" s="146"/>
      <c r="CR197" s="146"/>
      <c r="CS197" s="146"/>
      <c r="CT197" s="146"/>
      <c r="CU197" s="146"/>
      <c r="CV197" s="146"/>
      <c r="CW197" s="146"/>
      <c r="CX197" s="146"/>
      <c r="CY197" s="146"/>
      <c r="CZ197" s="146"/>
      <c r="DA197" s="146"/>
      <c r="DB197" s="146"/>
      <c r="DC197" s="146"/>
      <c r="DD197" s="146"/>
      <c r="DE197" s="146"/>
      <c r="DF197" s="146"/>
    </row>
    <row r="198" spans="1:110" ht="11.25" customHeight="1" x14ac:dyDescent="0.25">
      <c r="A198" s="146"/>
      <c r="B198" s="146"/>
      <c r="C198" s="135"/>
      <c r="D198" s="149"/>
      <c r="E198" s="135"/>
      <c r="F198" s="135"/>
      <c r="G198" s="135"/>
      <c r="H198" s="147"/>
      <c r="I198" s="150"/>
      <c r="J198" s="150"/>
      <c r="K198" s="151"/>
      <c r="L198" s="151"/>
      <c r="M198" s="151"/>
      <c r="N198" s="151"/>
      <c r="O198" s="151"/>
      <c r="P198" s="151"/>
      <c r="Q198" s="151"/>
      <c r="R198" s="151"/>
      <c r="S198" s="135"/>
      <c r="T198" s="135"/>
      <c r="U198" s="135"/>
      <c r="V198" s="136"/>
      <c r="W198" s="136"/>
      <c r="X198" s="136"/>
      <c r="Y198" s="136"/>
      <c r="Z198" s="136"/>
      <c r="AA198" s="136"/>
      <c r="AB198" s="136"/>
      <c r="AC198" s="136"/>
      <c r="AD198" s="136"/>
      <c r="AE198" s="136"/>
      <c r="AF198" s="136"/>
      <c r="AG198" s="136"/>
      <c r="AH198" s="136"/>
      <c r="AI198" s="136"/>
      <c r="AJ198" s="136"/>
      <c r="AK198" s="146"/>
      <c r="AL198" s="146"/>
      <c r="AM198" s="146"/>
      <c r="AN198" s="146"/>
      <c r="AO198" s="146"/>
      <c r="AP198" s="146"/>
      <c r="AQ198" s="146"/>
      <c r="AR198" s="146"/>
      <c r="AS198" s="146"/>
      <c r="AT198" s="146"/>
      <c r="AU198" s="146"/>
      <c r="AV198" s="146"/>
      <c r="AW198" s="146"/>
      <c r="AX198" s="146"/>
      <c r="AY198" s="146"/>
      <c r="AZ198" s="146"/>
      <c r="BA198" s="146"/>
      <c r="BB198" s="146"/>
      <c r="BC198" s="146"/>
      <c r="BD198" s="146"/>
      <c r="BE198" s="146"/>
      <c r="BF198" s="146"/>
      <c r="BG198" s="146"/>
      <c r="BH198" s="146"/>
      <c r="BI198" s="146"/>
      <c r="BJ198" s="146"/>
      <c r="BK198" s="146"/>
      <c r="BL198" s="146"/>
      <c r="BM198" s="146"/>
      <c r="BN198" s="146"/>
      <c r="BO198" s="146"/>
      <c r="BP198" s="146"/>
      <c r="BQ198" s="146"/>
      <c r="BR198" s="146"/>
      <c r="BS198" s="146"/>
      <c r="BT198" s="146"/>
      <c r="BU198" s="146"/>
      <c r="BV198" s="146"/>
      <c r="BW198" s="146"/>
      <c r="BX198" s="146"/>
      <c r="BY198" s="146"/>
      <c r="BZ198" s="146"/>
      <c r="CA198" s="146"/>
      <c r="CB198" s="146"/>
      <c r="CC198" s="146"/>
      <c r="CD198" s="146"/>
      <c r="CE198" s="146"/>
      <c r="CF198" s="146"/>
      <c r="CG198" s="146"/>
      <c r="CH198" s="146"/>
      <c r="CI198" s="146"/>
      <c r="CJ198" s="146"/>
      <c r="CK198" s="146"/>
      <c r="CL198" s="146"/>
      <c r="CM198" s="146"/>
      <c r="CN198" s="146"/>
      <c r="CO198" s="146"/>
      <c r="CP198" s="146"/>
      <c r="CQ198" s="146"/>
      <c r="CR198" s="146"/>
      <c r="CS198" s="146"/>
      <c r="CT198" s="146"/>
      <c r="CU198" s="146"/>
      <c r="CV198" s="146"/>
      <c r="CW198" s="146"/>
      <c r="CX198" s="146"/>
      <c r="CY198" s="146"/>
      <c r="CZ198" s="146"/>
      <c r="DA198" s="146"/>
      <c r="DB198" s="146"/>
      <c r="DC198" s="146"/>
      <c r="DD198" s="146"/>
      <c r="DE198" s="146"/>
      <c r="DF198" s="146"/>
    </row>
    <row r="199" spans="1:110" ht="11.25" customHeight="1" x14ac:dyDescent="0.25">
      <c r="A199" s="146"/>
      <c r="B199" s="146"/>
      <c r="C199" s="135"/>
      <c r="D199" s="149"/>
      <c r="E199" s="135"/>
      <c r="F199" s="135"/>
      <c r="G199" s="135"/>
      <c r="H199" s="147"/>
      <c r="I199" s="150"/>
      <c r="J199" s="150"/>
      <c r="K199" s="151"/>
      <c r="L199" s="151"/>
      <c r="M199" s="151"/>
      <c r="N199" s="151"/>
      <c r="O199" s="151"/>
      <c r="P199" s="151"/>
      <c r="Q199" s="151"/>
      <c r="R199" s="151"/>
      <c r="S199" s="135"/>
      <c r="T199" s="135"/>
      <c r="U199" s="135"/>
      <c r="V199" s="136"/>
      <c r="W199" s="136"/>
      <c r="X199" s="136"/>
      <c r="Y199" s="136"/>
      <c r="Z199" s="136"/>
      <c r="AA199" s="136"/>
      <c r="AB199" s="136"/>
      <c r="AC199" s="136"/>
      <c r="AD199" s="136"/>
      <c r="AE199" s="136"/>
      <c r="AF199" s="136"/>
      <c r="AG199" s="136"/>
      <c r="AH199" s="136"/>
      <c r="AI199" s="136"/>
      <c r="AJ199" s="136"/>
      <c r="AK199" s="146"/>
      <c r="AL199" s="146"/>
      <c r="AM199" s="146"/>
      <c r="AN199" s="146"/>
      <c r="AO199" s="146"/>
      <c r="AP199" s="146"/>
      <c r="AQ199" s="146"/>
      <c r="AR199" s="146"/>
      <c r="AS199" s="146"/>
      <c r="AT199" s="146"/>
      <c r="AU199" s="146"/>
      <c r="AV199" s="146"/>
      <c r="AW199" s="146"/>
      <c r="AX199" s="146"/>
      <c r="AY199" s="146"/>
      <c r="AZ199" s="146"/>
      <c r="BA199" s="146"/>
      <c r="BB199" s="146"/>
      <c r="BC199" s="146"/>
      <c r="BD199" s="146"/>
      <c r="BE199" s="146"/>
      <c r="BF199" s="146"/>
      <c r="BG199" s="146"/>
      <c r="BH199" s="146"/>
      <c r="BI199" s="146"/>
      <c r="BJ199" s="146"/>
      <c r="BK199" s="146"/>
      <c r="BL199" s="146"/>
      <c r="BM199" s="146"/>
      <c r="BN199" s="146"/>
      <c r="BO199" s="146"/>
      <c r="BP199" s="146"/>
      <c r="BQ199" s="146"/>
      <c r="BR199" s="146"/>
      <c r="BS199" s="146"/>
      <c r="BT199" s="146"/>
      <c r="BU199" s="146"/>
      <c r="BV199" s="146"/>
      <c r="BW199" s="146"/>
      <c r="BX199" s="146"/>
      <c r="BY199" s="146"/>
      <c r="BZ199" s="146"/>
      <c r="CA199" s="146"/>
      <c r="CB199" s="146"/>
      <c r="CC199" s="146"/>
      <c r="CD199" s="146"/>
      <c r="CE199" s="146"/>
      <c r="CF199" s="146"/>
      <c r="CG199" s="146"/>
      <c r="CH199" s="146"/>
      <c r="CI199" s="146"/>
      <c r="CJ199" s="146"/>
      <c r="CK199" s="146"/>
      <c r="CL199" s="146"/>
      <c r="CM199" s="146"/>
      <c r="CN199" s="146"/>
      <c r="CO199" s="146"/>
      <c r="CP199" s="146"/>
      <c r="CQ199" s="146"/>
      <c r="CR199" s="146"/>
      <c r="CS199" s="146"/>
      <c r="CT199" s="146"/>
      <c r="CU199" s="146"/>
      <c r="CV199" s="146"/>
      <c r="CW199" s="146"/>
      <c r="CX199" s="146"/>
      <c r="CY199" s="146"/>
      <c r="CZ199" s="146"/>
      <c r="DA199" s="146"/>
      <c r="DB199" s="146"/>
      <c r="DC199" s="146"/>
      <c r="DD199" s="146"/>
      <c r="DE199" s="146"/>
      <c r="DF199" s="146"/>
    </row>
    <row r="200" spans="1:110" ht="11.25" customHeight="1" x14ac:dyDescent="0.25">
      <c r="A200" s="146"/>
      <c r="B200" s="146"/>
      <c r="C200" s="135"/>
      <c r="D200" s="149"/>
      <c r="E200" s="135"/>
      <c r="F200" s="135"/>
      <c r="G200" s="135"/>
      <c r="H200" s="147"/>
      <c r="I200" s="150"/>
      <c r="J200" s="150"/>
      <c r="K200" s="151"/>
      <c r="L200" s="151"/>
      <c r="M200" s="151"/>
      <c r="N200" s="151"/>
      <c r="O200" s="151"/>
      <c r="P200" s="151"/>
      <c r="Q200" s="151"/>
      <c r="R200" s="151"/>
      <c r="S200" s="135"/>
      <c r="T200" s="135"/>
      <c r="U200" s="135"/>
      <c r="V200" s="136"/>
      <c r="W200" s="136"/>
      <c r="X200" s="136"/>
      <c r="Y200" s="136"/>
      <c r="Z200" s="136"/>
      <c r="AA200" s="136"/>
      <c r="AB200" s="136"/>
      <c r="AC200" s="136"/>
      <c r="AD200" s="136"/>
      <c r="AE200" s="136"/>
      <c r="AF200" s="136"/>
      <c r="AG200" s="136"/>
      <c r="AH200" s="136"/>
      <c r="AI200" s="136"/>
      <c r="AJ200" s="136"/>
      <c r="AK200" s="146"/>
      <c r="AL200" s="146"/>
      <c r="AM200" s="146"/>
      <c r="AN200" s="146"/>
      <c r="AO200" s="146"/>
      <c r="AP200" s="146"/>
      <c r="AQ200" s="146"/>
      <c r="AR200" s="146"/>
      <c r="AS200" s="146"/>
      <c r="AT200" s="146"/>
      <c r="AU200" s="146"/>
      <c r="AV200" s="146"/>
      <c r="AW200" s="146"/>
      <c r="AX200" s="146"/>
      <c r="AY200" s="146"/>
      <c r="AZ200" s="146"/>
      <c r="BA200" s="146"/>
      <c r="BB200" s="146"/>
      <c r="BC200" s="146"/>
      <c r="BD200" s="146"/>
      <c r="BE200" s="146"/>
      <c r="BF200" s="146"/>
      <c r="BG200" s="146"/>
      <c r="BH200" s="146"/>
      <c r="BI200" s="146"/>
      <c r="BJ200" s="146"/>
      <c r="BK200" s="146"/>
      <c r="BL200" s="146"/>
      <c r="BM200" s="146"/>
      <c r="BN200" s="146"/>
      <c r="BO200" s="146"/>
      <c r="BP200" s="146"/>
      <c r="BQ200" s="146"/>
      <c r="BR200" s="146"/>
      <c r="BS200" s="146"/>
      <c r="BT200" s="146"/>
      <c r="BU200" s="146"/>
      <c r="BV200" s="146"/>
      <c r="BW200" s="146"/>
      <c r="BX200" s="146"/>
      <c r="BY200" s="146"/>
      <c r="BZ200" s="146"/>
      <c r="CA200" s="146"/>
      <c r="CB200" s="146"/>
      <c r="CC200" s="146"/>
      <c r="CD200" s="146"/>
      <c r="CE200" s="146"/>
      <c r="CF200" s="146"/>
      <c r="CG200" s="146"/>
      <c r="CH200" s="146"/>
      <c r="CI200" s="146"/>
      <c r="CJ200" s="146"/>
      <c r="CK200" s="146"/>
      <c r="CL200" s="146"/>
      <c r="CM200" s="146"/>
      <c r="CN200" s="146"/>
      <c r="CO200" s="146"/>
      <c r="CP200" s="146"/>
      <c r="CQ200" s="146"/>
      <c r="CR200" s="146"/>
      <c r="CS200" s="146"/>
      <c r="CT200" s="146"/>
      <c r="CU200" s="146"/>
      <c r="CV200" s="146"/>
      <c r="CW200" s="146"/>
      <c r="CX200" s="146"/>
      <c r="CY200" s="146"/>
      <c r="CZ200" s="146"/>
      <c r="DA200" s="146"/>
      <c r="DB200" s="146"/>
      <c r="DC200" s="146"/>
      <c r="DD200" s="146"/>
      <c r="DE200" s="146"/>
      <c r="DF200" s="146"/>
    </row>
    <row r="201" spans="1:110" ht="11.25" customHeight="1" x14ac:dyDescent="0.25">
      <c r="A201" s="146"/>
      <c r="B201" s="146"/>
      <c r="C201" s="135"/>
      <c r="D201" s="149"/>
      <c r="E201" s="135"/>
      <c r="F201" s="135"/>
      <c r="G201" s="135"/>
      <c r="H201" s="147"/>
      <c r="I201" s="150"/>
      <c r="J201" s="150"/>
      <c r="K201" s="151"/>
      <c r="L201" s="151"/>
      <c r="M201" s="151"/>
      <c r="N201" s="151"/>
      <c r="O201" s="151"/>
      <c r="P201" s="151"/>
      <c r="Q201" s="151"/>
      <c r="R201" s="151"/>
      <c r="S201" s="135"/>
      <c r="T201" s="135"/>
      <c r="U201" s="135"/>
      <c r="V201" s="136"/>
      <c r="W201" s="136"/>
      <c r="X201" s="136"/>
      <c r="Y201" s="136"/>
      <c r="Z201" s="136"/>
      <c r="AA201" s="136"/>
      <c r="AB201" s="136"/>
      <c r="AC201" s="136"/>
      <c r="AD201" s="136"/>
      <c r="AE201" s="136"/>
      <c r="AF201" s="136"/>
      <c r="AG201" s="136"/>
      <c r="AH201" s="136"/>
      <c r="AI201" s="136"/>
      <c r="AJ201" s="13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146"/>
      <c r="AW201" s="146"/>
      <c r="AX201" s="146"/>
      <c r="AY201" s="146"/>
      <c r="AZ201" s="146"/>
      <c r="BA201" s="146"/>
      <c r="BB201" s="146"/>
      <c r="BC201" s="146"/>
      <c r="BD201" s="146"/>
      <c r="BE201" s="146"/>
      <c r="BF201" s="146"/>
      <c r="BG201" s="146"/>
      <c r="BH201" s="146"/>
      <c r="BI201" s="146"/>
      <c r="BJ201" s="146"/>
      <c r="BK201" s="146"/>
      <c r="BL201" s="146"/>
      <c r="BM201" s="146"/>
      <c r="BN201" s="146"/>
      <c r="BO201" s="146"/>
      <c r="BP201" s="146"/>
      <c r="BQ201" s="146"/>
      <c r="BR201" s="146"/>
      <c r="BS201" s="146"/>
      <c r="BT201" s="146"/>
      <c r="BU201" s="146"/>
      <c r="BV201" s="146"/>
      <c r="BW201" s="146"/>
      <c r="BX201" s="146"/>
      <c r="BY201" s="146"/>
      <c r="BZ201" s="146"/>
      <c r="CA201" s="146"/>
      <c r="CB201" s="146"/>
      <c r="CC201" s="146"/>
      <c r="CD201" s="146"/>
      <c r="CE201" s="146"/>
      <c r="CF201" s="146"/>
      <c r="CG201" s="146"/>
      <c r="CH201" s="146"/>
      <c r="CI201" s="146"/>
      <c r="CJ201" s="146"/>
      <c r="CK201" s="146"/>
      <c r="CL201" s="146"/>
      <c r="CM201" s="146"/>
      <c r="CN201" s="146"/>
      <c r="CO201" s="146"/>
      <c r="CP201" s="146"/>
      <c r="CQ201" s="146"/>
      <c r="CR201" s="146"/>
      <c r="CS201" s="146"/>
      <c r="CT201" s="146"/>
      <c r="CU201" s="146"/>
      <c r="CV201" s="146"/>
      <c r="CW201" s="146"/>
      <c r="CX201" s="146"/>
      <c r="CY201" s="146"/>
      <c r="CZ201" s="146"/>
      <c r="DA201" s="146"/>
      <c r="DB201" s="146"/>
      <c r="DC201" s="146"/>
      <c r="DD201" s="146"/>
      <c r="DE201" s="146"/>
      <c r="DF201" s="146"/>
    </row>
    <row r="202" spans="1:110" ht="11.25" customHeight="1" x14ac:dyDescent="0.25">
      <c r="A202" s="146"/>
      <c r="B202" s="146"/>
      <c r="C202" s="135"/>
      <c r="D202" s="149"/>
      <c r="E202" s="135"/>
      <c r="F202" s="135"/>
      <c r="G202" s="135"/>
      <c r="H202" s="147"/>
      <c r="I202" s="150"/>
      <c r="J202" s="150"/>
      <c r="K202" s="151"/>
      <c r="L202" s="151"/>
      <c r="M202" s="151"/>
      <c r="N202" s="151"/>
      <c r="O202" s="151"/>
      <c r="P202" s="151"/>
      <c r="Q202" s="151"/>
      <c r="R202" s="151"/>
      <c r="S202" s="135"/>
      <c r="T202" s="135"/>
      <c r="U202" s="135"/>
      <c r="V202" s="136"/>
      <c r="W202" s="136"/>
      <c r="X202" s="136"/>
      <c r="Y202" s="136"/>
      <c r="Z202" s="136"/>
      <c r="AA202" s="136"/>
      <c r="AB202" s="136"/>
      <c r="AC202" s="136"/>
      <c r="AD202" s="136"/>
      <c r="AE202" s="136"/>
      <c r="AF202" s="136"/>
      <c r="AG202" s="136"/>
      <c r="AH202" s="136"/>
      <c r="AI202" s="136"/>
      <c r="AJ202" s="136"/>
      <c r="AK202" s="146"/>
      <c r="AL202" s="146"/>
      <c r="AM202" s="146"/>
      <c r="AN202" s="146"/>
      <c r="AO202" s="146"/>
      <c r="AP202" s="146"/>
      <c r="AQ202" s="146"/>
      <c r="AR202" s="146"/>
      <c r="AS202" s="146"/>
      <c r="AT202" s="146"/>
      <c r="AU202" s="146"/>
      <c r="AV202" s="146"/>
      <c r="AW202" s="146"/>
      <c r="AX202" s="146"/>
      <c r="AY202" s="146"/>
      <c r="AZ202" s="146"/>
      <c r="BA202" s="146"/>
      <c r="BB202" s="146"/>
      <c r="BC202" s="146"/>
      <c r="BD202" s="146"/>
      <c r="BE202" s="146"/>
      <c r="BF202" s="146"/>
      <c r="BG202" s="146"/>
      <c r="BH202" s="146"/>
      <c r="BI202" s="146"/>
      <c r="BJ202" s="146"/>
      <c r="BK202" s="146"/>
      <c r="BL202" s="146"/>
      <c r="BM202" s="146"/>
      <c r="BN202" s="146"/>
      <c r="BO202" s="146"/>
      <c r="BP202" s="146"/>
      <c r="BQ202" s="146"/>
      <c r="BR202" s="146"/>
      <c r="BS202" s="146"/>
      <c r="BT202" s="146"/>
      <c r="BU202" s="146"/>
      <c r="BV202" s="146"/>
      <c r="BW202" s="146"/>
      <c r="BX202" s="146"/>
      <c r="BY202" s="146"/>
      <c r="BZ202" s="146"/>
      <c r="CA202" s="146"/>
      <c r="CB202" s="146"/>
      <c r="CC202" s="146"/>
      <c r="CD202" s="146"/>
      <c r="CE202" s="146"/>
      <c r="CF202" s="146"/>
      <c r="CG202" s="146"/>
      <c r="CH202" s="146"/>
      <c r="CI202" s="146"/>
      <c r="CJ202" s="146"/>
      <c r="CK202" s="146"/>
      <c r="CL202" s="146"/>
      <c r="CM202" s="146"/>
      <c r="CN202" s="146"/>
      <c r="CO202" s="146"/>
      <c r="CP202" s="146"/>
      <c r="CQ202" s="146"/>
      <c r="CR202" s="146"/>
      <c r="CS202" s="146"/>
      <c r="CT202" s="146"/>
      <c r="CU202" s="146"/>
      <c r="CV202" s="146"/>
      <c r="CW202" s="146"/>
      <c r="CX202" s="146"/>
      <c r="CY202" s="146"/>
      <c r="CZ202" s="146"/>
      <c r="DA202" s="146"/>
      <c r="DB202" s="146"/>
      <c r="DC202" s="146"/>
      <c r="DD202" s="146"/>
      <c r="DE202" s="146"/>
      <c r="DF202" s="146"/>
    </row>
    <row r="203" spans="1:110" ht="11.25" customHeight="1" x14ac:dyDescent="0.25">
      <c r="A203" s="146"/>
      <c r="B203" s="146"/>
      <c r="C203" s="135"/>
      <c r="D203" s="149"/>
      <c r="E203" s="135"/>
      <c r="F203" s="135"/>
      <c r="G203" s="135"/>
      <c r="H203" s="147"/>
      <c r="I203" s="150"/>
      <c r="J203" s="150"/>
      <c r="K203" s="151"/>
      <c r="L203" s="151"/>
      <c r="M203" s="151"/>
      <c r="N203" s="151"/>
      <c r="O203" s="151"/>
      <c r="P203" s="151"/>
      <c r="Q203" s="151"/>
      <c r="R203" s="151"/>
      <c r="S203" s="135"/>
      <c r="T203" s="135"/>
      <c r="U203" s="135"/>
      <c r="V203" s="136"/>
      <c r="W203" s="136"/>
      <c r="X203" s="136"/>
      <c r="Y203" s="136"/>
      <c r="Z203" s="136"/>
      <c r="AA203" s="136"/>
      <c r="AB203" s="136"/>
      <c r="AC203" s="136"/>
      <c r="AD203" s="136"/>
      <c r="AE203" s="136"/>
      <c r="AF203" s="136"/>
      <c r="AG203" s="136"/>
      <c r="AH203" s="136"/>
      <c r="AI203" s="136"/>
      <c r="AJ203" s="136"/>
      <c r="AK203" s="146"/>
      <c r="AL203" s="146"/>
      <c r="AM203" s="146"/>
      <c r="AN203" s="146"/>
      <c r="AO203" s="146"/>
      <c r="AP203" s="146"/>
      <c r="AQ203" s="146"/>
      <c r="AR203" s="146"/>
      <c r="AS203" s="146"/>
      <c r="AT203" s="146"/>
      <c r="AU203" s="146"/>
      <c r="AV203" s="146"/>
      <c r="AW203" s="146"/>
      <c r="AX203" s="146"/>
      <c r="AY203" s="146"/>
      <c r="AZ203" s="146"/>
      <c r="BA203" s="146"/>
      <c r="BB203" s="146"/>
      <c r="BC203" s="146"/>
      <c r="BD203" s="146"/>
      <c r="BE203" s="146"/>
      <c r="BF203" s="146"/>
      <c r="BG203" s="146"/>
      <c r="BH203" s="146"/>
      <c r="BI203" s="146"/>
      <c r="BJ203" s="146"/>
      <c r="BK203" s="146"/>
      <c r="BL203" s="146"/>
      <c r="BM203" s="146"/>
      <c r="BN203" s="146"/>
      <c r="BO203" s="146"/>
      <c r="BP203" s="146"/>
      <c r="BQ203" s="146"/>
      <c r="BR203" s="146"/>
      <c r="BS203" s="146"/>
      <c r="BT203" s="146"/>
      <c r="BU203" s="146"/>
      <c r="BV203" s="146"/>
      <c r="BW203" s="146"/>
      <c r="BX203" s="146"/>
      <c r="BY203" s="146"/>
      <c r="BZ203" s="146"/>
      <c r="CA203" s="146"/>
      <c r="CB203" s="146"/>
      <c r="CC203" s="146"/>
      <c r="CD203" s="146"/>
      <c r="CE203" s="146"/>
      <c r="CF203" s="146"/>
      <c r="CG203" s="146"/>
      <c r="CH203" s="146"/>
      <c r="CI203" s="146"/>
      <c r="CJ203" s="146"/>
      <c r="CK203" s="146"/>
      <c r="CL203" s="146"/>
      <c r="CM203" s="146"/>
      <c r="CN203" s="146"/>
      <c r="CO203" s="146"/>
      <c r="CP203" s="146"/>
      <c r="CQ203" s="146"/>
      <c r="CR203" s="146"/>
      <c r="CS203" s="146"/>
      <c r="CT203" s="146"/>
      <c r="CU203" s="146"/>
      <c r="CV203" s="146"/>
      <c r="CW203" s="146"/>
      <c r="CX203" s="146"/>
      <c r="CY203" s="146"/>
      <c r="CZ203" s="146"/>
      <c r="DA203" s="146"/>
      <c r="DB203" s="146"/>
      <c r="DC203" s="146"/>
      <c r="DD203" s="146"/>
      <c r="DE203" s="146"/>
      <c r="DF203" s="146"/>
    </row>
    <row r="204" spans="1:110" ht="11.25" customHeight="1" x14ac:dyDescent="0.25">
      <c r="A204" s="146"/>
      <c r="B204" s="146"/>
      <c r="C204" s="135"/>
      <c r="D204" s="149"/>
      <c r="E204" s="135"/>
      <c r="F204" s="135"/>
      <c r="G204" s="135"/>
      <c r="H204" s="147"/>
      <c r="I204" s="150"/>
      <c r="J204" s="150"/>
      <c r="K204" s="151"/>
      <c r="L204" s="151"/>
      <c r="M204" s="151"/>
      <c r="N204" s="151"/>
      <c r="O204" s="151"/>
      <c r="P204" s="151"/>
      <c r="Q204" s="151"/>
      <c r="R204" s="151"/>
      <c r="S204" s="135"/>
      <c r="T204" s="135"/>
      <c r="U204" s="135"/>
      <c r="V204" s="136"/>
      <c r="W204" s="136"/>
      <c r="X204" s="136"/>
      <c r="Y204" s="136"/>
      <c r="Z204" s="136"/>
      <c r="AA204" s="136"/>
      <c r="AB204" s="136"/>
      <c r="AC204" s="136"/>
      <c r="AD204" s="136"/>
      <c r="AE204" s="136"/>
      <c r="AF204" s="136"/>
      <c r="AG204" s="136"/>
      <c r="AH204" s="136"/>
      <c r="AI204" s="136"/>
      <c r="AJ204" s="136"/>
      <c r="AK204" s="146"/>
      <c r="AL204" s="146"/>
      <c r="AM204" s="146"/>
      <c r="AN204" s="146"/>
      <c r="AO204" s="146"/>
      <c r="AP204" s="146"/>
      <c r="AQ204" s="146"/>
      <c r="AR204" s="146"/>
      <c r="AS204" s="146"/>
      <c r="AT204" s="146"/>
      <c r="AU204" s="146"/>
      <c r="AV204" s="146"/>
      <c r="AW204" s="146"/>
      <c r="AX204" s="146"/>
      <c r="AY204" s="146"/>
      <c r="AZ204" s="146"/>
      <c r="BA204" s="146"/>
      <c r="BB204" s="146"/>
      <c r="BC204" s="146"/>
      <c r="BD204" s="146"/>
      <c r="BE204" s="146"/>
      <c r="BF204" s="146"/>
      <c r="BG204" s="146"/>
      <c r="BH204" s="146"/>
      <c r="BI204" s="146"/>
      <c r="BJ204" s="146"/>
      <c r="BK204" s="146"/>
      <c r="BL204" s="146"/>
      <c r="BM204" s="146"/>
      <c r="BN204" s="146"/>
      <c r="BO204" s="146"/>
      <c r="BP204" s="146"/>
      <c r="BQ204" s="146"/>
      <c r="BR204" s="146"/>
      <c r="BS204" s="146"/>
      <c r="BT204" s="146"/>
      <c r="BU204" s="146"/>
      <c r="BV204" s="146"/>
      <c r="BW204" s="146"/>
      <c r="BX204" s="146"/>
      <c r="BY204" s="146"/>
      <c r="BZ204" s="146"/>
      <c r="CA204" s="146"/>
      <c r="CB204" s="146"/>
      <c r="CC204" s="146"/>
      <c r="CD204" s="146"/>
      <c r="CE204" s="146"/>
      <c r="CF204" s="146"/>
      <c r="CG204" s="146"/>
      <c r="CH204" s="146"/>
      <c r="CI204" s="146"/>
      <c r="CJ204" s="146"/>
      <c r="CK204" s="146"/>
      <c r="CL204" s="146"/>
      <c r="CM204" s="146"/>
      <c r="CN204" s="146"/>
      <c r="CO204" s="146"/>
      <c r="CP204" s="146"/>
      <c r="CQ204" s="146"/>
      <c r="CR204" s="146"/>
      <c r="CS204" s="146"/>
      <c r="CT204" s="146"/>
      <c r="CU204" s="146"/>
      <c r="CV204" s="146"/>
      <c r="CW204" s="146"/>
      <c r="CX204" s="146"/>
      <c r="CY204" s="146"/>
      <c r="CZ204" s="146"/>
      <c r="DA204" s="146"/>
      <c r="DB204" s="146"/>
      <c r="DC204" s="146"/>
      <c r="DD204" s="146"/>
      <c r="DE204" s="146"/>
      <c r="DF204" s="146"/>
    </row>
    <row r="205" spans="1:110" ht="11.25" customHeight="1" x14ac:dyDescent="0.25">
      <c r="A205" s="146"/>
      <c r="B205" s="146"/>
      <c r="C205" s="135"/>
      <c r="D205" s="149"/>
      <c r="E205" s="135"/>
      <c r="F205" s="135"/>
      <c r="G205" s="135"/>
      <c r="H205" s="147"/>
      <c r="I205" s="150"/>
      <c r="J205" s="150"/>
      <c r="K205" s="151"/>
      <c r="L205" s="151"/>
      <c r="M205" s="151"/>
      <c r="N205" s="151"/>
      <c r="O205" s="151"/>
      <c r="P205" s="151"/>
      <c r="Q205" s="151"/>
      <c r="R205" s="151"/>
      <c r="S205" s="135"/>
      <c r="T205" s="135"/>
      <c r="U205" s="135"/>
      <c r="V205" s="136"/>
      <c r="W205" s="136"/>
      <c r="X205" s="136"/>
      <c r="Y205" s="136"/>
      <c r="Z205" s="136"/>
      <c r="AA205" s="136"/>
      <c r="AB205" s="136"/>
      <c r="AC205" s="136"/>
      <c r="AD205" s="136"/>
      <c r="AE205" s="136"/>
      <c r="AF205" s="136"/>
      <c r="AG205" s="136"/>
      <c r="AH205" s="136"/>
      <c r="AI205" s="136"/>
      <c r="AJ205" s="13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6"/>
      <c r="BE205" s="146"/>
      <c r="BF205" s="146"/>
      <c r="BG205" s="146"/>
      <c r="BH205" s="146"/>
      <c r="BI205" s="146"/>
      <c r="BJ205" s="146"/>
      <c r="BK205" s="146"/>
      <c r="BL205" s="146"/>
      <c r="BM205" s="146"/>
      <c r="BN205" s="146"/>
      <c r="BO205" s="146"/>
      <c r="BP205" s="146"/>
      <c r="BQ205" s="146"/>
      <c r="BR205" s="146"/>
      <c r="BS205" s="146"/>
      <c r="BT205" s="146"/>
      <c r="BU205" s="146"/>
      <c r="BV205" s="146"/>
      <c r="BW205" s="146"/>
      <c r="BX205" s="146"/>
      <c r="BY205" s="146"/>
      <c r="BZ205" s="146"/>
      <c r="CA205" s="146"/>
      <c r="CB205" s="146"/>
      <c r="CC205" s="146"/>
      <c r="CD205" s="146"/>
      <c r="CE205" s="146"/>
      <c r="CF205" s="146"/>
      <c r="CG205" s="146"/>
      <c r="CH205" s="146"/>
      <c r="CI205" s="146"/>
      <c r="CJ205" s="146"/>
      <c r="CK205" s="146"/>
      <c r="CL205" s="146"/>
      <c r="CM205" s="146"/>
      <c r="CN205" s="146"/>
      <c r="CO205" s="146"/>
      <c r="CP205" s="146"/>
      <c r="CQ205" s="146"/>
      <c r="CR205" s="146"/>
      <c r="CS205" s="146"/>
      <c r="CT205" s="146"/>
      <c r="CU205" s="146"/>
      <c r="CV205" s="146"/>
      <c r="CW205" s="146"/>
      <c r="CX205" s="146"/>
      <c r="CY205" s="146"/>
      <c r="CZ205" s="146"/>
      <c r="DA205" s="146"/>
      <c r="DB205" s="146"/>
      <c r="DC205" s="146"/>
      <c r="DD205" s="146"/>
      <c r="DE205" s="146"/>
      <c r="DF205" s="146"/>
    </row>
    <row r="206" spans="1:110" ht="11.25" customHeight="1" x14ac:dyDescent="0.25">
      <c r="A206" s="146"/>
      <c r="B206" s="146"/>
      <c r="C206" s="135"/>
      <c r="D206" s="149"/>
      <c r="E206" s="135"/>
      <c r="F206" s="135"/>
      <c r="G206" s="135"/>
      <c r="H206" s="147"/>
      <c r="I206" s="150"/>
      <c r="J206" s="150"/>
      <c r="K206" s="151"/>
      <c r="L206" s="151"/>
      <c r="M206" s="151"/>
      <c r="N206" s="151"/>
      <c r="O206" s="151"/>
      <c r="P206" s="151"/>
      <c r="Q206" s="151"/>
      <c r="R206" s="151"/>
      <c r="S206" s="135"/>
      <c r="T206" s="135"/>
      <c r="U206" s="135"/>
      <c r="V206" s="136"/>
      <c r="W206" s="136"/>
      <c r="X206" s="136"/>
      <c r="Y206" s="136"/>
      <c r="Z206" s="136"/>
      <c r="AA206" s="136"/>
      <c r="AB206" s="136"/>
      <c r="AC206" s="136"/>
      <c r="AD206" s="136"/>
      <c r="AE206" s="136"/>
      <c r="AF206" s="136"/>
      <c r="AG206" s="136"/>
      <c r="AH206" s="136"/>
      <c r="AI206" s="136"/>
      <c r="AJ206" s="136"/>
      <c r="AK206" s="146"/>
      <c r="AL206" s="146"/>
      <c r="AM206" s="146"/>
      <c r="AN206" s="146"/>
      <c r="AO206" s="146"/>
      <c r="AP206" s="146"/>
      <c r="AQ206" s="146"/>
      <c r="AR206" s="146"/>
      <c r="AS206" s="146"/>
      <c r="AT206" s="146"/>
      <c r="AU206" s="146"/>
      <c r="AV206" s="146"/>
      <c r="AW206" s="146"/>
      <c r="AX206" s="146"/>
      <c r="AY206" s="146"/>
      <c r="AZ206" s="146"/>
      <c r="BA206" s="146"/>
      <c r="BB206" s="146"/>
      <c r="BC206" s="146"/>
      <c r="BD206" s="146"/>
      <c r="BE206" s="146"/>
      <c r="BF206" s="146"/>
      <c r="BG206" s="146"/>
      <c r="BH206" s="146"/>
      <c r="BI206" s="146"/>
      <c r="BJ206" s="146"/>
      <c r="BK206" s="146"/>
      <c r="BL206" s="146"/>
      <c r="BM206" s="146"/>
      <c r="BN206" s="146"/>
      <c r="BO206" s="146"/>
      <c r="BP206" s="146"/>
      <c r="BQ206" s="146"/>
      <c r="BR206" s="146"/>
      <c r="BS206" s="146"/>
      <c r="BT206" s="146"/>
      <c r="BU206" s="146"/>
      <c r="BV206" s="146"/>
      <c r="BW206" s="146"/>
      <c r="BX206" s="146"/>
      <c r="BY206" s="146"/>
      <c r="BZ206" s="146"/>
      <c r="CA206" s="146"/>
      <c r="CB206" s="146"/>
      <c r="CC206" s="146"/>
      <c r="CD206" s="146"/>
      <c r="CE206" s="146"/>
      <c r="CF206" s="146"/>
      <c r="CG206" s="146"/>
      <c r="CH206" s="146"/>
      <c r="CI206" s="146"/>
      <c r="CJ206" s="146"/>
      <c r="CK206" s="146"/>
      <c r="CL206" s="146"/>
      <c r="CM206" s="146"/>
      <c r="CN206" s="146"/>
      <c r="CO206" s="146"/>
      <c r="CP206" s="146"/>
      <c r="CQ206" s="146"/>
      <c r="CR206" s="146"/>
      <c r="CS206" s="146"/>
      <c r="CT206" s="146"/>
      <c r="CU206" s="146"/>
      <c r="CV206" s="146"/>
      <c r="CW206" s="146"/>
      <c r="CX206" s="146"/>
      <c r="CY206" s="146"/>
      <c r="CZ206" s="146"/>
      <c r="DA206" s="146"/>
      <c r="DB206" s="146"/>
      <c r="DC206" s="146"/>
      <c r="DD206" s="146"/>
      <c r="DE206" s="146"/>
      <c r="DF206" s="146"/>
    </row>
    <row r="207" spans="1:110" ht="11.25" customHeight="1" x14ac:dyDescent="0.25">
      <c r="A207" s="146"/>
      <c r="B207" s="146"/>
      <c r="C207" s="135"/>
      <c r="D207" s="149"/>
      <c r="E207" s="135"/>
      <c r="F207" s="135"/>
      <c r="G207" s="135"/>
      <c r="H207" s="147"/>
      <c r="I207" s="150"/>
      <c r="J207" s="150"/>
      <c r="K207" s="151"/>
      <c r="L207" s="151"/>
      <c r="M207" s="151"/>
      <c r="N207" s="151"/>
      <c r="O207" s="151"/>
      <c r="P207" s="151"/>
      <c r="Q207" s="151"/>
      <c r="R207" s="151"/>
      <c r="S207" s="135"/>
      <c r="T207" s="135"/>
      <c r="U207" s="135"/>
      <c r="V207" s="136"/>
      <c r="W207" s="136"/>
      <c r="X207" s="136"/>
      <c r="Y207" s="136"/>
      <c r="Z207" s="136"/>
      <c r="AA207" s="136"/>
      <c r="AB207" s="136"/>
      <c r="AC207" s="136"/>
      <c r="AD207" s="136"/>
      <c r="AE207" s="136"/>
      <c r="AF207" s="136"/>
      <c r="AG207" s="136"/>
      <c r="AH207" s="136"/>
      <c r="AI207" s="136"/>
      <c r="AJ207" s="136"/>
      <c r="AK207" s="146"/>
      <c r="AL207" s="146"/>
      <c r="AM207" s="146"/>
      <c r="AN207" s="146"/>
      <c r="AO207" s="146"/>
      <c r="AP207" s="146"/>
      <c r="AQ207" s="146"/>
      <c r="AR207" s="146"/>
      <c r="AS207" s="146"/>
      <c r="AT207" s="146"/>
      <c r="AU207" s="146"/>
      <c r="AV207" s="146"/>
      <c r="AW207" s="146"/>
      <c r="AX207" s="146"/>
      <c r="AY207" s="146"/>
      <c r="AZ207" s="146"/>
      <c r="BA207" s="146"/>
      <c r="BB207" s="146"/>
      <c r="BC207" s="146"/>
      <c r="BD207" s="146"/>
      <c r="BE207" s="146"/>
      <c r="BF207" s="146"/>
      <c r="BG207" s="146"/>
      <c r="BH207" s="146"/>
      <c r="BI207" s="146"/>
      <c r="BJ207" s="146"/>
      <c r="BK207" s="146"/>
      <c r="BL207" s="146"/>
      <c r="BM207" s="146"/>
      <c r="BN207" s="146"/>
      <c r="BO207" s="146"/>
      <c r="BP207" s="146"/>
      <c r="BQ207" s="146"/>
      <c r="BR207" s="146"/>
      <c r="BS207" s="146"/>
      <c r="BT207" s="146"/>
      <c r="BU207" s="146"/>
      <c r="BV207" s="146"/>
      <c r="BW207" s="146"/>
      <c r="BX207" s="146"/>
      <c r="BY207" s="146"/>
      <c r="BZ207" s="146"/>
      <c r="CA207" s="146"/>
      <c r="CB207" s="146"/>
      <c r="CC207" s="146"/>
      <c r="CD207" s="146"/>
      <c r="CE207" s="146"/>
      <c r="CF207" s="146"/>
      <c r="CG207" s="146"/>
      <c r="CH207" s="146"/>
      <c r="CI207" s="146"/>
      <c r="CJ207" s="146"/>
      <c r="CK207" s="146"/>
      <c r="CL207" s="146"/>
      <c r="CM207" s="146"/>
      <c r="CN207" s="146"/>
      <c r="CO207" s="146"/>
      <c r="CP207" s="146"/>
      <c r="CQ207" s="146"/>
      <c r="CR207" s="146"/>
      <c r="CS207" s="146"/>
      <c r="CT207" s="146"/>
      <c r="CU207" s="146"/>
      <c r="CV207" s="146"/>
      <c r="CW207" s="146"/>
      <c r="CX207" s="146"/>
      <c r="CY207" s="146"/>
      <c r="CZ207" s="146"/>
      <c r="DA207" s="146"/>
      <c r="DB207" s="146"/>
      <c r="DC207" s="146"/>
      <c r="DD207" s="146"/>
      <c r="DE207" s="146"/>
      <c r="DF207" s="146"/>
    </row>
    <row r="208" spans="1:110" ht="11.25" customHeight="1" x14ac:dyDescent="0.25">
      <c r="A208" s="146"/>
      <c r="B208" s="146"/>
      <c r="C208" s="135"/>
      <c r="D208" s="149"/>
      <c r="E208" s="135"/>
      <c r="F208" s="135"/>
      <c r="G208" s="135"/>
      <c r="H208" s="147"/>
      <c r="I208" s="150"/>
      <c r="J208" s="150"/>
      <c r="K208" s="151"/>
      <c r="L208" s="151"/>
      <c r="M208" s="151"/>
      <c r="N208" s="151"/>
      <c r="O208" s="151"/>
      <c r="P208" s="151"/>
      <c r="Q208" s="151"/>
      <c r="R208" s="151"/>
      <c r="S208" s="135"/>
      <c r="T208" s="135"/>
      <c r="U208" s="135"/>
      <c r="V208" s="136"/>
      <c r="W208" s="136"/>
      <c r="X208" s="136"/>
      <c r="Y208" s="136"/>
      <c r="Z208" s="136"/>
      <c r="AA208" s="136"/>
      <c r="AB208" s="136"/>
      <c r="AC208" s="136"/>
      <c r="AD208" s="136"/>
      <c r="AE208" s="136"/>
      <c r="AF208" s="136"/>
      <c r="AG208" s="136"/>
      <c r="AH208" s="136"/>
      <c r="AI208" s="136"/>
      <c r="AJ208" s="13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6"/>
      <c r="BF208" s="146"/>
      <c r="BG208" s="146"/>
      <c r="BH208" s="146"/>
      <c r="BI208" s="146"/>
      <c r="BJ208" s="146"/>
      <c r="BK208" s="146"/>
      <c r="BL208" s="146"/>
      <c r="BM208" s="146"/>
      <c r="BN208" s="146"/>
      <c r="BO208" s="146"/>
      <c r="BP208" s="146"/>
      <c r="BQ208" s="146"/>
      <c r="BR208" s="146"/>
      <c r="BS208" s="146"/>
      <c r="BT208" s="146"/>
      <c r="BU208" s="146"/>
      <c r="BV208" s="146"/>
      <c r="BW208" s="146"/>
      <c r="BX208" s="146"/>
      <c r="BY208" s="146"/>
      <c r="BZ208" s="146"/>
      <c r="CA208" s="146"/>
      <c r="CB208" s="146"/>
      <c r="CC208" s="146"/>
      <c r="CD208" s="146"/>
      <c r="CE208" s="146"/>
      <c r="CF208" s="146"/>
      <c r="CG208" s="146"/>
      <c r="CH208" s="146"/>
      <c r="CI208" s="146"/>
      <c r="CJ208" s="146"/>
      <c r="CK208" s="146"/>
      <c r="CL208" s="146"/>
      <c r="CM208" s="146"/>
      <c r="CN208" s="146"/>
      <c r="CO208" s="146"/>
      <c r="CP208" s="146"/>
      <c r="CQ208" s="146"/>
      <c r="CR208" s="146"/>
      <c r="CS208" s="146"/>
      <c r="CT208" s="146"/>
      <c r="CU208" s="146"/>
      <c r="CV208" s="146"/>
      <c r="CW208" s="146"/>
      <c r="CX208" s="146"/>
      <c r="CY208" s="146"/>
      <c r="CZ208" s="146"/>
      <c r="DA208" s="146"/>
      <c r="DB208" s="146"/>
      <c r="DC208" s="146"/>
      <c r="DD208" s="146"/>
      <c r="DE208" s="146"/>
      <c r="DF208" s="146"/>
    </row>
    <row r="209" spans="1:110" ht="11.25" customHeight="1" x14ac:dyDescent="0.25">
      <c r="A209" s="146"/>
      <c r="B209" s="146"/>
      <c r="C209" s="135"/>
      <c r="D209" s="149"/>
      <c r="E209" s="135"/>
      <c r="F209" s="135"/>
      <c r="G209" s="135"/>
      <c r="H209" s="147"/>
      <c r="I209" s="150"/>
      <c r="J209" s="150"/>
      <c r="K209" s="151"/>
      <c r="L209" s="151"/>
      <c r="M209" s="151"/>
      <c r="N209" s="151"/>
      <c r="O209" s="151"/>
      <c r="P209" s="151"/>
      <c r="Q209" s="151"/>
      <c r="R209" s="151"/>
      <c r="S209" s="135"/>
      <c r="T209" s="135"/>
      <c r="U209" s="135"/>
      <c r="V209" s="136"/>
      <c r="W209" s="136"/>
      <c r="X209" s="136"/>
      <c r="Y209" s="136"/>
      <c r="Z209" s="136"/>
      <c r="AA209" s="136"/>
      <c r="AB209" s="136"/>
      <c r="AC209" s="136"/>
      <c r="AD209" s="136"/>
      <c r="AE209" s="136"/>
      <c r="AF209" s="136"/>
      <c r="AG209" s="136"/>
      <c r="AH209" s="136"/>
      <c r="AI209" s="136"/>
      <c r="AJ209" s="136"/>
      <c r="AK209" s="146"/>
      <c r="AL209" s="146"/>
      <c r="AM209" s="146"/>
      <c r="AN209" s="146"/>
      <c r="AO209" s="146"/>
      <c r="AP209" s="146"/>
      <c r="AQ209" s="146"/>
      <c r="AR209" s="146"/>
      <c r="AS209" s="146"/>
      <c r="AT209" s="146"/>
      <c r="AU209" s="146"/>
      <c r="AV209" s="146"/>
      <c r="AW209" s="146"/>
      <c r="AX209" s="146"/>
      <c r="AY209" s="146"/>
      <c r="AZ209" s="146"/>
      <c r="BA209" s="146"/>
      <c r="BB209" s="146"/>
      <c r="BC209" s="146"/>
      <c r="BD209" s="146"/>
      <c r="BE209" s="146"/>
      <c r="BF209" s="146"/>
      <c r="BG209" s="146"/>
      <c r="BH209" s="146"/>
      <c r="BI209" s="146"/>
      <c r="BJ209" s="146"/>
      <c r="BK209" s="146"/>
      <c r="BL209" s="146"/>
      <c r="BM209" s="146"/>
      <c r="BN209" s="146"/>
      <c r="BO209" s="146"/>
      <c r="BP209" s="146"/>
      <c r="BQ209" s="146"/>
      <c r="BR209" s="146"/>
      <c r="BS209" s="146"/>
      <c r="BT209" s="146"/>
      <c r="BU209" s="146"/>
      <c r="BV209" s="146"/>
      <c r="BW209" s="146"/>
      <c r="BX209" s="146"/>
      <c r="BY209" s="146"/>
      <c r="BZ209" s="146"/>
      <c r="CA209" s="146"/>
      <c r="CB209" s="146"/>
      <c r="CC209" s="146"/>
      <c r="CD209" s="146"/>
      <c r="CE209" s="146"/>
      <c r="CF209" s="146"/>
      <c r="CG209" s="146"/>
      <c r="CH209" s="146"/>
      <c r="CI209" s="146"/>
      <c r="CJ209" s="146"/>
      <c r="CK209" s="146"/>
      <c r="CL209" s="146"/>
      <c r="CM209" s="146"/>
      <c r="CN209" s="146"/>
      <c r="CO209" s="146"/>
      <c r="CP209" s="146"/>
      <c r="CQ209" s="146"/>
      <c r="CR209" s="146"/>
      <c r="CS209" s="146"/>
      <c r="CT209" s="146"/>
      <c r="CU209" s="146"/>
      <c r="CV209" s="146"/>
      <c r="CW209" s="146"/>
      <c r="CX209" s="146"/>
      <c r="CY209" s="146"/>
      <c r="CZ209" s="146"/>
      <c r="DA209" s="146"/>
      <c r="DB209" s="146"/>
      <c r="DC209" s="146"/>
      <c r="DD209" s="146"/>
      <c r="DE209" s="146"/>
      <c r="DF209" s="146"/>
    </row>
    <row r="210" spans="1:110" ht="11.25" customHeight="1" x14ac:dyDescent="0.25">
      <c r="A210" s="146"/>
      <c r="B210" s="146"/>
      <c r="C210" s="135"/>
      <c r="D210" s="149"/>
      <c r="E210" s="135"/>
      <c r="F210" s="135"/>
      <c r="G210" s="135"/>
      <c r="H210" s="147"/>
      <c r="I210" s="150"/>
      <c r="J210" s="150"/>
      <c r="K210" s="151"/>
      <c r="L210" s="151"/>
      <c r="M210" s="151"/>
      <c r="N210" s="151"/>
      <c r="O210" s="151"/>
      <c r="P210" s="151"/>
      <c r="Q210" s="151"/>
      <c r="R210" s="151"/>
      <c r="S210" s="135"/>
      <c r="T210" s="135"/>
      <c r="U210" s="135"/>
      <c r="V210" s="136"/>
      <c r="W210" s="136"/>
      <c r="X210" s="136"/>
      <c r="Y210" s="136"/>
      <c r="Z210" s="136"/>
      <c r="AA210" s="136"/>
      <c r="AB210" s="136"/>
      <c r="AC210" s="136"/>
      <c r="AD210" s="136"/>
      <c r="AE210" s="136"/>
      <c r="AF210" s="136"/>
      <c r="AG210" s="136"/>
      <c r="AH210" s="136"/>
      <c r="AI210" s="136"/>
      <c r="AJ210" s="136"/>
      <c r="AK210" s="146"/>
      <c r="AL210" s="146"/>
      <c r="AM210" s="146"/>
      <c r="AN210" s="146"/>
      <c r="AO210" s="146"/>
      <c r="AP210" s="146"/>
      <c r="AQ210" s="146"/>
      <c r="AR210" s="146"/>
      <c r="AS210" s="146"/>
      <c r="AT210" s="146"/>
      <c r="AU210" s="146"/>
      <c r="AV210" s="146"/>
      <c r="AW210" s="146"/>
      <c r="AX210" s="146"/>
      <c r="AY210" s="146"/>
      <c r="AZ210" s="146"/>
      <c r="BA210" s="146"/>
      <c r="BB210" s="146"/>
      <c r="BC210" s="146"/>
      <c r="BD210" s="146"/>
      <c r="BE210" s="146"/>
      <c r="BF210" s="146"/>
      <c r="BG210" s="146"/>
      <c r="BH210" s="146"/>
      <c r="BI210" s="146"/>
      <c r="BJ210" s="146"/>
      <c r="BK210" s="146"/>
      <c r="BL210" s="146"/>
      <c r="BM210" s="146"/>
      <c r="BN210" s="146"/>
      <c r="BO210" s="146"/>
      <c r="BP210" s="146"/>
      <c r="BQ210" s="146"/>
      <c r="BR210" s="146"/>
      <c r="BS210" s="146"/>
      <c r="BT210" s="146"/>
      <c r="BU210" s="146"/>
      <c r="BV210" s="146"/>
      <c r="BW210" s="146"/>
      <c r="BX210" s="146"/>
      <c r="BY210" s="146"/>
      <c r="BZ210" s="146"/>
      <c r="CA210" s="146"/>
      <c r="CB210" s="146"/>
      <c r="CC210" s="146"/>
      <c r="CD210" s="146"/>
      <c r="CE210" s="146"/>
      <c r="CF210" s="146"/>
      <c r="CG210" s="146"/>
      <c r="CH210" s="146"/>
      <c r="CI210" s="146"/>
      <c r="CJ210" s="146"/>
      <c r="CK210" s="146"/>
      <c r="CL210" s="146"/>
      <c r="CM210" s="146"/>
      <c r="CN210" s="146"/>
      <c r="CO210" s="146"/>
      <c r="CP210" s="146"/>
      <c r="CQ210" s="146"/>
      <c r="CR210" s="146"/>
      <c r="CS210" s="146"/>
      <c r="CT210" s="146"/>
      <c r="CU210" s="146"/>
      <c r="CV210" s="146"/>
      <c r="CW210" s="146"/>
      <c r="CX210" s="146"/>
      <c r="CY210" s="146"/>
      <c r="CZ210" s="146"/>
      <c r="DA210" s="146"/>
      <c r="DB210" s="146"/>
      <c r="DC210" s="146"/>
      <c r="DD210" s="146"/>
      <c r="DE210" s="146"/>
      <c r="DF210" s="146"/>
    </row>
    <row r="211" spans="1:110" ht="11.25" customHeight="1" x14ac:dyDescent="0.25">
      <c r="A211" s="146"/>
      <c r="B211" s="146"/>
      <c r="C211" s="135"/>
      <c r="D211" s="149"/>
      <c r="E211" s="135"/>
      <c r="F211" s="135"/>
      <c r="G211" s="135"/>
      <c r="H211" s="147"/>
      <c r="I211" s="150"/>
      <c r="J211" s="150"/>
      <c r="K211" s="151"/>
      <c r="L211" s="151"/>
      <c r="M211" s="151"/>
      <c r="N211" s="151"/>
      <c r="O211" s="151"/>
      <c r="P211" s="151"/>
      <c r="Q211" s="151"/>
      <c r="R211" s="151"/>
      <c r="S211" s="135"/>
      <c r="T211" s="135"/>
      <c r="U211" s="135"/>
      <c r="V211" s="136"/>
      <c r="W211" s="136"/>
      <c r="X211" s="136"/>
      <c r="Y211" s="136"/>
      <c r="Z211" s="136"/>
      <c r="AA211" s="136"/>
      <c r="AB211" s="136"/>
      <c r="AC211" s="136"/>
      <c r="AD211" s="136"/>
      <c r="AE211" s="136"/>
      <c r="AF211" s="136"/>
      <c r="AG211" s="136"/>
      <c r="AH211" s="136"/>
      <c r="AI211" s="136"/>
      <c r="AJ211" s="13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6"/>
      <c r="AV211" s="146"/>
      <c r="AW211" s="146"/>
      <c r="AX211" s="146"/>
      <c r="AY211" s="146"/>
      <c r="AZ211" s="146"/>
      <c r="BA211" s="146"/>
      <c r="BB211" s="146"/>
      <c r="BC211" s="146"/>
      <c r="BD211" s="146"/>
      <c r="BE211" s="146"/>
      <c r="BF211" s="146"/>
      <c r="BG211" s="146"/>
      <c r="BH211" s="146"/>
      <c r="BI211" s="146"/>
      <c r="BJ211" s="146"/>
      <c r="BK211" s="146"/>
      <c r="BL211" s="146"/>
      <c r="BM211" s="146"/>
      <c r="BN211" s="146"/>
      <c r="BO211" s="146"/>
      <c r="BP211" s="146"/>
      <c r="BQ211" s="146"/>
      <c r="BR211" s="146"/>
      <c r="BS211" s="146"/>
      <c r="BT211" s="146"/>
      <c r="BU211" s="146"/>
      <c r="BV211" s="146"/>
      <c r="BW211" s="146"/>
      <c r="BX211" s="146"/>
      <c r="BY211" s="146"/>
      <c r="BZ211" s="146"/>
      <c r="CA211" s="146"/>
      <c r="CB211" s="146"/>
      <c r="CC211" s="146"/>
      <c r="CD211" s="146"/>
      <c r="CE211" s="146"/>
      <c r="CF211" s="146"/>
      <c r="CG211" s="146"/>
      <c r="CH211" s="146"/>
      <c r="CI211" s="146"/>
      <c r="CJ211" s="146"/>
      <c r="CK211" s="146"/>
      <c r="CL211" s="146"/>
      <c r="CM211" s="146"/>
      <c r="CN211" s="146"/>
      <c r="CO211" s="146"/>
      <c r="CP211" s="146"/>
      <c r="CQ211" s="146"/>
      <c r="CR211" s="146"/>
      <c r="CS211" s="146"/>
      <c r="CT211" s="146"/>
      <c r="CU211" s="146"/>
      <c r="CV211" s="146"/>
      <c r="CW211" s="146"/>
      <c r="CX211" s="146"/>
      <c r="CY211" s="146"/>
      <c r="CZ211" s="146"/>
      <c r="DA211" s="146"/>
      <c r="DB211" s="146"/>
      <c r="DC211" s="146"/>
      <c r="DD211" s="146"/>
      <c r="DE211" s="146"/>
      <c r="DF211" s="146"/>
    </row>
    <row r="212" spans="1:110" ht="11.25" customHeight="1" x14ac:dyDescent="0.25">
      <c r="A212" s="146"/>
      <c r="B212" s="146"/>
      <c r="C212" s="135"/>
      <c r="D212" s="149"/>
      <c r="E212" s="135"/>
      <c r="F212" s="135"/>
      <c r="G212" s="135"/>
      <c r="H212" s="147"/>
      <c r="I212" s="150"/>
      <c r="J212" s="150"/>
      <c r="K212" s="151"/>
      <c r="L212" s="151"/>
      <c r="M212" s="151"/>
      <c r="N212" s="151"/>
      <c r="O212" s="151"/>
      <c r="P212" s="151"/>
      <c r="Q212" s="151"/>
      <c r="R212" s="151"/>
      <c r="S212" s="135"/>
      <c r="T212" s="135"/>
      <c r="U212" s="135"/>
      <c r="V212" s="136"/>
      <c r="W212" s="136"/>
      <c r="X212" s="136"/>
      <c r="Y212" s="136"/>
      <c r="Z212" s="136"/>
      <c r="AA212" s="136"/>
      <c r="AB212" s="136"/>
      <c r="AC212" s="136"/>
      <c r="AD212" s="136"/>
      <c r="AE212" s="136"/>
      <c r="AF212" s="136"/>
      <c r="AG212" s="136"/>
      <c r="AH212" s="136"/>
      <c r="AI212" s="136"/>
      <c r="AJ212" s="136"/>
      <c r="AK212" s="146"/>
      <c r="AL212" s="146"/>
      <c r="AM212" s="146"/>
      <c r="AN212" s="146"/>
      <c r="AO212" s="146"/>
      <c r="AP212" s="146"/>
      <c r="AQ212" s="146"/>
      <c r="AR212" s="146"/>
      <c r="AS212" s="146"/>
      <c r="AT212" s="146"/>
      <c r="AU212" s="146"/>
      <c r="AV212" s="146"/>
      <c r="AW212" s="146"/>
      <c r="AX212" s="146"/>
      <c r="AY212" s="146"/>
      <c r="AZ212" s="146"/>
      <c r="BA212" s="146"/>
      <c r="BB212" s="146"/>
      <c r="BC212" s="146"/>
      <c r="BD212" s="146"/>
      <c r="BE212" s="146"/>
      <c r="BF212" s="146"/>
      <c r="BG212" s="146"/>
      <c r="BH212" s="146"/>
      <c r="BI212" s="146"/>
      <c r="BJ212" s="146"/>
      <c r="BK212" s="146"/>
      <c r="BL212" s="146"/>
      <c r="BM212" s="146"/>
      <c r="BN212" s="146"/>
      <c r="BO212" s="146"/>
      <c r="BP212" s="146"/>
      <c r="BQ212" s="146"/>
      <c r="BR212" s="146"/>
      <c r="BS212" s="146"/>
      <c r="BT212" s="146"/>
      <c r="BU212" s="146"/>
      <c r="BV212" s="146"/>
      <c r="BW212" s="146"/>
      <c r="BX212" s="146"/>
      <c r="BY212" s="146"/>
      <c r="BZ212" s="146"/>
      <c r="CA212" s="146"/>
      <c r="CB212" s="146"/>
      <c r="CC212" s="146"/>
      <c r="CD212" s="146"/>
      <c r="CE212" s="146"/>
      <c r="CF212" s="146"/>
      <c r="CG212" s="146"/>
      <c r="CH212" s="146"/>
      <c r="CI212" s="146"/>
      <c r="CJ212" s="146"/>
      <c r="CK212" s="146"/>
      <c r="CL212" s="146"/>
      <c r="CM212" s="146"/>
      <c r="CN212" s="146"/>
      <c r="CO212" s="146"/>
      <c r="CP212" s="146"/>
      <c r="CQ212" s="146"/>
      <c r="CR212" s="146"/>
      <c r="CS212" s="146"/>
      <c r="CT212" s="146"/>
      <c r="CU212" s="146"/>
      <c r="CV212" s="146"/>
      <c r="CW212" s="146"/>
      <c r="CX212" s="146"/>
      <c r="CY212" s="146"/>
      <c r="CZ212" s="146"/>
      <c r="DA212" s="146"/>
      <c r="DB212" s="146"/>
      <c r="DC212" s="146"/>
      <c r="DD212" s="146"/>
      <c r="DE212" s="146"/>
      <c r="DF212" s="146"/>
    </row>
    <row r="213" spans="1:110" ht="11.25" customHeight="1" x14ac:dyDescent="0.25">
      <c r="A213" s="146"/>
      <c r="B213" s="146"/>
      <c r="C213" s="135"/>
      <c r="D213" s="149"/>
      <c r="E213" s="135"/>
      <c r="F213" s="135"/>
      <c r="G213" s="135"/>
      <c r="H213" s="147"/>
      <c r="I213" s="150"/>
      <c r="J213" s="150"/>
      <c r="K213" s="151"/>
      <c r="L213" s="151"/>
      <c r="M213" s="151"/>
      <c r="N213" s="151"/>
      <c r="O213" s="151"/>
      <c r="P213" s="151"/>
      <c r="Q213" s="151"/>
      <c r="R213" s="151"/>
      <c r="S213" s="135"/>
      <c r="T213" s="135"/>
      <c r="U213" s="135"/>
      <c r="V213" s="136"/>
      <c r="W213" s="136"/>
      <c r="X213" s="136"/>
      <c r="Y213" s="136"/>
      <c r="Z213" s="136"/>
      <c r="AA213" s="136"/>
      <c r="AB213" s="136"/>
      <c r="AC213" s="136"/>
      <c r="AD213" s="136"/>
      <c r="AE213" s="136"/>
      <c r="AF213" s="136"/>
      <c r="AG213" s="136"/>
      <c r="AH213" s="136"/>
      <c r="AI213" s="136"/>
      <c r="AJ213" s="136"/>
      <c r="AK213" s="146"/>
      <c r="AL213" s="146"/>
      <c r="AM213" s="146"/>
      <c r="AN213" s="146"/>
      <c r="AO213" s="146"/>
      <c r="AP213" s="146"/>
      <c r="AQ213" s="146"/>
      <c r="AR213" s="146"/>
      <c r="AS213" s="146"/>
      <c r="AT213" s="146"/>
      <c r="AU213" s="146"/>
      <c r="AV213" s="146"/>
      <c r="AW213" s="146"/>
      <c r="AX213" s="146"/>
      <c r="AY213" s="146"/>
      <c r="AZ213" s="146"/>
      <c r="BA213" s="146"/>
      <c r="BB213" s="146"/>
      <c r="BC213" s="146"/>
      <c r="BD213" s="146"/>
      <c r="BE213" s="146"/>
      <c r="BF213" s="146"/>
      <c r="BG213" s="146"/>
      <c r="BH213" s="146"/>
      <c r="BI213" s="146"/>
      <c r="BJ213" s="146"/>
      <c r="BK213" s="146"/>
      <c r="BL213" s="146"/>
      <c r="BM213" s="146"/>
      <c r="BN213" s="146"/>
      <c r="BO213" s="146"/>
      <c r="BP213" s="146"/>
      <c r="BQ213" s="146"/>
      <c r="BR213" s="146"/>
      <c r="BS213" s="146"/>
      <c r="BT213" s="146"/>
      <c r="BU213" s="146"/>
      <c r="BV213" s="146"/>
      <c r="BW213" s="146"/>
      <c r="BX213" s="146"/>
      <c r="BY213" s="146"/>
      <c r="BZ213" s="146"/>
      <c r="CA213" s="146"/>
      <c r="CB213" s="146"/>
      <c r="CC213" s="146"/>
      <c r="CD213" s="146"/>
      <c r="CE213" s="146"/>
      <c r="CF213" s="146"/>
      <c r="CG213" s="146"/>
      <c r="CH213" s="146"/>
      <c r="CI213" s="146"/>
      <c r="CJ213" s="146"/>
      <c r="CK213" s="146"/>
      <c r="CL213" s="146"/>
      <c r="CM213" s="146"/>
      <c r="CN213" s="146"/>
      <c r="CO213" s="146"/>
      <c r="CP213" s="146"/>
      <c r="CQ213" s="146"/>
      <c r="CR213" s="146"/>
      <c r="CS213" s="146"/>
      <c r="CT213" s="146"/>
      <c r="CU213" s="146"/>
      <c r="CV213" s="146"/>
      <c r="CW213" s="146"/>
      <c r="CX213" s="146"/>
      <c r="CY213" s="146"/>
      <c r="CZ213" s="146"/>
      <c r="DA213" s="146"/>
      <c r="DB213" s="146"/>
      <c r="DC213" s="146"/>
      <c r="DD213" s="146"/>
      <c r="DE213" s="146"/>
      <c r="DF213" s="146"/>
    </row>
    <row r="214" spans="1:110" ht="11.25" customHeight="1" x14ac:dyDescent="0.25">
      <c r="A214" s="146"/>
      <c r="B214" s="146"/>
      <c r="C214" s="135"/>
      <c r="D214" s="149"/>
      <c r="E214" s="135"/>
      <c r="F214" s="135"/>
      <c r="G214" s="135"/>
      <c r="H214" s="147"/>
      <c r="I214" s="150"/>
      <c r="J214" s="150"/>
      <c r="K214" s="151"/>
      <c r="L214" s="151"/>
      <c r="M214" s="151"/>
      <c r="N214" s="151"/>
      <c r="O214" s="151"/>
      <c r="P214" s="151"/>
      <c r="Q214" s="151"/>
      <c r="R214" s="151"/>
      <c r="S214" s="135"/>
      <c r="T214" s="135"/>
      <c r="U214" s="135"/>
      <c r="V214" s="136"/>
      <c r="W214" s="136"/>
      <c r="X214" s="136"/>
      <c r="Y214" s="136"/>
      <c r="Z214" s="136"/>
      <c r="AA214" s="136"/>
      <c r="AB214" s="136"/>
      <c r="AC214" s="136"/>
      <c r="AD214" s="136"/>
      <c r="AE214" s="136"/>
      <c r="AF214" s="136"/>
      <c r="AG214" s="136"/>
      <c r="AH214" s="136"/>
      <c r="AI214" s="136"/>
      <c r="AJ214" s="13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6"/>
      <c r="AV214" s="146"/>
      <c r="AW214" s="146"/>
      <c r="AX214" s="146"/>
      <c r="AY214" s="146"/>
      <c r="AZ214" s="146"/>
      <c r="BA214" s="146"/>
      <c r="BB214" s="146"/>
      <c r="BC214" s="146"/>
      <c r="BD214" s="146"/>
      <c r="BE214" s="146"/>
      <c r="BF214" s="146"/>
      <c r="BG214" s="146"/>
      <c r="BH214" s="146"/>
      <c r="BI214" s="146"/>
      <c r="BJ214" s="146"/>
      <c r="BK214" s="146"/>
      <c r="BL214" s="146"/>
      <c r="BM214" s="146"/>
      <c r="BN214" s="146"/>
      <c r="BO214" s="146"/>
      <c r="BP214" s="146"/>
      <c r="BQ214" s="146"/>
      <c r="BR214" s="146"/>
      <c r="BS214" s="146"/>
      <c r="BT214" s="146"/>
      <c r="BU214" s="146"/>
      <c r="BV214" s="146"/>
      <c r="BW214" s="146"/>
      <c r="BX214" s="146"/>
      <c r="BY214" s="146"/>
      <c r="BZ214" s="146"/>
      <c r="CA214" s="146"/>
      <c r="CB214" s="146"/>
      <c r="CC214" s="146"/>
      <c r="CD214" s="146"/>
      <c r="CE214" s="146"/>
      <c r="CF214" s="146"/>
      <c r="CG214" s="146"/>
      <c r="CH214" s="146"/>
      <c r="CI214" s="146"/>
      <c r="CJ214" s="146"/>
      <c r="CK214" s="146"/>
      <c r="CL214" s="146"/>
      <c r="CM214" s="146"/>
      <c r="CN214" s="146"/>
      <c r="CO214" s="146"/>
      <c r="CP214" s="146"/>
      <c r="CQ214" s="146"/>
      <c r="CR214" s="146"/>
      <c r="CS214" s="146"/>
      <c r="CT214" s="146"/>
      <c r="CU214" s="146"/>
      <c r="CV214" s="146"/>
      <c r="CW214" s="146"/>
      <c r="CX214" s="146"/>
      <c r="CY214" s="146"/>
      <c r="CZ214" s="146"/>
      <c r="DA214" s="146"/>
      <c r="DB214" s="146"/>
      <c r="DC214" s="146"/>
      <c r="DD214" s="146"/>
      <c r="DE214" s="146"/>
      <c r="DF214" s="146"/>
    </row>
    <row r="215" spans="1:110" ht="11.25" customHeight="1" x14ac:dyDescent="0.25">
      <c r="A215" s="146"/>
      <c r="B215" s="146"/>
      <c r="C215" s="135"/>
      <c r="D215" s="149"/>
      <c r="E215" s="135"/>
      <c r="F215" s="135"/>
      <c r="G215" s="135"/>
      <c r="H215" s="147"/>
      <c r="I215" s="150"/>
      <c r="J215" s="150"/>
      <c r="K215" s="151"/>
      <c r="L215" s="151"/>
      <c r="M215" s="151"/>
      <c r="N215" s="151"/>
      <c r="O215" s="151"/>
      <c r="P215" s="151"/>
      <c r="Q215" s="151"/>
      <c r="R215" s="151"/>
      <c r="S215" s="135"/>
      <c r="T215" s="135"/>
      <c r="U215" s="135"/>
      <c r="V215" s="136"/>
      <c r="W215" s="136"/>
      <c r="X215" s="136"/>
      <c r="Y215" s="136"/>
      <c r="Z215" s="136"/>
      <c r="AA215" s="136"/>
      <c r="AB215" s="136"/>
      <c r="AC215" s="136"/>
      <c r="AD215" s="136"/>
      <c r="AE215" s="136"/>
      <c r="AF215" s="136"/>
      <c r="AG215" s="136"/>
      <c r="AH215" s="136"/>
      <c r="AI215" s="136"/>
      <c r="AJ215" s="136"/>
      <c r="AK215" s="146"/>
      <c r="AL215" s="146"/>
      <c r="AM215" s="146"/>
      <c r="AN215" s="146"/>
      <c r="AO215" s="146"/>
      <c r="AP215" s="146"/>
      <c r="AQ215" s="146"/>
      <c r="AR215" s="146"/>
      <c r="AS215" s="146"/>
      <c r="AT215" s="146"/>
      <c r="AU215" s="146"/>
      <c r="AV215" s="146"/>
      <c r="AW215" s="146"/>
      <c r="AX215" s="146"/>
      <c r="AY215" s="146"/>
      <c r="AZ215" s="146"/>
      <c r="BA215" s="146"/>
      <c r="BB215" s="146"/>
      <c r="BC215" s="146"/>
      <c r="BD215" s="146"/>
      <c r="BE215" s="146"/>
      <c r="BF215" s="146"/>
      <c r="BG215" s="146"/>
      <c r="BH215" s="146"/>
      <c r="BI215" s="146"/>
      <c r="BJ215" s="146"/>
      <c r="BK215" s="146"/>
      <c r="BL215" s="146"/>
      <c r="BM215" s="146"/>
      <c r="BN215" s="146"/>
      <c r="BO215" s="146"/>
      <c r="BP215" s="146"/>
      <c r="BQ215" s="146"/>
      <c r="BR215" s="146"/>
      <c r="BS215" s="146"/>
      <c r="BT215" s="146"/>
      <c r="BU215" s="146"/>
      <c r="BV215" s="146"/>
      <c r="BW215" s="146"/>
      <c r="BX215" s="146"/>
      <c r="BY215" s="146"/>
      <c r="BZ215" s="146"/>
      <c r="CA215" s="146"/>
      <c r="CB215" s="146"/>
      <c r="CC215" s="146"/>
      <c r="CD215" s="146"/>
      <c r="CE215" s="146"/>
      <c r="CF215" s="146"/>
      <c r="CG215" s="146"/>
      <c r="CH215" s="146"/>
      <c r="CI215" s="146"/>
      <c r="CJ215" s="146"/>
      <c r="CK215" s="146"/>
      <c r="CL215" s="146"/>
      <c r="CM215" s="146"/>
      <c r="CN215" s="146"/>
      <c r="CO215" s="146"/>
      <c r="CP215" s="146"/>
      <c r="CQ215" s="146"/>
      <c r="CR215" s="146"/>
      <c r="CS215" s="146"/>
      <c r="CT215" s="146"/>
      <c r="CU215" s="146"/>
      <c r="CV215" s="146"/>
      <c r="CW215" s="146"/>
      <c r="CX215" s="146"/>
      <c r="CY215" s="146"/>
      <c r="CZ215" s="146"/>
      <c r="DA215" s="146"/>
      <c r="DB215" s="146"/>
      <c r="DC215" s="146"/>
      <c r="DD215" s="146"/>
      <c r="DE215" s="146"/>
      <c r="DF215" s="146"/>
    </row>
    <row r="216" spans="1:110" ht="11.25" customHeight="1" x14ac:dyDescent="0.25">
      <c r="A216" s="146"/>
      <c r="B216" s="146"/>
      <c r="C216" s="135"/>
      <c r="D216" s="149"/>
      <c r="E216" s="135"/>
      <c r="F216" s="135"/>
      <c r="G216" s="135"/>
      <c r="H216" s="147"/>
      <c r="I216" s="150"/>
      <c r="J216" s="150"/>
      <c r="K216" s="151"/>
      <c r="L216" s="151"/>
      <c r="M216" s="151"/>
      <c r="N216" s="151"/>
      <c r="O216" s="151"/>
      <c r="P216" s="151"/>
      <c r="Q216" s="151"/>
      <c r="R216" s="151"/>
      <c r="S216" s="135"/>
      <c r="T216" s="135"/>
      <c r="U216" s="135"/>
      <c r="V216" s="136"/>
      <c r="W216" s="136"/>
      <c r="X216" s="136"/>
      <c r="Y216" s="136"/>
      <c r="Z216" s="136"/>
      <c r="AA216" s="136"/>
      <c r="AB216" s="136"/>
      <c r="AC216" s="136"/>
      <c r="AD216" s="136"/>
      <c r="AE216" s="136"/>
      <c r="AF216" s="136"/>
      <c r="AG216" s="136"/>
      <c r="AH216" s="136"/>
      <c r="AI216" s="136"/>
      <c r="AJ216" s="136"/>
      <c r="AK216" s="146"/>
      <c r="AL216" s="146"/>
      <c r="AM216" s="146"/>
      <c r="AN216" s="146"/>
      <c r="AO216" s="146"/>
      <c r="AP216" s="146"/>
      <c r="AQ216" s="146"/>
      <c r="AR216" s="146"/>
      <c r="AS216" s="146"/>
      <c r="AT216" s="146"/>
      <c r="AU216" s="146"/>
      <c r="AV216" s="146"/>
      <c r="AW216" s="146"/>
      <c r="AX216" s="146"/>
      <c r="AY216" s="146"/>
      <c r="AZ216" s="146"/>
      <c r="BA216" s="146"/>
      <c r="BB216" s="146"/>
      <c r="BC216" s="146"/>
      <c r="BD216" s="146"/>
      <c r="BE216" s="146"/>
      <c r="BF216" s="146"/>
      <c r="BG216" s="146"/>
      <c r="BH216" s="146"/>
      <c r="BI216" s="146"/>
      <c r="BJ216" s="146"/>
      <c r="BK216" s="146"/>
      <c r="BL216" s="146"/>
      <c r="BM216" s="146"/>
      <c r="BN216" s="146"/>
      <c r="BO216" s="146"/>
      <c r="BP216" s="146"/>
      <c r="BQ216" s="146"/>
      <c r="BR216" s="146"/>
      <c r="BS216" s="146"/>
      <c r="BT216" s="146"/>
      <c r="BU216" s="146"/>
      <c r="BV216" s="146"/>
      <c r="BW216" s="146"/>
      <c r="BX216" s="146"/>
      <c r="BY216" s="146"/>
      <c r="BZ216" s="146"/>
      <c r="CA216" s="146"/>
      <c r="CB216" s="146"/>
      <c r="CC216" s="146"/>
      <c r="CD216" s="146"/>
      <c r="CE216" s="146"/>
      <c r="CF216" s="146"/>
      <c r="CG216" s="146"/>
      <c r="CH216" s="146"/>
      <c r="CI216" s="146"/>
      <c r="CJ216" s="146"/>
      <c r="CK216" s="146"/>
      <c r="CL216" s="146"/>
      <c r="CM216" s="146"/>
      <c r="CN216" s="146"/>
      <c r="CO216" s="146"/>
      <c r="CP216" s="146"/>
      <c r="CQ216" s="146"/>
      <c r="CR216" s="146"/>
      <c r="CS216" s="146"/>
      <c r="CT216" s="146"/>
      <c r="CU216" s="146"/>
      <c r="CV216" s="146"/>
      <c r="CW216" s="146"/>
      <c r="CX216" s="146"/>
      <c r="CY216" s="146"/>
      <c r="CZ216" s="146"/>
      <c r="DA216" s="146"/>
      <c r="DB216" s="146"/>
      <c r="DC216" s="146"/>
      <c r="DD216" s="146"/>
      <c r="DE216" s="146"/>
      <c r="DF216" s="146"/>
    </row>
    <row r="217" spans="1:110" ht="11.25" customHeight="1" x14ac:dyDescent="0.25">
      <c r="A217" s="146"/>
      <c r="B217" s="146"/>
      <c r="C217" s="135"/>
      <c r="D217" s="149"/>
      <c r="E217" s="135"/>
      <c r="F217" s="135"/>
      <c r="G217" s="135"/>
      <c r="H217" s="147"/>
      <c r="I217" s="150"/>
      <c r="J217" s="150"/>
      <c r="K217" s="151"/>
      <c r="L217" s="151"/>
      <c r="M217" s="151"/>
      <c r="N217" s="151"/>
      <c r="O217" s="151"/>
      <c r="P217" s="151"/>
      <c r="Q217" s="151"/>
      <c r="R217" s="151"/>
      <c r="S217" s="135"/>
      <c r="T217" s="135"/>
      <c r="U217" s="135"/>
      <c r="V217" s="136"/>
      <c r="W217" s="136"/>
      <c r="X217" s="136"/>
      <c r="Y217" s="136"/>
      <c r="Z217" s="136"/>
      <c r="AA217" s="136"/>
      <c r="AB217" s="136"/>
      <c r="AC217" s="136"/>
      <c r="AD217" s="136"/>
      <c r="AE217" s="136"/>
      <c r="AF217" s="136"/>
      <c r="AG217" s="136"/>
      <c r="AH217" s="136"/>
      <c r="AI217" s="136"/>
      <c r="AJ217" s="136"/>
      <c r="AK217" s="146"/>
      <c r="AL217" s="146"/>
      <c r="AM217" s="146"/>
      <c r="AN217" s="146"/>
      <c r="AO217" s="146"/>
      <c r="AP217" s="146"/>
      <c r="AQ217" s="146"/>
      <c r="AR217" s="146"/>
      <c r="AS217" s="146"/>
      <c r="AT217" s="146"/>
      <c r="AU217" s="146"/>
      <c r="AV217" s="146"/>
      <c r="AW217" s="146"/>
      <c r="AX217" s="146"/>
      <c r="AY217" s="146"/>
      <c r="AZ217" s="146"/>
      <c r="BA217" s="146"/>
      <c r="BB217" s="146"/>
      <c r="BC217" s="146"/>
      <c r="BD217" s="146"/>
      <c r="BE217" s="146"/>
      <c r="BF217" s="146"/>
      <c r="BG217" s="146"/>
      <c r="BH217" s="146"/>
      <c r="BI217" s="146"/>
      <c r="BJ217" s="146"/>
      <c r="BK217" s="146"/>
      <c r="BL217" s="146"/>
      <c r="BM217" s="146"/>
      <c r="BN217" s="146"/>
      <c r="BO217" s="146"/>
      <c r="BP217" s="146"/>
      <c r="BQ217" s="146"/>
      <c r="BR217" s="146"/>
      <c r="BS217" s="146"/>
      <c r="BT217" s="146"/>
      <c r="BU217" s="146"/>
      <c r="BV217" s="146"/>
      <c r="BW217" s="146"/>
      <c r="BX217" s="146"/>
      <c r="BY217" s="146"/>
      <c r="BZ217" s="146"/>
      <c r="CA217" s="146"/>
      <c r="CB217" s="146"/>
      <c r="CC217" s="146"/>
      <c r="CD217" s="146"/>
      <c r="CE217" s="146"/>
      <c r="CF217" s="146"/>
      <c r="CG217" s="146"/>
      <c r="CH217" s="146"/>
      <c r="CI217" s="146"/>
      <c r="CJ217" s="146"/>
      <c r="CK217" s="146"/>
      <c r="CL217" s="146"/>
      <c r="CM217" s="146"/>
      <c r="CN217" s="146"/>
      <c r="CO217" s="146"/>
      <c r="CP217" s="146"/>
      <c r="CQ217" s="146"/>
      <c r="CR217" s="146"/>
      <c r="CS217" s="146"/>
      <c r="CT217" s="146"/>
      <c r="CU217" s="146"/>
      <c r="CV217" s="146"/>
      <c r="CW217" s="146"/>
      <c r="CX217" s="146"/>
      <c r="CY217" s="146"/>
      <c r="CZ217" s="146"/>
      <c r="DA217" s="146"/>
      <c r="DB217" s="146"/>
      <c r="DC217" s="146"/>
      <c r="DD217" s="146"/>
      <c r="DE217" s="146"/>
      <c r="DF217" s="146"/>
    </row>
    <row r="218" spans="1:110" ht="11.25" customHeight="1" x14ac:dyDescent="0.25">
      <c r="A218" s="146"/>
      <c r="B218" s="146"/>
      <c r="C218" s="135"/>
      <c r="D218" s="149"/>
      <c r="E218" s="135"/>
      <c r="F218" s="135"/>
      <c r="G218" s="135"/>
      <c r="H218" s="147"/>
      <c r="I218" s="150"/>
      <c r="J218" s="150"/>
      <c r="K218" s="151"/>
      <c r="L218" s="151"/>
      <c r="M218" s="151"/>
      <c r="N218" s="151"/>
      <c r="O218" s="151"/>
      <c r="P218" s="151"/>
      <c r="Q218" s="151"/>
      <c r="R218" s="151"/>
      <c r="S218" s="135"/>
      <c r="T218" s="135"/>
      <c r="U218" s="135"/>
      <c r="V218" s="136"/>
      <c r="W218" s="136"/>
      <c r="X218" s="136"/>
      <c r="Y218" s="136"/>
      <c r="Z218" s="136"/>
      <c r="AA218" s="136"/>
      <c r="AB218" s="136"/>
      <c r="AC218" s="136"/>
      <c r="AD218" s="136"/>
      <c r="AE218" s="136"/>
      <c r="AF218" s="136"/>
      <c r="AG218" s="136"/>
      <c r="AH218" s="136"/>
      <c r="AI218" s="136"/>
      <c r="AJ218" s="136"/>
      <c r="AK218" s="146"/>
      <c r="AL218" s="146"/>
      <c r="AM218" s="146"/>
      <c r="AN218" s="146"/>
      <c r="AO218" s="146"/>
      <c r="AP218" s="146"/>
      <c r="AQ218" s="146"/>
      <c r="AR218" s="146"/>
      <c r="AS218" s="146"/>
      <c r="AT218" s="146"/>
      <c r="AU218" s="146"/>
      <c r="AV218" s="146"/>
      <c r="AW218" s="146"/>
      <c r="AX218" s="146"/>
      <c r="AY218" s="146"/>
      <c r="AZ218" s="146"/>
      <c r="BA218" s="146"/>
      <c r="BB218" s="146"/>
      <c r="BC218" s="146"/>
      <c r="BD218" s="146"/>
      <c r="BE218" s="146"/>
      <c r="BF218" s="146"/>
      <c r="BG218" s="146"/>
      <c r="BH218" s="146"/>
      <c r="BI218" s="146"/>
      <c r="BJ218" s="146"/>
      <c r="BK218" s="146"/>
      <c r="BL218" s="146"/>
      <c r="BM218" s="146"/>
      <c r="BN218" s="146"/>
      <c r="BO218" s="146"/>
      <c r="BP218" s="146"/>
      <c r="BQ218" s="146"/>
      <c r="BR218" s="146"/>
      <c r="BS218" s="146"/>
      <c r="BT218" s="146"/>
      <c r="BU218" s="146"/>
      <c r="BV218" s="146"/>
      <c r="BW218" s="146"/>
      <c r="BX218" s="146"/>
      <c r="BY218" s="146"/>
      <c r="BZ218" s="146"/>
      <c r="CA218" s="146"/>
      <c r="CB218" s="146"/>
      <c r="CC218" s="146"/>
      <c r="CD218" s="146"/>
      <c r="CE218" s="146"/>
      <c r="CF218" s="146"/>
      <c r="CG218" s="146"/>
      <c r="CH218" s="146"/>
      <c r="CI218" s="146"/>
      <c r="CJ218" s="146"/>
      <c r="CK218" s="146"/>
      <c r="CL218" s="146"/>
      <c r="CM218" s="146"/>
      <c r="CN218" s="146"/>
      <c r="CO218" s="146"/>
      <c r="CP218" s="146"/>
      <c r="CQ218" s="146"/>
      <c r="CR218" s="146"/>
      <c r="CS218" s="146"/>
      <c r="CT218" s="146"/>
      <c r="CU218" s="146"/>
      <c r="CV218" s="146"/>
      <c r="CW218" s="146"/>
      <c r="CX218" s="146"/>
      <c r="CY218" s="146"/>
      <c r="CZ218" s="146"/>
      <c r="DA218" s="146"/>
      <c r="DB218" s="146"/>
      <c r="DC218" s="146"/>
      <c r="DD218" s="146"/>
      <c r="DE218" s="146"/>
      <c r="DF218" s="146"/>
    </row>
    <row r="219" spans="1:110" ht="11.25" customHeight="1" x14ac:dyDescent="0.25">
      <c r="A219" s="146"/>
      <c r="B219" s="146"/>
      <c r="C219" s="135"/>
      <c r="D219" s="149"/>
      <c r="E219" s="135"/>
      <c r="F219" s="135"/>
      <c r="G219" s="135"/>
      <c r="H219" s="147"/>
      <c r="I219" s="150"/>
      <c r="J219" s="150"/>
      <c r="K219" s="151"/>
      <c r="L219" s="151"/>
      <c r="M219" s="151"/>
      <c r="N219" s="151"/>
      <c r="O219" s="151"/>
      <c r="P219" s="151"/>
      <c r="Q219" s="151"/>
      <c r="R219" s="151"/>
      <c r="S219" s="135"/>
      <c r="T219" s="135"/>
      <c r="U219" s="135"/>
      <c r="V219" s="136"/>
      <c r="W219" s="136"/>
      <c r="X219" s="136"/>
      <c r="Y219" s="136"/>
      <c r="Z219" s="136"/>
      <c r="AA219" s="136"/>
      <c r="AB219" s="136"/>
      <c r="AC219" s="136"/>
      <c r="AD219" s="136"/>
      <c r="AE219" s="136"/>
      <c r="AF219" s="136"/>
      <c r="AG219" s="136"/>
      <c r="AH219" s="136"/>
      <c r="AI219" s="136"/>
      <c r="AJ219" s="136"/>
      <c r="AK219" s="146"/>
      <c r="AL219" s="146"/>
      <c r="AM219" s="146"/>
      <c r="AN219" s="146"/>
      <c r="AO219" s="146"/>
      <c r="AP219" s="146"/>
      <c r="AQ219" s="146"/>
      <c r="AR219" s="146"/>
      <c r="AS219" s="146"/>
      <c r="AT219" s="146"/>
      <c r="AU219" s="146"/>
      <c r="AV219" s="146"/>
      <c r="AW219" s="146"/>
      <c r="AX219" s="146"/>
      <c r="AY219" s="146"/>
      <c r="AZ219" s="146"/>
      <c r="BA219" s="146"/>
      <c r="BB219" s="146"/>
      <c r="BC219" s="146"/>
      <c r="BD219" s="146"/>
      <c r="BE219" s="146"/>
      <c r="BF219" s="146"/>
      <c r="BG219" s="146"/>
      <c r="BH219" s="146"/>
      <c r="BI219" s="146"/>
      <c r="BJ219" s="146"/>
      <c r="BK219" s="146"/>
      <c r="BL219" s="146"/>
      <c r="BM219" s="146"/>
      <c r="BN219" s="146"/>
      <c r="BO219" s="146"/>
      <c r="BP219" s="146"/>
      <c r="BQ219" s="146"/>
      <c r="BR219" s="146"/>
      <c r="BS219" s="146"/>
      <c r="BT219" s="146"/>
      <c r="BU219" s="146"/>
      <c r="BV219" s="146"/>
      <c r="BW219" s="146"/>
      <c r="BX219" s="146"/>
      <c r="BY219" s="146"/>
      <c r="BZ219" s="146"/>
      <c r="CA219" s="146"/>
      <c r="CB219" s="146"/>
      <c r="CC219" s="146"/>
      <c r="CD219" s="146"/>
      <c r="CE219" s="146"/>
      <c r="CF219" s="146"/>
      <c r="CG219" s="146"/>
      <c r="CH219" s="146"/>
      <c r="CI219" s="146"/>
      <c r="CJ219" s="146"/>
      <c r="CK219" s="146"/>
      <c r="CL219" s="146"/>
      <c r="CM219" s="146"/>
      <c r="CN219" s="146"/>
      <c r="CO219" s="146"/>
      <c r="CP219" s="146"/>
      <c r="CQ219" s="146"/>
      <c r="CR219" s="146"/>
      <c r="CS219" s="146"/>
      <c r="CT219" s="146"/>
      <c r="CU219" s="146"/>
      <c r="CV219" s="146"/>
      <c r="CW219" s="146"/>
      <c r="CX219" s="146"/>
      <c r="CY219" s="146"/>
      <c r="CZ219" s="146"/>
      <c r="DA219" s="146"/>
      <c r="DB219" s="146"/>
      <c r="DC219" s="146"/>
      <c r="DD219" s="146"/>
      <c r="DE219" s="146"/>
      <c r="DF219" s="146"/>
    </row>
    <row r="220" spans="1:110" ht="11.25" customHeight="1" x14ac:dyDescent="0.25">
      <c r="A220" s="146"/>
      <c r="B220" s="146"/>
      <c r="C220" s="135"/>
      <c r="D220" s="149"/>
      <c r="E220" s="135"/>
      <c r="F220" s="135"/>
      <c r="G220" s="135"/>
      <c r="H220" s="147"/>
      <c r="I220" s="150"/>
      <c r="J220" s="150"/>
      <c r="K220" s="151"/>
      <c r="L220" s="151"/>
      <c r="M220" s="151"/>
      <c r="N220" s="151"/>
      <c r="O220" s="151"/>
      <c r="P220" s="151"/>
      <c r="Q220" s="151"/>
      <c r="R220" s="151"/>
      <c r="S220" s="135"/>
      <c r="T220" s="135"/>
      <c r="U220" s="135"/>
      <c r="V220" s="136"/>
      <c r="W220" s="136"/>
      <c r="X220" s="136"/>
      <c r="Y220" s="136"/>
      <c r="Z220" s="136"/>
      <c r="AA220" s="136"/>
      <c r="AB220" s="136"/>
      <c r="AC220" s="136"/>
      <c r="AD220" s="136"/>
      <c r="AE220" s="136"/>
      <c r="AF220" s="136"/>
      <c r="AG220" s="136"/>
      <c r="AH220" s="136"/>
      <c r="AI220" s="136"/>
      <c r="AJ220" s="136"/>
      <c r="AK220" s="146"/>
      <c r="AL220" s="146"/>
      <c r="AM220" s="146"/>
      <c r="AN220" s="146"/>
      <c r="AO220" s="146"/>
      <c r="AP220" s="146"/>
      <c r="AQ220" s="146"/>
      <c r="AR220" s="146"/>
      <c r="AS220" s="146"/>
      <c r="AT220" s="146"/>
      <c r="AU220" s="146"/>
      <c r="AV220" s="146"/>
      <c r="AW220" s="146"/>
      <c r="AX220" s="146"/>
      <c r="AY220" s="146"/>
      <c r="AZ220" s="146"/>
      <c r="BA220" s="146"/>
      <c r="BB220" s="146"/>
      <c r="BC220" s="146"/>
      <c r="BD220" s="146"/>
      <c r="BE220" s="146"/>
      <c r="BF220" s="146"/>
      <c r="BG220" s="146"/>
      <c r="BH220" s="146"/>
      <c r="BI220" s="146"/>
      <c r="BJ220" s="146"/>
      <c r="BK220" s="146"/>
      <c r="BL220" s="146"/>
      <c r="BM220" s="146"/>
      <c r="BN220" s="146"/>
      <c r="BO220" s="146"/>
      <c r="BP220" s="146"/>
      <c r="BQ220" s="146"/>
      <c r="BR220" s="146"/>
      <c r="BS220" s="146"/>
      <c r="BT220" s="146"/>
      <c r="BU220" s="146"/>
      <c r="BV220" s="146"/>
      <c r="BW220" s="146"/>
      <c r="BX220" s="146"/>
      <c r="BY220" s="146"/>
      <c r="BZ220" s="146"/>
      <c r="CA220" s="146"/>
      <c r="CB220" s="146"/>
      <c r="CC220" s="146"/>
      <c r="CD220" s="146"/>
      <c r="CE220" s="146"/>
      <c r="CF220" s="146"/>
      <c r="CG220" s="146"/>
      <c r="CH220" s="146"/>
      <c r="CI220" s="146"/>
      <c r="CJ220" s="146"/>
      <c r="CK220" s="146"/>
      <c r="CL220" s="146"/>
      <c r="CM220" s="146"/>
      <c r="CN220" s="146"/>
      <c r="CO220" s="146"/>
      <c r="CP220" s="146"/>
      <c r="CQ220" s="146"/>
      <c r="CR220" s="146"/>
      <c r="CS220" s="146"/>
      <c r="CT220" s="146"/>
      <c r="CU220" s="146"/>
      <c r="CV220" s="146"/>
      <c r="CW220" s="146"/>
      <c r="CX220" s="146"/>
      <c r="CY220" s="146"/>
      <c r="CZ220" s="146"/>
      <c r="DA220" s="146"/>
      <c r="DB220" s="146"/>
      <c r="DC220" s="146"/>
      <c r="DD220" s="146"/>
      <c r="DE220" s="146"/>
      <c r="DF220" s="146"/>
    </row>
    <row r="221" spans="1:110" ht="11.25" customHeight="1" x14ac:dyDescent="0.25">
      <c r="A221" s="146"/>
      <c r="B221" s="146"/>
      <c r="C221" s="135"/>
      <c r="D221" s="149"/>
      <c r="E221" s="135"/>
      <c r="F221" s="135"/>
      <c r="G221" s="135"/>
      <c r="H221" s="147"/>
      <c r="I221" s="150"/>
      <c r="J221" s="150"/>
      <c r="K221" s="151"/>
      <c r="L221" s="151"/>
      <c r="M221" s="151"/>
      <c r="N221" s="151"/>
      <c r="O221" s="151"/>
      <c r="P221" s="151"/>
      <c r="Q221" s="151"/>
      <c r="R221" s="151"/>
      <c r="S221" s="135"/>
      <c r="T221" s="135"/>
      <c r="U221" s="135"/>
      <c r="V221" s="136"/>
      <c r="W221" s="136"/>
      <c r="X221" s="136"/>
      <c r="Y221" s="136"/>
      <c r="Z221" s="136"/>
      <c r="AA221" s="136"/>
      <c r="AB221" s="136"/>
      <c r="AC221" s="136"/>
      <c r="AD221" s="136"/>
      <c r="AE221" s="136"/>
      <c r="AF221" s="136"/>
      <c r="AG221" s="136"/>
      <c r="AH221" s="136"/>
      <c r="AI221" s="136"/>
      <c r="AJ221" s="136"/>
      <c r="AK221" s="146"/>
      <c r="AL221" s="146"/>
      <c r="AM221" s="146"/>
      <c r="AN221" s="146"/>
      <c r="AO221" s="146"/>
      <c r="AP221" s="146"/>
      <c r="AQ221" s="146"/>
      <c r="AR221" s="146"/>
      <c r="AS221" s="146"/>
      <c r="AT221" s="146"/>
      <c r="AU221" s="146"/>
      <c r="AV221" s="146"/>
      <c r="AW221" s="146"/>
      <c r="AX221" s="146"/>
      <c r="AY221" s="146"/>
      <c r="AZ221" s="146"/>
      <c r="BA221" s="146"/>
      <c r="BB221" s="146"/>
      <c r="BC221" s="146"/>
      <c r="BD221" s="146"/>
      <c r="BE221" s="146"/>
      <c r="BF221" s="146"/>
      <c r="BG221" s="146"/>
      <c r="BH221" s="146"/>
      <c r="BI221" s="146"/>
      <c r="BJ221" s="146"/>
      <c r="BK221" s="146"/>
      <c r="BL221" s="146"/>
      <c r="BM221" s="146"/>
      <c r="BN221" s="146"/>
      <c r="BO221" s="146"/>
      <c r="BP221" s="146"/>
      <c r="BQ221" s="146"/>
      <c r="BR221" s="146"/>
      <c r="BS221" s="146"/>
      <c r="BT221" s="146"/>
      <c r="BU221" s="146"/>
      <c r="BV221" s="146"/>
      <c r="BW221" s="146"/>
      <c r="BX221" s="146"/>
      <c r="BY221" s="146"/>
      <c r="BZ221" s="146"/>
      <c r="CA221" s="146"/>
      <c r="CB221" s="146"/>
      <c r="CC221" s="146"/>
      <c r="CD221" s="146"/>
      <c r="CE221" s="146"/>
      <c r="CF221" s="146"/>
      <c r="CG221" s="146"/>
      <c r="CH221" s="146"/>
      <c r="CI221" s="146"/>
      <c r="CJ221" s="146"/>
      <c r="CK221" s="146"/>
      <c r="CL221" s="146"/>
      <c r="CM221" s="146"/>
      <c r="CN221" s="146"/>
      <c r="CO221" s="146"/>
      <c r="CP221" s="146"/>
      <c r="CQ221" s="146"/>
      <c r="CR221" s="146"/>
      <c r="CS221" s="146"/>
      <c r="CT221" s="146"/>
      <c r="CU221" s="146"/>
      <c r="CV221" s="146"/>
      <c r="CW221" s="146"/>
      <c r="CX221" s="146"/>
      <c r="CY221" s="146"/>
      <c r="CZ221" s="146"/>
      <c r="DA221" s="146"/>
      <c r="DB221" s="146"/>
      <c r="DC221" s="146"/>
      <c r="DD221" s="146"/>
      <c r="DE221" s="146"/>
      <c r="DF221" s="146"/>
    </row>
    <row r="222" spans="1:110" ht="11.25" customHeight="1" x14ac:dyDescent="0.25">
      <c r="A222" s="146"/>
      <c r="B222" s="146"/>
      <c r="C222" s="135"/>
      <c r="D222" s="149"/>
      <c r="E222" s="135"/>
      <c r="F222" s="135"/>
      <c r="G222" s="135"/>
      <c r="H222" s="147"/>
      <c r="I222" s="150"/>
      <c r="J222" s="150"/>
      <c r="K222" s="151"/>
      <c r="L222" s="151"/>
      <c r="M222" s="151"/>
      <c r="N222" s="151"/>
      <c r="O222" s="151"/>
      <c r="P222" s="151"/>
      <c r="Q222" s="151"/>
      <c r="R222" s="151"/>
      <c r="S222" s="135"/>
      <c r="T222" s="135"/>
      <c r="U222" s="135"/>
      <c r="V222" s="136"/>
      <c r="W222" s="136"/>
      <c r="X222" s="136"/>
      <c r="Y222" s="136"/>
      <c r="Z222" s="136"/>
      <c r="AA222" s="136"/>
      <c r="AB222" s="136"/>
      <c r="AC222" s="136"/>
      <c r="AD222" s="136"/>
      <c r="AE222" s="136"/>
      <c r="AF222" s="136"/>
      <c r="AG222" s="136"/>
      <c r="AH222" s="136"/>
      <c r="AI222" s="136"/>
      <c r="AJ222" s="136"/>
      <c r="AK222" s="146"/>
      <c r="AL222" s="146"/>
      <c r="AM222" s="146"/>
      <c r="AN222" s="146"/>
      <c r="AO222" s="146"/>
      <c r="AP222" s="146"/>
      <c r="AQ222" s="146"/>
      <c r="AR222" s="146"/>
      <c r="AS222" s="146"/>
      <c r="AT222" s="146"/>
      <c r="AU222" s="146"/>
      <c r="AV222" s="146"/>
      <c r="AW222" s="146"/>
      <c r="AX222" s="146"/>
      <c r="AY222" s="146"/>
      <c r="AZ222" s="146"/>
      <c r="BA222" s="146"/>
      <c r="BB222" s="146"/>
      <c r="BC222" s="146"/>
      <c r="BD222" s="146"/>
      <c r="BE222" s="146"/>
      <c r="BF222" s="146"/>
      <c r="BG222" s="146"/>
      <c r="BH222" s="146"/>
      <c r="BI222" s="146"/>
      <c r="BJ222" s="146"/>
      <c r="BK222" s="146"/>
      <c r="BL222" s="146"/>
      <c r="BM222" s="146"/>
      <c r="BN222" s="146"/>
      <c r="BO222" s="146"/>
      <c r="BP222" s="146"/>
      <c r="BQ222" s="146"/>
      <c r="BR222" s="146"/>
      <c r="BS222" s="146"/>
      <c r="BT222" s="146"/>
      <c r="BU222" s="146"/>
      <c r="BV222" s="146"/>
      <c r="BW222" s="146"/>
      <c r="BX222" s="146"/>
      <c r="BY222" s="146"/>
      <c r="BZ222" s="146"/>
      <c r="CA222" s="146"/>
      <c r="CB222" s="146"/>
      <c r="CC222" s="146"/>
      <c r="CD222" s="146"/>
      <c r="CE222" s="146"/>
      <c r="CF222" s="146"/>
      <c r="CG222" s="146"/>
      <c r="CH222" s="146"/>
      <c r="CI222" s="146"/>
      <c r="CJ222" s="146"/>
      <c r="CK222" s="146"/>
      <c r="CL222" s="146"/>
      <c r="CM222" s="146"/>
      <c r="CN222" s="146"/>
      <c r="CO222" s="146"/>
      <c r="CP222" s="146"/>
      <c r="CQ222" s="146"/>
      <c r="CR222" s="146"/>
      <c r="CS222" s="146"/>
      <c r="CT222" s="146"/>
      <c r="CU222" s="146"/>
      <c r="CV222" s="146"/>
      <c r="CW222" s="146"/>
      <c r="CX222" s="146"/>
      <c r="CY222" s="146"/>
      <c r="CZ222" s="146"/>
      <c r="DA222" s="146"/>
      <c r="DB222" s="146"/>
      <c r="DC222" s="146"/>
      <c r="DD222" s="146"/>
      <c r="DE222" s="146"/>
      <c r="DF222" s="146"/>
    </row>
    <row r="223" spans="1:110" ht="11.25" customHeight="1" x14ac:dyDescent="0.25">
      <c r="A223" s="146"/>
      <c r="B223" s="146"/>
      <c r="C223" s="135"/>
      <c r="D223" s="149"/>
      <c r="E223" s="135"/>
      <c r="F223" s="135"/>
      <c r="G223" s="135"/>
      <c r="H223" s="147"/>
      <c r="I223" s="150"/>
      <c r="J223" s="150"/>
      <c r="K223" s="151"/>
      <c r="L223" s="151"/>
      <c r="M223" s="151"/>
      <c r="N223" s="151"/>
      <c r="O223" s="151"/>
      <c r="P223" s="151"/>
      <c r="Q223" s="151"/>
      <c r="R223" s="151"/>
      <c r="S223" s="135"/>
      <c r="T223" s="135"/>
      <c r="U223" s="135"/>
      <c r="V223" s="136"/>
      <c r="W223" s="136"/>
      <c r="X223" s="136"/>
      <c r="Y223" s="136"/>
      <c r="Z223" s="136"/>
      <c r="AA223" s="136"/>
      <c r="AB223" s="136"/>
      <c r="AC223" s="136"/>
      <c r="AD223" s="136"/>
      <c r="AE223" s="136"/>
      <c r="AF223" s="136"/>
      <c r="AG223" s="136"/>
      <c r="AH223" s="136"/>
      <c r="AI223" s="136"/>
      <c r="AJ223" s="136"/>
      <c r="AK223" s="146"/>
      <c r="AL223" s="146"/>
      <c r="AM223" s="146"/>
      <c r="AN223" s="146"/>
      <c r="AO223" s="146"/>
      <c r="AP223" s="146"/>
      <c r="AQ223" s="146"/>
      <c r="AR223" s="146"/>
      <c r="AS223" s="146"/>
      <c r="AT223" s="146"/>
      <c r="AU223" s="146"/>
      <c r="AV223" s="146"/>
      <c r="AW223" s="146"/>
      <c r="AX223" s="146"/>
      <c r="AY223" s="146"/>
      <c r="AZ223" s="146"/>
      <c r="BA223" s="146"/>
      <c r="BB223" s="146"/>
      <c r="BC223" s="146"/>
      <c r="BD223" s="146"/>
      <c r="BE223" s="146"/>
      <c r="BF223" s="146"/>
      <c r="BG223" s="146"/>
      <c r="BH223" s="146"/>
      <c r="BI223" s="146"/>
      <c r="BJ223" s="146"/>
      <c r="BK223" s="146"/>
      <c r="BL223" s="146"/>
      <c r="BM223" s="146"/>
      <c r="BN223" s="146"/>
      <c r="BO223" s="146"/>
      <c r="BP223" s="146"/>
      <c r="BQ223" s="146"/>
      <c r="BR223" s="146"/>
      <c r="BS223" s="146"/>
      <c r="BT223" s="146"/>
      <c r="BU223" s="146"/>
      <c r="BV223" s="146"/>
      <c r="BW223" s="146"/>
      <c r="BX223" s="146"/>
      <c r="BY223" s="146"/>
      <c r="BZ223" s="146"/>
      <c r="CA223" s="146"/>
      <c r="CB223" s="146"/>
      <c r="CC223" s="146"/>
      <c r="CD223" s="146"/>
      <c r="CE223" s="146"/>
      <c r="CF223" s="146"/>
      <c r="CG223" s="146"/>
      <c r="CH223" s="146"/>
      <c r="CI223" s="146"/>
      <c r="CJ223" s="146"/>
      <c r="CK223" s="146"/>
      <c r="CL223" s="146"/>
      <c r="CM223" s="146"/>
      <c r="CN223" s="146"/>
      <c r="CO223" s="146"/>
      <c r="CP223" s="146"/>
      <c r="CQ223" s="146"/>
      <c r="CR223" s="146"/>
      <c r="CS223" s="146"/>
      <c r="CT223" s="146"/>
      <c r="CU223" s="146"/>
      <c r="CV223" s="146"/>
      <c r="CW223" s="146"/>
      <c r="CX223" s="146"/>
      <c r="CY223" s="146"/>
      <c r="CZ223" s="146"/>
      <c r="DA223" s="146"/>
      <c r="DB223" s="146"/>
      <c r="DC223" s="146"/>
      <c r="DD223" s="146"/>
      <c r="DE223" s="146"/>
      <c r="DF223" s="146"/>
    </row>
    <row r="224" spans="1:110" ht="11.25" customHeight="1" x14ac:dyDescent="0.25">
      <c r="A224" s="146"/>
      <c r="B224" s="146"/>
      <c r="C224" s="135"/>
      <c r="D224" s="149"/>
      <c r="E224" s="135"/>
      <c r="F224" s="135"/>
      <c r="G224" s="135"/>
      <c r="H224" s="147"/>
      <c r="I224" s="150"/>
      <c r="J224" s="150"/>
      <c r="K224" s="151"/>
      <c r="L224" s="151"/>
      <c r="M224" s="151"/>
      <c r="N224" s="151"/>
      <c r="O224" s="151"/>
      <c r="P224" s="151"/>
      <c r="Q224" s="151"/>
      <c r="R224" s="151"/>
      <c r="S224" s="135"/>
      <c r="T224" s="135"/>
      <c r="U224" s="135"/>
      <c r="V224" s="136"/>
      <c r="W224" s="136"/>
      <c r="X224" s="136"/>
      <c r="Y224" s="136"/>
      <c r="Z224" s="136"/>
      <c r="AA224" s="136"/>
      <c r="AB224" s="136"/>
      <c r="AC224" s="136"/>
      <c r="AD224" s="136"/>
      <c r="AE224" s="136"/>
      <c r="AF224" s="136"/>
      <c r="AG224" s="136"/>
      <c r="AH224" s="136"/>
      <c r="AI224" s="136"/>
      <c r="AJ224" s="136"/>
      <c r="AK224" s="146"/>
      <c r="AL224" s="146"/>
      <c r="AM224" s="146"/>
      <c r="AN224" s="146"/>
      <c r="AO224" s="146"/>
      <c r="AP224" s="146"/>
      <c r="AQ224" s="146"/>
      <c r="AR224" s="146"/>
      <c r="AS224" s="146"/>
      <c r="AT224" s="146"/>
      <c r="AU224" s="146"/>
      <c r="AV224" s="146"/>
      <c r="AW224" s="146"/>
      <c r="AX224" s="146"/>
      <c r="AY224" s="146"/>
      <c r="AZ224" s="146"/>
      <c r="BA224" s="146"/>
      <c r="BB224" s="146"/>
      <c r="BC224" s="146"/>
      <c r="BD224" s="146"/>
      <c r="BE224" s="146"/>
      <c r="BF224" s="146"/>
      <c r="BG224" s="146"/>
      <c r="BH224" s="146"/>
      <c r="BI224" s="146"/>
      <c r="BJ224" s="146"/>
      <c r="BK224" s="146"/>
      <c r="BL224" s="146"/>
      <c r="BM224" s="146"/>
      <c r="BN224" s="146"/>
      <c r="BO224" s="146"/>
      <c r="BP224" s="146"/>
      <c r="BQ224" s="146"/>
      <c r="BR224" s="146"/>
      <c r="BS224" s="146"/>
      <c r="BT224" s="146"/>
      <c r="BU224" s="146"/>
      <c r="BV224" s="146"/>
      <c r="BW224" s="146"/>
      <c r="BX224" s="146"/>
      <c r="BY224" s="146"/>
      <c r="BZ224" s="146"/>
      <c r="CA224" s="146"/>
      <c r="CB224" s="146"/>
      <c r="CC224" s="146"/>
      <c r="CD224" s="146"/>
      <c r="CE224" s="146"/>
      <c r="CF224" s="146"/>
      <c r="CG224" s="146"/>
      <c r="CH224" s="146"/>
      <c r="CI224" s="146"/>
      <c r="CJ224" s="146"/>
      <c r="CK224" s="146"/>
      <c r="CL224" s="146"/>
      <c r="CM224" s="146"/>
      <c r="CN224" s="146"/>
      <c r="CO224" s="146"/>
      <c r="CP224" s="146"/>
      <c r="CQ224" s="146"/>
      <c r="CR224" s="146"/>
      <c r="CS224" s="146"/>
      <c r="CT224" s="146"/>
      <c r="CU224" s="146"/>
      <c r="CV224" s="146"/>
      <c r="CW224" s="146"/>
      <c r="CX224" s="146"/>
      <c r="CY224" s="146"/>
      <c r="CZ224" s="146"/>
      <c r="DA224" s="146"/>
      <c r="DB224" s="146"/>
      <c r="DC224" s="146"/>
      <c r="DD224" s="146"/>
      <c r="DE224" s="146"/>
      <c r="DF224" s="146"/>
    </row>
    <row r="225" spans="1:110" ht="11.25" customHeight="1" x14ac:dyDescent="0.25">
      <c r="A225" s="146"/>
      <c r="B225" s="146"/>
      <c r="C225" s="135"/>
      <c r="D225" s="149"/>
      <c r="E225" s="135"/>
      <c r="F225" s="135"/>
      <c r="G225" s="135"/>
      <c r="H225" s="147"/>
      <c r="I225" s="150"/>
      <c r="J225" s="150"/>
      <c r="K225" s="151"/>
      <c r="L225" s="151"/>
      <c r="M225" s="151"/>
      <c r="N225" s="151"/>
      <c r="O225" s="151"/>
      <c r="P225" s="151"/>
      <c r="Q225" s="151"/>
      <c r="R225" s="151"/>
      <c r="S225" s="135"/>
      <c r="T225" s="135"/>
      <c r="U225" s="135"/>
      <c r="V225" s="136"/>
      <c r="W225" s="136"/>
      <c r="X225" s="136"/>
      <c r="Y225" s="136"/>
      <c r="Z225" s="136"/>
      <c r="AA225" s="136"/>
      <c r="AB225" s="136"/>
      <c r="AC225" s="136"/>
      <c r="AD225" s="136"/>
      <c r="AE225" s="136"/>
      <c r="AF225" s="136"/>
      <c r="AG225" s="136"/>
      <c r="AH225" s="136"/>
      <c r="AI225" s="136"/>
      <c r="AJ225" s="136"/>
      <c r="AK225" s="146"/>
      <c r="AL225" s="146"/>
      <c r="AM225" s="146"/>
      <c r="AN225" s="146"/>
      <c r="AO225" s="146"/>
      <c r="AP225" s="146"/>
      <c r="AQ225" s="146"/>
      <c r="AR225" s="146"/>
      <c r="AS225" s="146"/>
      <c r="AT225" s="146"/>
      <c r="AU225" s="146"/>
      <c r="AV225" s="146"/>
      <c r="AW225" s="146"/>
      <c r="AX225" s="146"/>
      <c r="AY225" s="146"/>
      <c r="AZ225" s="146"/>
      <c r="BA225" s="146"/>
      <c r="BB225" s="146"/>
      <c r="BC225" s="146"/>
      <c r="BD225" s="146"/>
      <c r="BE225" s="146"/>
      <c r="BF225" s="146"/>
      <c r="BG225" s="146"/>
      <c r="BH225" s="146"/>
      <c r="BI225" s="146"/>
      <c r="BJ225" s="146"/>
      <c r="BK225" s="146"/>
      <c r="BL225" s="146"/>
      <c r="BM225" s="146"/>
      <c r="BN225" s="146"/>
      <c r="BO225" s="146"/>
      <c r="BP225" s="146"/>
      <c r="BQ225" s="146"/>
      <c r="BR225" s="146"/>
      <c r="BS225" s="146"/>
      <c r="BT225" s="146"/>
      <c r="BU225" s="146"/>
      <c r="BV225" s="146"/>
      <c r="BW225" s="146"/>
      <c r="BX225" s="146"/>
      <c r="BY225" s="146"/>
      <c r="BZ225" s="146"/>
      <c r="CA225" s="146"/>
      <c r="CB225" s="146"/>
      <c r="CC225" s="146"/>
      <c r="CD225" s="146"/>
      <c r="CE225" s="146"/>
      <c r="CF225" s="146"/>
      <c r="CG225" s="146"/>
      <c r="CH225" s="146"/>
      <c r="CI225" s="146"/>
      <c r="CJ225" s="146"/>
      <c r="CK225" s="146"/>
      <c r="CL225" s="146"/>
      <c r="CM225" s="146"/>
      <c r="CN225" s="146"/>
      <c r="CO225" s="146"/>
      <c r="CP225" s="146"/>
      <c r="CQ225" s="146"/>
      <c r="CR225" s="146"/>
      <c r="CS225" s="146"/>
      <c r="CT225" s="146"/>
      <c r="CU225" s="146"/>
      <c r="CV225" s="146"/>
      <c r="CW225" s="146"/>
      <c r="CX225" s="146"/>
      <c r="CY225" s="146"/>
      <c r="CZ225" s="146"/>
      <c r="DA225" s="146"/>
      <c r="DB225" s="146"/>
      <c r="DC225" s="146"/>
      <c r="DD225" s="146"/>
      <c r="DE225" s="146"/>
      <c r="DF225" s="146"/>
    </row>
    <row r="226" spans="1:110" ht="11.25" customHeight="1" x14ac:dyDescent="0.25">
      <c r="A226" s="146"/>
      <c r="B226" s="146"/>
      <c r="C226" s="135"/>
      <c r="D226" s="149"/>
      <c r="E226" s="135"/>
      <c r="F226" s="135"/>
      <c r="G226" s="135"/>
      <c r="H226" s="147"/>
      <c r="I226" s="150"/>
      <c r="J226" s="150"/>
      <c r="K226" s="151"/>
      <c r="L226" s="151"/>
      <c r="M226" s="151"/>
      <c r="N226" s="151"/>
      <c r="O226" s="151"/>
      <c r="P226" s="151"/>
      <c r="Q226" s="151"/>
      <c r="R226" s="151"/>
      <c r="S226" s="135"/>
      <c r="T226" s="135"/>
      <c r="U226" s="135"/>
      <c r="V226" s="136"/>
      <c r="W226" s="136"/>
      <c r="X226" s="136"/>
      <c r="Y226" s="136"/>
      <c r="Z226" s="136"/>
      <c r="AA226" s="136"/>
      <c r="AB226" s="136"/>
      <c r="AC226" s="136"/>
      <c r="AD226" s="136"/>
      <c r="AE226" s="136"/>
      <c r="AF226" s="136"/>
      <c r="AG226" s="136"/>
      <c r="AH226" s="136"/>
      <c r="AI226" s="136"/>
      <c r="AJ226" s="13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6"/>
      <c r="AV226" s="146"/>
      <c r="AW226" s="146"/>
      <c r="AX226" s="146"/>
      <c r="AY226" s="146"/>
      <c r="AZ226" s="146"/>
      <c r="BA226" s="146"/>
      <c r="BB226" s="146"/>
      <c r="BC226" s="146"/>
      <c r="BD226" s="146"/>
      <c r="BE226" s="146"/>
      <c r="BF226" s="146"/>
      <c r="BG226" s="146"/>
      <c r="BH226" s="146"/>
      <c r="BI226" s="146"/>
      <c r="BJ226" s="146"/>
      <c r="BK226" s="146"/>
      <c r="BL226" s="146"/>
      <c r="BM226" s="146"/>
      <c r="BN226" s="146"/>
      <c r="BO226" s="146"/>
      <c r="BP226" s="146"/>
      <c r="BQ226" s="146"/>
      <c r="BR226" s="146"/>
      <c r="BS226" s="146"/>
      <c r="BT226" s="146"/>
      <c r="BU226" s="146"/>
      <c r="BV226" s="146"/>
      <c r="BW226" s="146"/>
      <c r="BX226" s="146"/>
      <c r="BY226" s="146"/>
      <c r="BZ226" s="146"/>
      <c r="CA226" s="146"/>
      <c r="CB226" s="146"/>
      <c r="CC226" s="146"/>
      <c r="CD226" s="146"/>
      <c r="CE226" s="146"/>
      <c r="CF226" s="146"/>
      <c r="CG226" s="146"/>
      <c r="CH226" s="146"/>
      <c r="CI226" s="146"/>
      <c r="CJ226" s="146"/>
      <c r="CK226" s="146"/>
      <c r="CL226" s="146"/>
      <c r="CM226" s="146"/>
      <c r="CN226" s="146"/>
      <c r="CO226" s="146"/>
      <c r="CP226" s="146"/>
      <c r="CQ226" s="146"/>
      <c r="CR226" s="146"/>
      <c r="CS226" s="146"/>
      <c r="CT226" s="146"/>
      <c r="CU226" s="146"/>
      <c r="CV226" s="146"/>
      <c r="CW226" s="146"/>
      <c r="CX226" s="146"/>
      <c r="CY226" s="146"/>
      <c r="CZ226" s="146"/>
      <c r="DA226" s="146"/>
      <c r="DB226" s="146"/>
      <c r="DC226" s="146"/>
      <c r="DD226" s="146"/>
      <c r="DE226" s="146"/>
      <c r="DF226" s="146"/>
    </row>
    <row r="227" spans="1:110" ht="11.25" customHeight="1" x14ac:dyDescent="0.25">
      <c r="A227" s="146"/>
      <c r="B227" s="146"/>
      <c r="C227" s="135"/>
      <c r="D227" s="149"/>
      <c r="E227" s="135"/>
      <c r="F227" s="135"/>
      <c r="G227" s="135"/>
      <c r="H227" s="147"/>
      <c r="I227" s="150"/>
      <c r="J227" s="150"/>
      <c r="K227" s="151"/>
      <c r="L227" s="151"/>
      <c r="M227" s="151"/>
      <c r="N227" s="151"/>
      <c r="O227" s="151"/>
      <c r="P227" s="151"/>
      <c r="Q227" s="151"/>
      <c r="R227" s="151"/>
      <c r="S227" s="135"/>
      <c r="T227" s="135"/>
      <c r="U227" s="135"/>
      <c r="V227" s="136"/>
      <c r="W227" s="136"/>
      <c r="X227" s="136"/>
      <c r="Y227" s="136"/>
      <c r="Z227" s="136"/>
      <c r="AA227" s="136"/>
      <c r="AB227" s="136"/>
      <c r="AC227" s="136"/>
      <c r="AD227" s="136"/>
      <c r="AE227" s="136"/>
      <c r="AF227" s="136"/>
      <c r="AG227" s="136"/>
      <c r="AH227" s="136"/>
      <c r="AI227" s="136"/>
      <c r="AJ227" s="13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146"/>
      <c r="AU227" s="146"/>
      <c r="AV227" s="146"/>
      <c r="AW227" s="146"/>
      <c r="AX227" s="146"/>
      <c r="AY227" s="146"/>
      <c r="AZ227" s="146"/>
      <c r="BA227" s="146"/>
      <c r="BB227" s="146"/>
      <c r="BC227" s="146"/>
      <c r="BD227" s="146"/>
      <c r="BE227" s="146"/>
      <c r="BF227" s="146"/>
      <c r="BG227" s="146"/>
      <c r="BH227" s="146"/>
      <c r="BI227" s="146"/>
      <c r="BJ227" s="146"/>
      <c r="BK227" s="146"/>
      <c r="BL227" s="146"/>
      <c r="BM227" s="146"/>
      <c r="BN227" s="146"/>
      <c r="BO227" s="146"/>
      <c r="BP227" s="146"/>
      <c r="BQ227" s="146"/>
      <c r="BR227" s="146"/>
      <c r="BS227" s="146"/>
      <c r="BT227" s="146"/>
      <c r="BU227" s="146"/>
      <c r="BV227" s="146"/>
      <c r="BW227" s="146"/>
      <c r="BX227" s="146"/>
      <c r="BY227" s="146"/>
      <c r="BZ227" s="146"/>
      <c r="CA227" s="146"/>
      <c r="CB227" s="146"/>
      <c r="CC227" s="146"/>
      <c r="CD227" s="146"/>
      <c r="CE227" s="146"/>
      <c r="CF227" s="146"/>
      <c r="CG227" s="146"/>
      <c r="CH227" s="146"/>
      <c r="CI227" s="146"/>
      <c r="CJ227" s="146"/>
      <c r="CK227" s="146"/>
      <c r="CL227" s="146"/>
      <c r="CM227" s="146"/>
      <c r="CN227" s="146"/>
      <c r="CO227" s="146"/>
      <c r="CP227" s="146"/>
      <c r="CQ227" s="146"/>
      <c r="CR227" s="146"/>
      <c r="CS227" s="146"/>
      <c r="CT227" s="146"/>
      <c r="CU227" s="146"/>
      <c r="CV227" s="146"/>
      <c r="CW227" s="146"/>
      <c r="CX227" s="146"/>
      <c r="CY227" s="146"/>
      <c r="CZ227" s="146"/>
      <c r="DA227" s="146"/>
      <c r="DB227" s="146"/>
      <c r="DC227" s="146"/>
      <c r="DD227" s="146"/>
      <c r="DE227" s="146"/>
      <c r="DF227" s="146"/>
    </row>
    <row r="228" spans="1:110" ht="11.25" customHeight="1" x14ac:dyDescent="0.25">
      <c r="A228" s="146"/>
      <c r="B228" s="146"/>
      <c r="C228" s="135"/>
      <c r="D228" s="149"/>
      <c r="E228" s="135"/>
      <c r="F228" s="135"/>
      <c r="G228" s="135"/>
      <c r="H228" s="147"/>
      <c r="I228" s="150"/>
      <c r="J228" s="150"/>
      <c r="K228" s="151"/>
      <c r="L228" s="151"/>
      <c r="M228" s="151"/>
      <c r="N228" s="151"/>
      <c r="O228" s="151"/>
      <c r="P228" s="151"/>
      <c r="Q228" s="151"/>
      <c r="R228" s="151"/>
      <c r="S228" s="135"/>
      <c r="T228" s="135"/>
      <c r="U228" s="135"/>
      <c r="V228" s="136"/>
      <c r="W228" s="136"/>
      <c r="X228" s="136"/>
      <c r="Y228" s="136"/>
      <c r="Z228" s="136"/>
      <c r="AA228" s="136"/>
      <c r="AB228" s="136"/>
      <c r="AC228" s="136"/>
      <c r="AD228" s="136"/>
      <c r="AE228" s="136"/>
      <c r="AF228" s="136"/>
      <c r="AG228" s="136"/>
      <c r="AH228" s="136"/>
      <c r="AI228" s="136"/>
      <c r="AJ228" s="13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6"/>
      <c r="AV228" s="146"/>
      <c r="AW228" s="146"/>
      <c r="AX228" s="146"/>
      <c r="AY228" s="146"/>
      <c r="AZ228" s="146"/>
      <c r="BA228" s="146"/>
      <c r="BB228" s="146"/>
      <c r="BC228" s="146"/>
      <c r="BD228" s="146"/>
      <c r="BE228" s="146"/>
      <c r="BF228" s="146"/>
      <c r="BG228" s="146"/>
      <c r="BH228" s="146"/>
      <c r="BI228" s="146"/>
      <c r="BJ228" s="146"/>
      <c r="BK228" s="146"/>
      <c r="BL228" s="146"/>
      <c r="BM228" s="146"/>
      <c r="BN228" s="146"/>
      <c r="BO228" s="146"/>
      <c r="BP228" s="146"/>
      <c r="BQ228" s="146"/>
      <c r="BR228" s="146"/>
      <c r="BS228" s="146"/>
      <c r="BT228" s="146"/>
      <c r="BU228" s="146"/>
      <c r="BV228" s="146"/>
      <c r="BW228" s="146"/>
      <c r="BX228" s="146"/>
      <c r="BY228" s="146"/>
      <c r="BZ228" s="146"/>
      <c r="CA228" s="146"/>
      <c r="CB228" s="146"/>
      <c r="CC228" s="146"/>
      <c r="CD228" s="146"/>
      <c r="CE228" s="146"/>
      <c r="CF228" s="146"/>
      <c r="CG228" s="146"/>
      <c r="CH228" s="146"/>
      <c r="CI228" s="146"/>
      <c r="CJ228" s="146"/>
      <c r="CK228" s="146"/>
      <c r="CL228" s="146"/>
      <c r="CM228" s="146"/>
      <c r="CN228" s="146"/>
      <c r="CO228" s="146"/>
      <c r="CP228" s="146"/>
      <c r="CQ228" s="146"/>
      <c r="CR228" s="146"/>
      <c r="CS228" s="146"/>
      <c r="CT228" s="146"/>
      <c r="CU228" s="146"/>
      <c r="CV228" s="146"/>
      <c r="CW228" s="146"/>
      <c r="CX228" s="146"/>
      <c r="CY228" s="146"/>
      <c r="CZ228" s="146"/>
      <c r="DA228" s="146"/>
      <c r="DB228" s="146"/>
      <c r="DC228" s="146"/>
      <c r="DD228" s="146"/>
      <c r="DE228" s="146"/>
      <c r="DF228" s="146"/>
    </row>
    <row r="229" spans="1:110" ht="11.25" customHeight="1" x14ac:dyDescent="0.25">
      <c r="A229" s="146"/>
      <c r="B229" s="146"/>
      <c r="C229" s="135"/>
      <c r="D229" s="149"/>
      <c r="E229" s="135"/>
      <c r="F229" s="135"/>
      <c r="G229" s="135"/>
      <c r="H229" s="147"/>
      <c r="I229" s="150"/>
      <c r="J229" s="150"/>
      <c r="K229" s="151"/>
      <c r="L229" s="151"/>
      <c r="M229" s="151"/>
      <c r="N229" s="151"/>
      <c r="O229" s="151"/>
      <c r="P229" s="151"/>
      <c r="Q229" s="151"/>
      <c r="R229" s="151"/>
      <c r="S229" s="135"/>
      <c r="T229" s="135"/>
      <c r="U229" s="135"/>
      <c r="V229" s="136"/>
      <c r="W229" s="136"/>
      <c r="X229" s="136"/>
      <c r="Y229" s="136"/>
      <c r="Z229" s="136"/>
      <c r="AA229" s="136"/>
      <c r="AB229" s="136"/>
      <c r="AC229" s="136"/>
      <c r="AD229" s="136"/>
      <c r="AE229" s="136"/>
      <c r="AF229" s="136"/>
      <c r="AG229" s="136"/>
      <c r="AH229" s="136"/>
      <c r="AI229" s="136"/>
      <c r="AJ229" s="13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6"/>
      <c r="AV229" s="146"/>
      <c r="AW229" s="146"/>
      <c r="AX229" s="146"/>
      <c r="AY229" s="146"/>
      <c r="AZ229" s="146"/>
      <c r="BA229" s="146"/>
      <c r="BB229" s="146"/>
      <c r="BC229" s="146"/>
      <c r="BD229" s="146"/>
      <c r="BE229" s="146"/>
      <c r="BF229" s="146"/>
      <c r="BG229" s="146"/>
      <c r="BH229" s="146"/>
      <c r="BI229" s="146"/>
      <c r="BJ229" s="146"/>
      <c r="BK229" s="146"/>
      <c r="BL229" s="146"/>
      <c r="BM229" s="146"/>
      <c r="BN229" s="146"/>
      <c r="BO229" s="146"/>
      <c r="BP229" s="146"/>
      <c r="BQ229" s="146"/>
      <c r="BR229" s="146"/>
      <c r="BS229" s="146"/>
      <c r="BT229" s="146"/>
      <c r="BU229" s="146"/>
      <c r="BV229" s="146"/>
      <c r="BW229" s="146"/>
      <c r="BX229" s="146"/>
      <c r="BY229" s="146"/>
      <c r="BZ229" s="146"/>
      <c r="CA229" s="146"/>
      <c r="CB229" s="146"/>
      <c r="CC229" s="146"/>
      <c r="CD229" s="146"/>
      <c r="CE229" s="146"/>
      <c r="CF229" s="146"/>
      <c r="CG229" s="146"/>
      <c r="CH229" s="146"/>
      <c r="CI229" s="146"/>
      <c r="CJ229" s="146"/>
      <c r="CK229" s="146"/>
      <c r="CL229" s="146"/>
      <c r="CM229" s="146"/>
      <c r="CN229" s="146"/>
      <c r="CO229" s="146"/>
      <c r="CP229" s="146"/>
      <c r="CQ229" s="146"/>
      <c r="CR229" s="146"/>
      <c r="CS229" s="146"/>
      <c r="CT229" s="146"/>
      <c r="CU229" s="146"/>
      <c r="CV229" s="146"/>
      <c r="CW229" s="146"/>
      <c r="CX229" s="146"/>
      <c r="CY229" s="146"/>
      <c r="CZ229" s="146"/>
      <c r="DA229" s="146"/>
      <c r="DB229" s="146"/>
      <c r="DC229" s="146"/>
      <c r="DD229" s="146"/>
      <c r="DE229" s="146"/>
      <c r="DF229" s="146"/>
    </row>
    <row r="230" spans="1:110" ht="11.25" customHeight="1" x14ac:dyDescent="0.25">
      <c r="A230" s="146"/>
      <c r="B230" s="146"/>
      <c r="C230" s="135"/>
      <c r="D230" s="149"/>
      <c r="E230" s="135"/>
      <c r="F230" s="135"/>
      <c r="G230" s="135"/>
      <c r="H230" s="147"/>
      <c r="I230" s="150"/>
      <c r="J230" s="150"/>
      <c r="K230" s="151"/>
      <c r="L230" s="151"/>
      <c r="M230" s="151"/>
      <c r="N230" s="151"/>
      <c r="O230" s="151"/>
      <c r="P230" s="151"/>
      <c r="Q230" s="151"/>
      <c r="R230" s="151"/>
      <c r="S230" s="135"/>
      <c r="T230" s="135"/>
      <c r="U230" s="135"/>
      <c r="V230" s="136"/>
      <c r="W230" s="136"/>
      <c r="X230" s="136"/>
      <c r="Y230" s="136"/>
      <c r="Z230" s="136"/>
      <c r="AA230" s="136"/>
      <c r="AB230" s="136"/>
      <c r="AC230" s="136"/>
      <c r="AD230" s="136"/>
      <c r="AE230" s="136"/>
      <c r="AF230" s="136"/>
      <c r="AG230" s="136"/>
      <c r="AH230" s="136"/>
      <c r="AI230" s="136"/>
      <c r="AJ230" s="136"/>
      <c r="AK230" s="146"/>
      <c r="AL230" s="146"/>
      <c r="AM230" s="146"/>
      <c r="AN230" s="146"/>
      <c r="AO230" s="146"/>
      <c r="AP230" s="146"/>
      <c r="AQ230" s="146"/>
      <c r="AR230" s="146"/>
      <c r="AS230" s="146"/>
      <c r="AT230" s="146"/>
      <c r="AU230" s="146"/>
      <c r="AV230" s="146"/>
      <c r="AW230" s="146"/>
      <c r="AX230" s="146"/>
      <c r="AY230" s="146"/>
      <c r="AZ230" s="146"/>
      <c r="BA230" s="146"/>
      <c r="BB230" s="146"/>
      <c r="BC230" s="146"/>
      <c r="BD230" s="146"/>
      <c r="BE230" s="146"/>
      <c r="BF230" s="146"/>
      <c r="BG230" s="146"/>
      <c r="BH230" s="146"/>
      <c r="BI230" s="146"/>
      <c r="BJ230" s="146"/>
      <c r="BK230" s="146"/>
      <c r="BL230" s="146"/>
      <c r="BM230" s="146"/>
      <c r="BN230" s="146"/>
      <c r="BO230" s="146"/>
      <c r="BP230" s="146"/>
      <c r="BQ230" s="146"/>
      <c r="BR230" s="146"/>
      <c r="BS230" s="146"/>
      <c r="BT230" s="146"/>
      <c r="BU230" s="146"/>
      <c r="BV230" s="146"/>
      <c r="BW230" s="146"/>
      <c r="BX230" s="146"/>
      <c r="BY230" s="146"/>
      <c r="BZ230" s="146"/>
      <c r="CA230" s="146"/>
      <c r="CB230" s="146"/>
      <c r="CC230" s="146"/>
      <c r="CD230" s="146"/>
      <c r="CE230" s="146"/>
      <c r="CF230" s="146"/>
      <c r="CG230" s="146"/>
      <c r="CH230" s="146"/>
      <c r="CI230" s="146"/>
      <c r="CJ230" s="146"/>
      <c r="CK230" s="146"/>
      <c r="CL230" s="146"/>
      <c r="CM230" s="146"/>
      <c r="CN230" s="146"/>
      <c r="CO230" s="146"/>
      <c r="CP230" s="146"/>
      <c r="CQ230" s="146"/>
      <c r="CR230" s="146"/>
      <c r="CS230" s="146"/>
      <c r="CT230" s="146"/>
      <c r="CU230" s="146"/>
      <c r="CV230" s="146"/>
      <c r="CW230" s="146"/>
      <c r="CX230" s="146"/>
      <c r="CY230" s="146"/>
      <c r="CZ230" s="146"/>
      <c r="DA230" s="146"/>
      <c r="DB230" s="146"/>
      <c r="DC230" s="146"/>
      <c r="DD230" s="146"/>
      <c r="DE230" s="146"/>
      <c r="DF230" s="146"/>
    </row>
    <row r="231" spans="1:110" ht="11.25" customHeight="1" x14ac:dyDescent="0.25">
      <c r="A231" s="146"/>
      <c r="B231" s="146"/>
      <c r="C231" s="135"/>
      <c r="D231" s="149"/>
      <c r="E231" s="135"/>
      <c r="F231" s="135"/>
      <c r="G231" s="135"/>
      <c r="H231" s="147"/>
      <c r="I231" s="150"/>
      <c r="J231" s="150"/>
      <c r="K231" s="151"/>
      <c r="L231" s="151"/>
      <c r="M231" s="151"/>
      <c r="N231" s="151"/>
      <c r="O231" s="151"/>
      <c r="P231" s="151"/>
      <c r="Q231" s="151"/>
      <c r="R231" s="151"/>
      <c r="S231" s="135"/>
      <c r="T231" s="135"/>
      <c r="U231" s="135"/>
      <c r="V231" s="136"/>
      <c r="W231" s="136"/>
      <c r="X231" s="136"/>
      <c r="Y231" s="136"/>
      <c r="Z231" s="136"/>
      <c r="AA231" s="136"/>
      <c r="AB231" s="136"/>
      <c r="AC231" s="136"/>
      <c r="AD231" s="136"/>
      <c r="AE231" s="136"/>
      <c r="AF231" s="136"/>
      <c r="AG231" s="136"/>
      <c r="AH231" s="136"/>
      <c r="AI231" s="136"/>
      <c r="AJ231" s="136"/>
      <c r="AK231" s="146"/>
      <c r="AL231" s="146"/>
      <c r="AM231" s="146"/>
      <c r="AN231" s="146"/>
      <c r="AO231" s="146"/>
      <c r="AP231" s="146"/>
      <c r="AQ231" s="146"/>
      <c r="AR231" s="146"/>
      <c r="AS231" s="146"/>
      <c r="AT231" s="146"/>
      <c r="AU231" s="146"/>
      <c r="AV231" s="146"/>
      <c r="AW231" s="146"/>
      <c r="AX231" s="146"/>
      <c r="AY231" s="146"/>
      <c r="AZ231" s="146"/>
      <c r="BA231" s="146"/>
      <c r="BB231" s="146"/>
      <c r="BC231" s="146"/>
      <c r="BD231" s="146"/>
      <c r="BE231" s="146"/>
      <c r="BF231" s="146"/>
      <c r="BG231" s="146"/>
      <c r="BH231" s="146"/>
      <c r="BI231" s="146"/>
      <c r="BJ231" s="146"/>
      <c r="BK231" s="146"/>
      <c r="BL231" s="146"/>
      <c r="BM231" s="146"/>
      <c r="BN231" s="146"/>
      <c r="BO231" s="146"/>
      <c r="BP231" s="146"/>
      <c r="BQ231" s="146"/>
      <c r="BR231" s="146"/>
      <c r="BS231" s="146"/>
      <c r="BT231" s="146"/>
      <c r="BU231" s="146"/>
      <c r="BV231" s="146"/>
      <c r="BW231" s="146"/>
      <c r="BX231" s="146"/>
      <c r="BY231" s="146"/>
      <c r="BZ231" s="146"/>
      <c r="CA231" s="146"/>
      <c r="CB231" s="146"/>
      <c r="CC231" s="146"/>
      <c r="CD231" s="146"/>
      <c r="CE231" s="146"/>
      <c r="CF231" s="146"/>
      <c r="CG231" s="146"/>
      <c r="CH231" s="146"/>
      <c r="CI231" s="146"/>
      <c r="CJ231" s="146"/>
      <c r="CK231" s="146"/>
      <c r="CL231" s="146"/>
      <c r="CM231" s="146"/>
      <c r="CN231" s="146"/>
      <c r="CO231" s="146"/>
      <c r="CP231" s="146"/>
      <c r="CQ231" s="146"/>
      <c r="CR231" s="146"/>
      <c r="CS231" s="146"/>
      <c r="CT231" s="146"/>
      <c r="CU231" s="146"/>
      <c r="CV231" s="146"/>
      <c r="CW231" s="146"/>
      <c r="CX231" s="146"/>
      <c r="CY231" s="146"/>
      <c r="CZ231" s="146"/>
      <c r="DA231" s="146"/>
      <c r="DB231" s="146"/>
      <c r="DC231" s="146"/>
      <c r="DD231" s="146"/>
      <c r="DE231" s="146"/>
      <c r="DF231" s="146"/>
    </row>
    <row r="232" spans="1:110" ht="11.25" customHeight="1" x14ac:dyDescent="0.25">
      <c r="A232" s="146"/>
      <c r="B232" s="146"/>
      <c r="C232" s="135"/>
      <c r="D232" s="149"/>
      <c r="E232" s="135"/>
      <c r="F232" s="135"/>
      <c r="G232" s="135"/>
      <c r="H232" s="147"/>
      <c r="I232" s="150"/>
      <c r="J232" s="150"/>
      <c r="K232" s="151"/>
      <c r="L232" s="151"/>
      <c r="M232" s="151"/>
      <c r="N232" s="151"/>
      <c r="O232" s="151"/>
      <c r="P232" s="151"/>
      <c r="Q232" s="151"/>
      <c r="R232" s="151"/>
      <c r="S232" s="135"/>
      <c r="T232" s="135"/>
      <c r="U232" s="135"/>
      <c r="V232" s="136"/>
      <c r="W232" s="136"/>
      <c r="X232" s="136"/>
      <c r="Y232" s="136"/>
      <c r="Z232" s="136"/>
      <c r="AA232" s="136"/>
      <c r="AB232" s="136"/>
      <c r="AC232" s="136"/>
      <c r="AD232" s="136"/>
      <c r="AE232" s="136"/>
      <c r="AF232" s="136"/>
      <c r="AG232" s="136"/>
      <c r="AH232" s="136"/>
      <c r="AI232" s="136"/>
      <c r="AJ232" s="136"/>
      <c r="AK232" s="146"/>
      <c r="AL232" s="146"/>
      <c r="AM232" s="146"/>
      <c r="AN232" s="146"/>
      <c r="AO232" s="146"/>
      <c r="AP232" s="146"/>
      <c r="AQ232" s="146"/>
      <c r="AR232" s="146"/>
      <c r="AS232" s="146"/>
      <c r="AT232" s="146"/>
      <c r="AU232" s="146"/>
      <c r="AV232" s="146"/>
      <c r="AW232" s="146"/>
      <c r="AX232" s="146"/>
      <c r="AY232" s="146"/>
      <c r="AZ232" s="146"/>
      <c r="BA232" s="146"/>
      <c r="BB232" s="146"/>
      <c r="BC232" s="146"/>
      <c r="BD232" s="146"/>
      <c r="BE232" s="146"/>
      <c r="BF232" s="146"/>
      <c r="BG232" s="146"/>
      <c r="BH232" s="146"/>
      <c r="BI232" s="146"/>
      <c r="BJ232" s="146"/>
      <c r="BK232" s="146"/>
      <c r="BL232" s="146"/>
      <c r="BM232" s="146"/>
      <c r="BN232" s="146"/>
      <c r="BO232" s="146"/>
      <c r="BP232" s="146"/>
      <c r="BQ232" s="146"/>
      <c r="BR232" s="146"/>
      <c r="BS232" s="146"/>
      <c r="BT232" s="146"/>
      <c r="BU232" s="146"/>
      <c r="BV232" s="146"/>
      <c r="BW232" s="146"/>
      <c r="BX232" s="146"/>
      <c r="BY232" s="146"/>
      <c r="BZ232" s="146"/>
      <c r="CA232" s="146"/>
      <c r="CB232" s="146"/>
      <c r="CC232" s="146"/>
      <c r="CD232" s="146"/>
      <c r="CE232" s="146"/>
      <c r="CF232" s="146"/>
      <c r="CG232" s="146"/>
      <c r="CH232" s="146"/>
      <c r="CI232" s="146"/>
      <c r="CJ232" s="146"/>
      <c r="CK232" s="146"/>
      <c r="CL232" s="146"/>
      <c r="CM232" s="146"/>
      <c r="CN232" s="146"/>
      <c r="CO232" s="146"/>
      <c r="CP232" s="146"/>
      <c r="CQ232" s="146"/>
      <c r="CR232" s="146"/>
      <c r="CS232" s="146"/>
      <c r="CT232" s="146"/>
      <c r="CU232" s="146"/>
      <c r="CV232" s="146"/>
      <c r="CW232" s="146"/>
      <c r="CX232" s="146"/>
      <c r="CY232" s="146"/>
      <c r="CZ232" s="146"/>
      <c r="DA232" s="146"/>
      <c r="DB232" s="146"/>
      <c r="DC232" s="146"/>
      <c r="DD232" s="146"/>
      <c r="DE232" s="146"/>
      <c r="DF232" s="146"/>
    </row>
    <row r="233" spans="1:110" ht="11.25" customHeight="1" x14ac:dyDescent="0.25">
      <c r="A233" s="146"/>
      <c r="B233" s="146"/>
      <c r="C233" s="135"/>
      <c r="D233" s="149"/>
      <c r="E233" s="135"/>
      <c r="F233" s="135"/>
      <c r="G233" s="135"/>
      <c r="H233" s="147"/>
      <c r="I233" s="150"/>
      <c r="J233" s="150"/>
      <c r="K233" s="151"/>
      <c r="L233" s="151"/>
      <c r="M233" s="151"/>
      <c r="N233" s="151"/>
      <c r="O233" s="151"/>
      <c r="P233" s="151"/>
      <c r="Q233" s="151"/>
      <c r="R233" s="151"/>
      <c r="S233" s="135"/>
      <c r="T233" s="135"/>
      <c r="U233" s="135"/>
      <c r="V233" s="136"/>
      <c r="W233" s="136"/>
      <c r="X233" s="136"/>
      <c r="Y233" s="136"/>
      <c r="Z233" s="136"/>
      <c r="AA233" s="136"/>
      <c r="AB233" s="136"/>
      <c r="AC233" s="136"/>
      <c r="AD233" s="136"/>
      <c r="AE233" s="136"/>
      <c r="AF233" s="136"/>
      <c r="AG233" s="136"/>
      <c r="AH233" s="136"/>
      <c r="AI233" s="136"/>
      <c r="AJ233" s="136"/>
      <c r="AK233" s="146"/>
      <c r="AL233" s="146"/>
      <c r="AM233" s="146"/>
      <c r="AN233" s="146"/>
      <c r="AO233" s="146"/>
      <c r="AP233" s="146"/>
      <c r="AQ233" s="146"/>
      <c r="AR233" s="146"/>
      <c r="AS233" s="146"/>
      <c r="AT233" s="146"/>
      <c r="AU233" s="146"/>
      <c r="AV233" s="146"/>
      <c r="AW233" s="146"/>
      <c r="AX233" s="146"/>
      <c r="AY233" s="146"/>
      <c r="AZ233" s="146"/>
      <c r="BA233" s="146"/>
      <c r="BB233" s="146"/>
      <c r="BC233" s="146"/>
      <c r="BD233" s="146"/>
      <c r="BE233" s="146"/>
      <c r="BF233" s="146"/>
      <c r="BG233" s="146"/>
      <c r="BH233" s="146"/>
      <c r="BI233" s="146"/>
      <c r="BJ233" s="146"/>
      <c r="BK233" s="146"/>
      <c r="BL233" s="146"/>
      <c r="BM233" s="146"/>
      <c r="BN233" s="146"/>
      <c r="BO233" s="146"/>
      <c r="BP233" s="146"/>
      <c r="BQ233" s="146"/>
      <c r="BR233" s="146"/>
      <c r="BS233" s="146"/>
      <c r="BT233" s="146"/>
      <c r="BU233" s="146"/>
      <c r="BV233" s="146"/>
      <c r="BW233" s="146"/>
      <c r="BX233" s="146"/>
      <c r="BY233" s="146"/>
      <c r="BZ233" s="146"/>
      <c r="CA233" s="146"/>
      <c r="CB233" s="146"/>
      <c r="CC233" s="146"/>
      <c r="CD233" s="146"/>
      <c r="CE233" s="146"/>
      <c r="CF233" s="146"/>
      <c r="CG233" s="146"/>
      <c r="CH233" s="146"/>
      <c r="CI233" s="146"/>
      <c r="CJ233" s="146"/>
      <c r="CK233" s="146"/>
      <c r="CL233" s="146"/>
      <c r="CM233" s="146"/>
      <c r="CN233" s="146"/>
      <c r="CO233" s="146"/>
      <c r="CP233" s="146"/>
      <c r="CQ233" s="146"/>
      <c r="CR233" s="146"/>
      <c r="CS233" s="146"/>
      <c r="CT233" s="146"/>
      <c r="CU233" s="146"/>
      <c r="CV233" s="146"/>
      <c r="CW233" s="146"/>
      <c r="CX233" s="146"/>
      <c r="CY233" s="146"/>
      <c r="CZ233" s="146"/>
      <c r="DA233" s="146"/>
      <c r="DB233" s="146"/>
      <c r="DC233" s="146"/>
      <c r="DD233" s="146"/>
      <c r="DE233" s="146"/>
      <c r="DF233" s="146"/>
    </row>
    <row r="234" spans="1:110" ht="11.25" customHeight="1" x14ac:dyDescent="0.25">
      <c r="A234" s="146"/>
      <c r="B234" s="146"/>
      <c r="C234" s="135"/>
      <c r="D234" s="149"/>
      <c r="E234" s="135"/>
      <c r="F234" s="135"/>
      <c r="G234" s="135"/>
      <c r="H234" s="147"/>
      <c r="I234" s="150"/>
      <c r="J234" s="150"/>
      <c r="K234" s="151"/>
      <c r="L234" s="151"/>
      <c r="M234" s="151"/>
      <c r="N234" s="151"/>
      <c r="O234" s="151"/>
      <c r="P234" s="151"/>
      <c r="Q234" s="151"/>
      <c r="R234" s="151"/>
      <c r="S234" s="135"/>
      <c r="T234" s="135"/>
      <c r="U234" s="135"/>
      <c r="V234" s="136"/>
      <c r="W234" s="136"/>
      <c r="X234" s="136"/>
      <c r="Y234" s="136"/>
      <c r="Z234" s="136"/>
      <c r="AA234" s="136"/>
      <c r="AB234" s="136"/>
      <c r="AC234" s="136"/>
      <c r="AD234" s="136"/>
      <c r="AE234" s="136"/>
      <c r="AF234" s="136"/>
      <c r="AG234" s="136"/>
      <c r="AH234" s="136"/>
      <c r="AI234" s="136"/>
      <c r="AJ234" s="136"/>
      <c r="AK234" s="146"/>
      <c r="AL234" s="146"/>
      <c r="AM234" s="146"/>
      <c r="AN234" s="146"/>
      <c r="AO234" s="146"/>
      <c r="AP234" s="146"/>
      <c r="AQ234" s="146"/>
      <c r="AR234" s="146"/>
      <c r="AS234" s="146"/>
      <c r="AT234" s="146"/>
      <c r="AU234" s="146"/>
      <c r="AV234" s="146"/>
      <c r="AW234" s="146"/>
      <c r="AX234" s="146"/>
      <c r="AY234" s="146"/>
      <c r="AZ234" s="146"/>
      <c r="BA234" s="146"/>
      <c r="BB234" s="146"/>
      <c r="BC234" s="146"/>
      <c r="BD234" s="146"/>
      <c r="BE234" s="146"/>
      <c r="BF234" s="146"/>
      <c r="BG234" s="146"/>
      <c r="BH234" s="146"/>
      <c r="BI234" s="146"/>
      <c r="BJ234" s="146"/>
      <c r="BK234" s="146"/>
      <c r="BL234" s="146"/>
      <c r="BM234" s="146"/>
      <c r="BN234" s="146"/>
      <c r="BO234" s="146"/>
      <c r="BP234" s="146"/>
      <c r="BQ234" s="146"/>
      <c r="BR234" s="146"/>
      <c r="BS234" s="146"/>
      <c r="BT234" s="146"/>
      <c r="BU234" s="146"/>
      <c r="BV234" s="146"/>
      <c r="BW234" s="146"/>
      <c r="BX234" s="146"/>
      <c r="BY234" s="146"/>
      <c r="BZ234" s="146"/>
      <c r="CA234" s="146"/>
      <c r="CB234" s="146"/>
      <c r="CC234" s="146"/>
      <c r="CD234" s="146"/>
      <c r="CE234" s="146"/>
      <c r="CF234" s="146"/>
      <c r="CG234" s="146"/>
      <c r="CH234" s="146"/>
      <c r="CI234" s="146"/>
      <c r="CJ234" s="146"/>
      <c r="CK234" s="146"/>
      <c r="CL234" s="146"/>
      <c r="CM234" s="146"/>
      <c r="CN234" s="146"/>
      <c r="CO234" s="146"/>
      <c r="CP234" s="146"/>
      <c r="CQ234" s="146"/>
      <c r="CR234" s="146"/>
      <c r="CS234" s="146"/>
      <c r="CT234" s="146"/>
      <c r="CU234" s="146"/>
      <c r="CV234" s="146"/>
      <c r="CW234" s="146"/>
      <c r="CX234" s="146"/>
      <c r="CY234" s="146"/>
      <c r="CZ234" s="146"/>
      <c r="DA234" s="146"/>
      <c r="DB234" s="146"/>
      <c r="DC234" s="146"/>
      <c r="DD234" s="146"/>
      <c r="DE234" s="146"/>
      <c r="DF234" s="146"/>
    </row>
    <row r="235" spans="1:110" ht="11.25" customHeight="1" x14ac:dyDescent="0.25">
      <c r="A235" s="146"/>
      <c r="B235" s="146"/>
      <c r="C235" s="135"/>
      <c r="D235" s="149"/>
      <c r="E235" s="135"/>
      <c r="F235" s="135"/>
      <c r="G235" s="135"/>
      <c r="H235" s="147"/>
      <c r="I235" s="150"/>
      <c r="J235" s="150"/>
      <c r="K235" s="151"/>
      <c r="L235" s="151"/>
      <c r="M235" s="151"/>
      <c r="N235" s="151"/>
      <c r="O235" s="151"/>
      <c r="P235" s="151"/>
      <c r="Q235" s="151"/>
      <c r="R235" s="151"/>
      <c r="S235" s="135"/>
      <c r="T235" s="135"/>
      <c r="U235" s="135"/>
      <c r="V235" s="136"/>
      <c r="W235" s="136"/>
      <c r="X235" s="136"/>
      <c r="Y235" s="136"/>
      <c r="Z235" s="136"/>
      <c r="AA235" s="136"/>
      <c r="AB235" s="136"/>
      <c r="AC235" s="136"/>
      <c r="AD235" s="136"/>
      <c r="AE235" s="136"/>
      <c r="AF235" s="136"/>
      <c r="AG235" s="136"/>
      <c r="AH235" s="136"/>
      <c r="AI235" s="136"/>
      <c r="AJ235" s="136"/>
      <c r="AK235" s="146"/>
      <c r="AL235" s="146"/>
      <c r="AM235" s="146"/>
      <c r="AN235" s="146"/>
      <c r="AO235" s="146"/>
      <c r="AP235" s="146"/>
      <c r="AQ235" s="146"/>
      <c r="AR235" s="146"/>
      <c r="AS235" s="146"/>
      <c r="AT235" s="146"/>
      <c r="AU235" s="146"/>
      <c r="AV235" s="146"/>
      <c r="AW235" s="146"/>
      <c r="AX235" s="146"/>
      <c r="AY235" s="146"/>
      <c r="AZ235" s="146"/>
      <c r="BA235" s="146"/>
      <c r="BB235" s="146"/>
      <c r="BC235" s="146"/>
      <c r="BD235" s="146"/>
      <c r="BE235" s="146"/>
      <c r="BF235" s="146"/>
      <c r="BG235" s="146"/>
      <c r="BH235" s="146"/>
      <c r="BI235" s="146"/>
      <c r="BJ235" s="146"/>
      <c r="BK235" s="146"/>
      <c r="BL235" s="146"/>
      <c r="BM235" s="146"/>
      <c r="BN235" s="146"/>
      <c r="BO235" s="146"/>
      <c r="BP235" s="146"/>
      <c r="BQ235" s="146"/>
      <c r="BR235" s="146"/>
      <c r="BS235" s="146"/>
      <c r="BT235" s="146"/>
      <c r="BU235" s="146"/>
      <c r="BV235" s="146"/>
      <c r="BW235" s="146"/>
      <c r="BX235" s="146"/>
      <c r="BY235" s="146"/>
      <c r="BZ235" s="146"/>
      <c r="CA235" s="146"/>
      <c r="CB235" s="146"/>
      <c r="CC235" s="146"/>
      <c r="CD235" s="146"/>
      <c r="CE235" s="146"/>
      <c r="CF235" s="146"/>
      <c r="CG235" s="146"/>
      <c r="CH235" s="146"/>
      <c r="CI235" s="146"/>
      <c r="CJ235" s="146"/>
      <c r="CK235" s="146"/>
      <c r="CL235" s="146"/>
      <c r="CM235" s="146"/>
      <c r="CN235" s="146"/>
      <c r="CO235" s="146"/>
      <c r="CP235" s="146"/>
      <c r="CQ235" s="146"/>
      <c r="CR235" s="146"/>
      <c r="CS235" s="146"/>
      <c r="CT235" s="146"/>
      <c r="CU235" s="146"/>
      <c r="CV235" s="146"/>
      <c r="CW235" s="146"/>
      <c r="CX235" s="146"/>
      <c r="CY235" s="146"/>
      <c r="CZ235" s="146"/>
      <c r="DA235" s="146"/>
      <c r="DB235" s="146"/>
      <c r="DC235" s="146"/>
      <c r="DD235" s="146"/>
      <c r="DE235" s="146"/>
      <c r="DF235" s="146"/>
    </row>
    <row r="236" spans="1:110" ht="11.25" customHeight="1" x14ac:dyDescent="0.25">
      <c r="A236" s="146"/>
      <c r="B236" s="146"/>
      <c r="C236" s="135"/>
      <c r="D236" s="149"/>
      <c r="E236" s="135"/>
      <c r="F236" s="135"/>
      <c r="G236" s="135"/>
      <c r="H236" s="147"/>
      <c r="I236" s="150"/>
      <c r="J236" s="150"/>
      <c r="K236" s="151"/>
      <c r="L236" s="151"/>
      <c r="M236" s="151"/>
      <c r="N236" s="151"/>
      <c r="O236" s="151"/>
      <c r="P236" s="151"/>
      <c r="Q236" s="151"/>
      <c r="R236" s="151"/>
      <c r="S236" s="135"/>
      <c r="T236" s="135"/>
      <c r="U236" s="135"/>
      <c r="V236" s="136"/>
      <c r="W236" s="136"/>
      <c r="X236" s="136"/>
      <c r="Y236" s="136"/>
      <c r="Z236" s="136"/>
      <c r="AA236" s="136"/>
      <c r="AB236" s="136"/>
      <c r="AC236" s="136"/>
      <c r="AD236" s="136"/>
      <c r="AE236" s="136"/>
      <c r="AF236" s="136"/>
      <c r="AG236" s="136"/>
      <c r="AH236" s="136"/>
      <c r="AI236" s="136"/>
      <c r="AJ236" s="13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6"/>
      <c r="AV236" s="146"/>
      <c r="AW236" s="146"/>
      <c r="AX236" s="146"/>
      <c r="AY236" s="146"/>
      <c r="AZ236" s="146"/>
      <c r="BA236" s="146"/>
      <c r="BB236" s="146"/>
      <c r="BC236" s="146"/>
      <c r="BD236" s="146"/>
      <c r="BE236" s="146"/>
      <c r="BF236" s="146"/>
      <c r="BG236" s="146"/>
      <c r="BH236" s="146"/>
      <c r="BI236" s="146"/>
      <c r="BJ236" s="146"/>
      <c r="BK236" s="146"/>
      <c r="BL236" s="146"/>
      <c r="BM236" s="146"/>
      <c r="BN236" s="146"/>
      <c r="BO236" s="146"/>
      <c r="BP236" s="146"/>
      <c r="BQ236" s="146"/>
      <c r="BR236" s="146"/>
      <c r="BS236" s="146"/>
      <c r="BT236" s="146"/>
      <c r="BU236" s="146"/>
      <c r="BV236" s="146"/>
      <c r="BW236" s="146"/>
      <c r="BX236" s="146"/>
      <c r="BY236" s="146"/>
      <c r="BZ236" s="146"/>
      <c r="CA236" s="146"/>
      <c r="CB236" s="146"/>
      <c r="CC236" s="146"/>
      <c r="CD236" s="146"/>
      <c r="CE236" s="146"/>
      <c r="CF236" s="146"/>
      <c r="CG236" s="146"/>
      <c r="CH236" s="146"/>
      <c r="CI236" s="146"/>
      <c r="CJ236" s="146"/>
      <c r="CK236" s="146"/>
      <c r="CL236" s="146"/>
      <c r="CM236" s="146"/>
      <c r="CN236" s="146"/>
      <c r="CO236" s="146"/>
      <c r="CP236" s="146"/>
      <c r="CQ236" s="146"/>
      <c r="CR236" s="146"/>
      <c r="CS236" s="146"/>
      <c r="CT236" s="146"/>
      <c r="CU236" s="146"/>
      <c r="CV236" s="146"/>
      <c r="CW236" s="146"/>
      <c r="CX236" s="146"/>
      <c r="CY236" s="146"/>
      <c r="CZ236" s="146"/>
      <c r="DA236" s="146"/>
      <c r="DB236" s="146"/>
      <c r="DC236" s="146"/>
      <c r="DD236" s="146"/>
      <c r="DE236" s="146"/>
      <c r="DF236" s="146"/>
    </row>
    <row r="237" spans="1:110" ht="11.25" customHeight="1" x14ac:dyDescent="0.25">
      <c r="A237" s="146"/>
      <c r="B237" s="146"/>
      <c r="C237" s="135"/>
      <c r="D237" s="149"/>
      <c r="E237" s="135"/>
      <c r="F237" s="135"/>
      <c r="G237" s="135"/>
      <c r="H237" s="147"/>
      <c r="I237" s="150"/>
      <c r="J237" s="150"/>
      <c r="K237" s="151"/>
      <c r="L237" s="151"/>
      <c r="M237" s="151"/>
      <c r="N237" s="151"/>
      <c r="O237" s="151"/>
      <c r="P237" s="151"/>
      <c r="Q237" s="151"/>
      <c r="R237" s="151"/>
      <c r="S237" s="135"/>
      <c r="T237" s="135"/>
      <c r="U237" s="135"/>
      <c r="V237" s="136"/>
      <c r="W237" s="136"/>
      <c r="X237" s="136"/>
      <c r="Y237" s="136"/>
      <c r="Z237" s="136"/>
      <c r="AA237" s="136"/>
      <c r="AB237" s="136"/>
      <c r="AC237" s="136"/>
      <c r="AD237" s="136"/>
      <c r="AE237" s="136"/>
      <c r="AF237" s="136"/>
      <c r="AG237" s="136"/>
      <c r="AH237" s="136"/>
      <c r="AI237" s="136"/>
      <c r="AJ237" s="136"/>
      <c r="AK237" s="146"/>
      <c r="AL237" s="146"/>
      <c r="AM237" s="146"/>
      <c r="AN237" s="146"/>
      <c r="AO237" s="146"/>
      <c r="AP237" s="146"/>
      <c r="AQ237" s="146"/>
      <c r="AR237" s="146"/>
      <c r="AS237" s="146"/>
      <c r="AT237" s="146"/>
      <c r="AU237" s="146"/>
      <c r="AV237" s="146"/>
      <c r="AW237" s="146"/>
      <c r="AX237" s="146"/>
      <c r="AY237" s="146"/>
      <c r="AZ237" s="146"/>
      <c r="BA237" s="146"/>
      <c r="BB237" s="146"/>
      <c r="BC237" s="146"/>
      <c r="BD237" s="146"/>
      <c r="BE237" s="146"/>
      <c r="BF237" s="146"/>
      <c r="BG237" s="146"/>
      <c r="BH237" s="146"/>
      <c r="BI237" s="146"/>
      <c r="BJ237" s="146"/>
      <c r="BK237" s="146"/>
      <c r="BL237" s="146"/>
      <c r="BM237" s="146"/>
      <c r="BN237" s="146"/>
      <c r="BO237" s="146"/>
      <c r="BP237" s="146"/>
      <c r="BQ237" s="146"/>
      <c r="BR237" s="146"/>
      <c r="BS237" s="146"/>
      <c r="BT237" s="146"/>
      <c r="BU237" s="146"/>
      <c r="BV237" s="146"/>
      <c r="BW237" s="146"/>
      <c r="BX237" s="146"/>
      <c r="BY237" s="146"/>
      <c r="BZ237" s="146"/>
      <c r="CA237" s="146"/>
      <c r="CB237" s="146"/>
      <c r="CC237" s="146"/>
      <c r="CD237" s="146"/>
      <c r="CE237" s="146"/>
      <c r="CF237" s="146"/>
      <c r="CG237" s="146"/>
      <c r="CH237" s="146"/>
      <c r="CI237" s="146"/>
      <c r="CJ237" s="146"/>
      <c r="CK237" s="146"/>
      <c r="CL237" s="146"/>
      <c r="CM237" s="146"/>
      <c r="CN237" s="146"/>
      <c r="CO237" s="146"/>
      <c r="CP237" s="146"/>
      <c r="CQ237" s="146"/>
      <c r="CR237" s="146"/>
      <c r="CS237" s="146"/>
      <c r="CT237" s="146"/>
      <c r="CU237" s="146"/>
      <c r="CV237" s="146"/>
      <c r="CW237" s="146"/>
      <c r="CX237" s="146"/>
      <c r="CY237" s="146"/>
      <c r="CZ237" s="146"/>
      <c r="DA237" s="146"/>
      <c r="DB237" s="146"/>
      <c r="DC237" s="146"/>
      <c r="DD237" s="146"/>
      <c r="DE237" s="146"/>
      <c r="DF237" s="146"/>
    </row>
    <row r="238" spans="1:110" ht="11.25" customHeight="1" x14ac:dyDescent="0.25">
      <c r="A238" s="146"/>
      <c r="B238" s="146"/>
      <c r="C238" s="135"/>
      <c r="D238" s="149"/>
      <c r="E238" s="135"/>
      <c r="F238" s="135"/>
      <c r="G238" s="135"/>
      <c r="H238" s="147"/>
      <c r="I238" s="150"/>
      <c r="J238" s="150"/>
      <c r="K238" s="151"/>
      <c r="L238" s="151"/>
      <c r="M238" s="151"/>
      <c r="N238" s="151"/>
      <c r="O238" s="151"/>
      <c r="P238" s="151"/>
      <c r="Q238" s="151"/>
      <c r="R238" s="151"/>
      <c r="S238" s="135"/>
      <c r="T238" s="135"/>
      <c r="U238" s="135"/>
      <c r="V238" s="136"/>
      <c r="W238" s="136"/>
      <c r="X238" s="136"/>
      <c r="Y238" s="136"/>
      <c r="Z238" s="136"/>
      <c r="AA238" s="136"/>
      <c r="AB238" s="136"/>
      <c r="AC238" s="136"/>
      <c r="AD238" s="136"/>
      <c r="AE238" s="136"/>
      <c r="AF238" s="136"/>
      <c r="AG238" s="136"/>
      <c r="AH238" s="136"/>
      <c r="AI238" s="136"/>
      <c r="AJ238" s="136"/>
      <c r="AK238" s="146"/>
      <c r="AL238" s="146"/>
      <c r="AM238" s="146"/>
      <c r="AN238" s="146"/>
      <c r="AO238" s="146"/>
      <c r="AP238" s="146"/>
      <c r="AQ238" s="146"/>
      <c r="AR238" s="146"/>
      <c r="AS238" s="146"/>
      <c r="AT238" s="146"/>
      <c r="AU238" s="146"/>
      <c r="AV238" s="146"/>
      <c r="AW238" s="146"/>
      <c r="AX238" s="146"/>
      <c r="AY238" s="146"/>
      <c r="AZ238" s="146"/>
      <c r="BA238" s="146"/>
      <c r="BB238" s="146"/>
      <c r="BC238" s="146"/>
      <c r="BD238" s="146"/>
      <c r="BE238" s="146"/>
      <c r="BF238" s="146"/>
      <c r="BG238" s="146"/>
      <c r="BH238" s="146"/>
      <c r="BI238" s="146"/>
      <c r="BJ238" s="146"/>
      <c r="BK238" s="146"/>
      <c r="BL238" s="146"/>
      <c r="BM238" s="146"/>
      <c r="BN238" s="146"/>
      <c r="BO238" s="146"/>
      <c r="BP238" s="146"/>
      <c r="BQ238" s="146"/>
      <c r="BR238" s="146"/>
      <c r="BS238" s="146"/>
      <c r="BT238" s="146"/>
      <c r="BU238" s="146"/>
      <c r="BV238" s="146"/>
      <c r="BW238" s="146"/>
      <c r="BX238" s="146"/>
      <c r="BY238" s="146"/>
      <c r="BZ238" s="146"/>
      <c r="CA238" s="146"/>
      <c r="CB238" s="146"/>
      <c r="CC238" s="146"/>
      <c r="CD238" s="146"/>
      <c r="CE238" s="146"/>
      <c r="CF238" s="146"/>
      <c r="CG238" s="146"/>
      <c r="CH238" s="146"/>
      <c r="CI238" s="146"/>
      <c r="CJ238" s="146"/>
      <c r="CK238" s="146"/>
      <c r="CL238" s="146"/>
      <c r="CM238" s="146"/>
      <c r="CN238" s="146"/>
      <c r="CO238" s="146"/>
      <c r="CP238" s="146"/>
      <c r="CQ238" s="146"/>
      <c r="CR238" s="146"/>
      <c r="CS238" s="146"/>
      <c r="CT238" s="146"/>
      <c r="CU238" s="146"/>
      <c r="CV238" s="146"/>
      <c r="CW238" s="146"/>
      <c r="CX238" s="146"/>
      <c r="CY238" s="146"/>
      <c r="CZ238" s="146"/>
      <c r="DA238" s="146"/>
      <c r="DB238" s="146"/>
      <c r="DC238" s="146"/>
      <c r="DD238" s="146"/>
      <c r="DE238" s="146"/>
      <c r="DF238" s="146"/>
    </row>
    <row r="239" spans="1:110" ht="11.25" customHeight="1" x14ac:dyDescent="0.25">
      <c r="A239" s="146"/>
      <c r="B239" s="146"/>
      <c r="C239" s="135"/>
      <c r="D239" s="149"/>
      <c r="E239" s="135"/>
      <c r="F239" s="135"/>
      <c r="G239" s="135"/>
      <c r="H239" s="147"/>
      <c r="I239" s="150"/>
      <c r="J239" s="150"/>
      <c r="K239" s="151"/>
      <c r="L239" s="151"/>
      <c r="M239" s="151"/>
      <c r="N239" s="151"/>
      <c r="O239" s="151"/>
      <c r="P239" s="151"/>
      <c r="Q239" s="151"/>
      <c r="R239" s="151"/>
      <c r="S239" s="135"/>
      <c r="T239" s="135"/>
      <c r="U239" s="135"/>
      <c r="V239" s="136"/>
      <c r="W239" s="136"/>
      <c r="X239" s="136"/>
      <c r="Y239" s="136"/>
      <c r="Z239" s="136"/>
      <c r="AA239" s="136"/>
      <c r="AB239" s="136"/>
      <c r="AC239" s="136"/>
      <c r="AD239" s="136"/>
      <c r="AE239" s="136"/>
      <c r="AF239" s="136"/>
      <c r="AG239" s="136"/>
      <c r="AH239" s="136"/>
      <c r="AI239" s="136"/>
      <c r="AJ239" s="136"/>
      <c r="AK239" s="146"/>
      <c r="AL239" s="146"/>
      <c r="AM239" s="146"/>
      <c r="AN239" s="146"/>
      <c r="AO239" s="146"/>
      <c r="AP239" s="146"/>
      <c r="AQ239" s="146"/>
      <c r="AR239" s="146"/>
      <c r="AS239" s="146"/>
      <c r="AT239" s="146"/>
      <c r="AU239" s="146"/>
      <c r="AV239" s="146"/>
      <c r="AW239" s="146"/>
      <c r="AX239" s="146"/>
      <c r="AY239" s="146"/>
      <c r="AZ239" s="146"/>
      <c r="BA239" s="146"/>
      <c r="BB239" s="146"/>
      <c r="BC239" s="146"/>
      <c r="BD239" s="146"/>
      <c r="BE239" s="146"/>
      <c r="BF239" s="146"/>
      <c r="BG239" s="146"/>
      <c r="BH239" s="146"/>
      <c r="BI239" s="146"/>
      <c r="BJ239" s="146"/>
      <c r="BK239" s="146"/>
      <c r="BL239" s="146"/>
      <c r="BM239" s="146"/>
      <c r="BN239" s="146"/>
      <c r="BO239" s="146"/>
      <c r="BP239" s="146"/>
      <c r="BQ239" s="146"/>
      <c r="BR239" s="146"/>
      <c r="BS239" s="146"/>
      <c r="BT239" s="146"/>
      <c r="BU239" s="146"/>
      <c r="BV239" s="146"/>
      <c r="BW239" s="146"/>
      <c r="BX239" s="146"/>
      <c r="BY239" s="146"/>
      <c r="BZ239" s="146"/>
      <c r="CA239" s="146"/>
      <c r="CB239" s="146"/>
      <c r="CC239" s="146"/>
      <c r="CD239" s="146"/>
      <c r="CE239" s="146"/>
      <c r="CF239" s="146"/>
      <c r="CG239" s="146"/>
      <c r="CH239" s="146"/>
      <c r="CI239" s="146"/>
      <c r="CJ239" s="146"/>
      <c r="CK239" s="146"/>
      <c r="CL239" s="146"/>
      <c r="CM239" s="146"/>
      <c r="CN239" s="146"/>
      <c r="CO239" s="146"/>
      <c r="CP239" s="146"/>
      <c r="CQ239" s="146"/>
      <c r="CR239" s="146"/>
      <c r="CS239" s="146"/>
      <c r="CT239" s="146"/>
      <c r="CU239" s="146"/>
      <c r="CV239" s="146"/>
      <c r="CW239" s="146"/>
      <c r="CX239" s="146"/>
      <c r="CY239" s="146"/>
      <c r="CZ239" s="146"/>
      <c r="DA239" s="146"/>
      <c r="DB239" s="146"/>
      <c r="DC239" s="146"/>
      <c r="DD239" s="146"/>
      <c r="DE239" s="146"/>
      <c r="DF239" s="146"/>
    </row>
    <row r="240" spans="1:110" ht="11.25" customHeight="1" x14ac:dyDescent="0.25">
      <c r="A240" s="146"/>
      <c r="B240" s="146"/>
      <c r="C240" s="135"/>
      <c r="D240" s="149"/>
      <c r="E240" s="135"/>
      <c r="F240" s="135"/>
      <c r="G240" s="135"/>
      <c r="H240" s="147"/>
      <c r="I240" s="150"/>
      <c r="J240" s="150"/>
      <c r="K240" s="151"/>
      <c r="L240" s="151"/>
      <c r="M240" s="151"/>
      <c r="N240" s="151"/>
      <c r="O240" s="151"/>
      <c r="P240" s="151"/>
      <c r="Q240" s="151"/>
      <c r="R240" s="151"/>
      <c r="S240" s="135"/>
      <c r="T240" s="135"/>
      <c r="U240" s="135"/>
      <c r="V240" s="136"/>
      <c r="W240" s="136"/>
      <c r="X240" s="136"/>
      <c r="Y240" s="136"/>
      <c r="Z240" s="136"/>
      <c r="AA240" s="136"/>
      <c r="AB240" s="136"/>
      <c r="AC240" s="136"/>
      <c r="AD240" s="136"/>
      <c r="AE240" s="136"/>
      <c r="AF240" s="136"/>
      <c r="AG240" s="136"/>
      <c r="AH240" s="136"/>
      <c r="AI240" s="136"/>
      <c r="AJ240" s="136"/>
      <c r="AK240" s="146"/>
      <c r="AL240" s="146"/>
      <c r="AM240" s="146"/>
      <c r="AN240" s="146"/>
      <c r="AO240" s="146"/>
      <c r="AP240" s="146"/>
      <c r="AQ240" s="146"/>
      <c r="AR240" s="146"/>
      <c r="AS240" s="146"/>
      <c r="AT240" s="146"/>
      <c r="AU240" s="146"/>
      <c r="AV240" s="146"/>
      <c r="AW240" s="146"/>
      <c r="AX240" s="146"/>
      <c r="AY240" s="146"/>
      <c r="AZ240" s="146"/>
      <c r="BA240" s="146"/>
      <c r="BB240" s="146"/>
      <c r="BC240" s="146"/>
      <c r="BD240" s="146"/>
      <c r="BE240" s="146"/>
      <c r="BF240" s="146"/>
      <c r="BG240" s="146"/>
      <c r="BH240" s="146"/>
      <c r="BI240" s="146"/>
      <c r="BJ240" s="146"/>
      <c r="BK240" s="146"/>
      <c r="BL240" s="146"/>
      <c r="BM240" s="146"/>
      <c r="BN240" s="146"/>
      <c r="BO240" s="146"/>
      <c r="BP240" s="146"/>
      <c r="BQ240" s="146"/>
      <c r="BR240" s="146"/>
      <c r="BS240" s="146"/>
      <c r="BT240" s="146"/>
      <c r="BU240" s="146"/>
      <c r="BV240" s="146"/>
      <c r="BW240" s="146"/>
      <c r="BX240" s="146"/>
      <c r="BY240" s="146"/>
      <c r="BZ240" s="146"/>
      <c r="CA240" s="146"/>
      <c r="CB240" s="146"/>
      <c r="CC240" s="146"/>
      <c r="CD240" s="146"/>
      <c r="CE240" s="146"/>
      <c r="CF240" s="146"/>
      <c r="CG240" s="146"/>
      <c r="CH240" s="146"/>
      <c r="CI240" s="146"/>
      <c r="CJ240" s="146"/>
      <c r="CK240" s="146"/>
      <c r="CL240" s="146"/>
      <c r="CM240" s="146"/>
      <c r="CN240" s="146"/>
      <c r="CO240" s="146"/>
      <c r="CP240" s="146"/>
      <c r="CQ240" s="146"/>
      <c r="CR240" s="146"/>
      <c r="CS240" s="146"/>
      <c r="CT240" s="146"/>
      <c r="CU240" s="146"/>
      <c r="CV240" s="146"/>
      <c r="CW240" s="146"/>
      <c r="CX240" s="146"/>
      <c r="CY240" s="146"/>
      <c r="CZ240" s="146"/>
      <c r="DA240" s="146"/>
      <c r="DB240" s="146"/>
      <c r="DC240" s="146"/>
      <c r="DD240" s="146"/>
      <c r="DE240" s="146"/>
      <c r="DF240" s="146"/>
    </row>
    <row r="241" spans="1:110" ht="11.25" customHeight="1" x14ac:dyDescent="0.25">
      <c r="A241" s="146"/>
      <c r="B241" s="146"/>
      <c r="C241" s="135"/>
      <c r="D241" s="149"/>
      <c r="E241" s="135"/>
      <c r="F241" s="135"/>
      <c r="G241" s="135"/>
      <c r="H241" s="147"/>
      <c r="I241" s="150"/>
      <c r="J241" s="150"/>
      <c r="K241" s="151"/>
      <c r="L241" s="151"/>
      <c r="M241" s="151"/>
      <c r="N241" s="151"/>
      <c r="O241" s="151"/>
      <c r="P241" s="151"/>
      <c r="Q241" s="151"/>
      <c r="R241" s="151"/>
      <c r="S241" s="135"/>
      <c r="T241" s="135"/>
      <c r="U241" s="135"/>
      <c r="V241" s="136"/>
      <c r="W241" s="136"/>
      <c r="X241" s="136"/>
      <c r="Y241" s="136"/>
      <c r="Z241" s="136"/>
      <c r="AA241" s="136"/>
      <c r="AB241" s="136"/>
      <c r="AC241" s="136"/>
      <c r="AD241" s="136"/>
      <c r="AE241" s="136"/>
      <c r="AF241" s="136"/>
      <c r="AG241" s="136"/>
      <c r="AH241" s="136"/>
      <c r="AI241" s="136"/>
      <c r="AJ241" s="136"/>
      <c r="AK241" s="146"/>
      <c r="AL241" s="146"/>
      <c r="AM241" s="146"/>
      <c r="AN241" s="146"/>
      <c r="AO241" s="146"/>
      <c r="AP241" s="146"/>
      <c r="AQ241" s="146"/>
      <c r="AR241" s="146"/>
      <c r="AS241" s="146"/>
      <c r="AT241" s="146"/>
      <c r="AU241" s="146"/>
      <c r="AV241" s="146"/>
      <c r="AW241" s="146"/>
      <c r="AX241" s="146"/>
      <c r="AY241" s="146"/>
      <c r="AZ241" s="146"/>
      <c r="BA241" s="146"/>
      <c r="BB241" s="146"/>
      <c r="BC241" s="146"/>
      <c r="BD241" s="146"/>
      <c r="BE241" s="146"/>
      <c r="BF241" s="146"/>
      <c r="BG241" s="146"/>
      <c r="BH241" s="146"/>
      <c r="BI241" s="146"/>
      <c r="BJ241" s="146"/>
      <c r="BK241" s="146"/>
      <c r="BL241" s="146"/>
      <c r="BM241" s="146"/>
      <c r="BN241" s="146"/>
      <c r="BO241" s="146"/>
      <c r="BP241" s="146"/>
      <c r="BQ241" s="146"/>
      <c r="BR241" s="146"/>
      <c r="BS241" s="146"/>
      <c r="BT241" s="146"/>
      <c r="BU241" s="146"/>
      <c r="BV241" s="146"/>
      <c r="BW241" s="146"/>
      <c r="BX241" s="146"/>
      <c r="BY241" s="146"/>
      <c r="BZ241" s="146"/>
      <c r="CA241" s="146"/>
      <c r="CB241" s="146"/>
      <c r="CC241" s="146"/>
      <c r="CD241" s="146"/>
      <c r="CE241" s="146"/>
      <c r="CF241" s="146"/>
      <c r="CG241" s="146"/>
      <c r="CH241" s="146"/>
      <c r="CI241" s="146"/>
      <c r="CJ241" s="146"/>
      <c r="CK241" s="146"/>
      <c r="CL241" s="146"/>
      <c r="CM241" s="146"/>
      <c r="CN241" s="146"/>
      <c r="CO241" s="146"/>
      <c r="CP241" s="146"/>
      <c r="CQ241" s="146"/>
      <c r="CR241" s="146"/>
      <c r="CS241" s="146"/>
      <c r="CT241" s="146"/>
      <c r="CU241" s="146"/>
      <c r="CV241" s="146"/>
      <c r="CW241" s="146"/>
      <c r="CX241" s="146"/>
      <c r="CY241" s="146"/>
      <c r="CZ241" s="146"/>
      <c r="DA241" s="146"/>
      <c r="DB241" s="146"/>
      <c r="DC241" s="146"/>
      <c r="DD241" s="146"/>
      <c r="DE241" s="146"/>
      <c r="DF241" s="146"/>
    </row>
    <row r="242" spans="1:110" ht="11.25" customHeight="1" x14ac:dyDescent="0.25">
      <c r="A242" s="146"/>
      <c r="B242" s="146"/>
      <c r="C242" s="135"/>
      <c r="D242" s="149"/>
      <c r="E242" s="135"/>
      <c r="F242" s="135"/>
      <c r="G242" s="135"/>
      <c r="H242" s="147"/>
      <c r="I242" s="150"/>
      <c r="J242" s="150"/>
      <c r="K242" s="151"/>
      <c r="L242" s="151"/>
      <c r="M242" s="151"/>
      <c r="N242" s="151"/>
      <c r="O242" s="151"/>
      <c r="P242" s="151"/>
      <c r="Q242" s="151"/>
      <c r="R242" s="151"/>
      <c r="S242" s="135"/>
      <c r="T242" s="135"/>
      <c r="U242" s="135"/>
      <c r="V242" s="136"/>
      <c r="W242" s="136"/>
      <c r="X242" s="136"/>
      <c r="Y242" s="136"/>
      <c r="Z242" s="136"/>
      <c r="AA242" s="136"/>
      <c r="AB242" s="136"/>
      <c r="AC242" s="136"/>
      <c r="AD242" s="136"/>
      <c r="AE242" s="136"/>
      <c r="AF242" s="136"/>
      <c r="AG242" s="136"/>
      <c r="AH242" s="136"/>
      <c r="AI242" s="136"/>
      <c r="AJ242" s="136"/>
      <c r="AK242" s="146"/>
      <c r="AL242" s="146"/>
      <c r="AM242" s="146"/>
      <c r="AN242" s="146"/>
      <c r="AO242" s="146"/>
      <c r="AP242" s="146"/>
      <c r="AQ242" s="146"/>
      <c r="AR242" s="146"/>
      <c r="AS242" s="146"/>
      <c r="AT242" s="146"/>
      <c r="AU242" s="146"/>
      <c r="AV242" s="146"/>
      <c r="AW242" s="146"/>
      <c r="AX242" s="146"/>
      <c r="AY242" s="146"/>
      <c r="AZ242" s="146"/>
      <c r="BA242" s="146"/>
      <c r="BB242" s="146"/>
      <c r="BC242" s="146"/>
      <c r="BD242" s="146"/>
      <c r="BE242" s="146"/>
      <c r="BF242" s="146"/>
      <c r="BG242" s="146"/>
      <c r="BH242" s="146"/>
      <c r="BI242" s="146"/>
      <c r="BJ242" s="146"/>
      <c r="BK242" s="146"/>
      <c r="BL242" s="146"/>
      <c r="BM242" s="146"/>
      <c r="BN242" s="146"/>
      <c r="BO242" s="146"/>
      <c r="BP242" s="146"/>
      <c r="BQ242" s="146"/>
      <c r="BR242" s="146"/>
      <c r="BS242" s="146"/>
      <c r="BT242" s="146"/>
      <c r="BU242" s="146"/>
      <c r="BV242" s="146"/>
      <c r="BW242" s="146"/>
      <c r="BX242" s="146"/>
      <c r="BY242" s="146"/>
      <c r="BZ242" s="146"/>
      <c r="CA242" s="146"/>
      <c r="CB242" s="146"/>
      <c r="CC242" s="146"/>
      <c r="CD242" s="146"/>
      <c r="CE242" s="146"/>
      <c r="CF242" s="146"/>
      <c r="CG242" s="146"/>
      <c r="CH242" s="146"/>
      <c r="CI242" s="146"/>
      <c r="CJ242" s="146"/>
      <c r="CK242" s="146"/>
      <c r="CL242" s="146"/>
      <c r="CM242" s="146"/>
      <c r="CN242" s="146"/>
      <c r="CO242" s="146"/>
      <c r="CP242" s="146"/>
      <c r="CQ242" s="146"/>
      <c r="CR242" s="146"/>
      <c r="CS242" s="146"/>
      <c r="CT242" s="146"/>
      <c r="CU242" s="146"/>
      <c r="CV242" s="146"/>
      <c r="CW242" s="146"/>
      <c r="CX242" s="146"/>
      <c r="CY242" s="146"/>
      <c r="CZ242" s="146"/>
      <c r="DA242" s="146"/>
      <c r="DB242" s="146"/>
      <c r="DC242" s="146"/>
      <c r="DD242" s="146"/>
      <c r="DE242" s="146"/>
      <c r="DF242" s="146"/>
    </row>
    <row r="243" spans="1:110" ht="11.25" customHeight="1" x14ac:dyDescent="0.25">
      <c r="A243" s="146"/>
      <c r="B243" s="146"/>
      <c r="C243" s="135"/>
      <c r="D243" s="149"/>
      <c r="E243" s="135"/>
      <c r="F243" s="135"/>
      <c r="G243" s="135"/>
      <c r="H243" s="147"/>
      <c r="I243" s="150"/>
      <c r="J243" s="150"/>
      <c r="K243" s="151"/>
      <c r="L243" s="151"/>
      <c r="M243" s="151"/>
      <c r="N243" s="151"/>
      <c r="O243" s="151"/>
      <c r="P243" s="151"/>
      <c r="Q243" s="151"/>
      <c r="R243" s="151"/>
      <c r="S243" s="135"/>
      <c r="T243" s="135"/>
      <c r="U243" s="135"/>
      <c r="V243" s="136"/>
      <c r="W243" s="136"/>
      <c r="X243" s="136"/>
      <c r="Y243" s="136"/>
      <c r="Z243" s="136"/>
      <c r="AA243" s="136"/>
      <c r="AB243" s="136"/>
      <c r="AC243" s="136"/>
      <c r="AD243" s="136"/>
      <c r="AE243" s="136"/>
      <c r="AF243" s="136"/>
      <c r="AG243" s="136"/>
      <c r="AH243" s="136"/>
      <c r="AI243" s="136"/>
      <c r="AJ243" s="136"/>
      <c r="AK243" s="146"/>
      <c r="AL243" s="146"/>
      <c r="AM243" s="146"/>
      <c r="AN243" s="146"/>
      <c r="AO243" s="146"/>
      <c r="AP243" s="146"/>
      <c r="AQ243" s="146"/>
      <c r="AR243" s="146"/>
      <c r="AS243" s="146"/>
      <c r="AT243" s="146"/>
      <c r="AU243" s="146"/>
      <c r="AV243" s="146"/>
      <c r="AW243" s="146"/>
      <c r="AX243" s="146"/>
      <c r="AY243" s="146"/>
      <c r="AZ243" s="146"/>
      <c r="BA243" s="146"/>
      <c r="BB243" s="146"/>
      <c r="BC243" s="146"/>
      <c r="BD243" s="146"/>
      <c r="BE243" s="146"/>
      <c r="BF243" s="146"/>
      <c r="BG243" s="146"/>
      <c r="BH243" s="146"/>
      <c r="BI243" s="146"/>
      <c r="BJ243" s="146"/>
      <c r="BK243" s="146"/>
      <c r="BL243" s="146"/>
      <c r="BM243" s="146"/>
      <c r="BN243" s="146"/>
      <c r="BO243" s="146"/>
      <c r="BP243" s="146"/>
      <c r="BQ243" s="146"/>
      <c r="BR243" s="146"/>
      <c r="BS243" s="146"/>
      <c r="BT243" s="146"/>
      <c r="BU243" s="146"/>
      <c r="BV243" s="146"/>
      <c r="BW243" s="146"/>
      <c r="BX243" s="146"/>
      <c r="BY243" s="146"/>
      <c r="BZ243" s="146"/>
      <c r="CA243" s="146"/>
      <c r="CB243" s="146"/>
      <c r="CC243" s="146"/>
      <c r="CD243" s="146"/>
      <c r="CE243" s="146"/>
      <c r="CF243" s="146"/>
      <c r="CG243" s="146"/>
      <c r="CH243" s="146"/>
      <c r="CI243" s="146"/>
      <c r="CJ243" s="146"/>
      <c r="CK243" s="146"/>
      <c r="CL243" s="146"/>
      <c r="CM243" s="146"/>
      <c r="CN243" s="146"/>
      <c r="CO243" s="146"/>
      <c r="CP243" s="146"/>
      <c r="CQ243" s="146"/>
      <c r="CR243" s="146"/>
      <c r="CS243" s="146"/>
      <c r="CT243" s="146"/>
      <c r="CU243" s="146"/>
      <c r="CV243" s="146"/>
      <c r="CW243" s="146"/>
      <c r="CX243" s="146"/>
      <c r="CY243" s="146"/>
      <c r="CZ243" s="146"/>
      <c r="DA243" s="146"/>
      <c r="DB243" s="146"/>
      <c r="DC243" s="146"/>
      <c r="DD243" s="146"/>
      <c r="DE243" s="146"/>
      <c r="DF243" s="146"/>
    </row>
    <row r="244" spans="1:110" ht="11.25" customHeight="1" x14ac:dyDescent="0.25">
      <c r="A244" s="146"/>
      <c r="B244" s="146"/>
      <c r="C244" s="135"/>
      <c r="D244" s="149"/>
      <c r="E244" s="135"/>
      <c r="F244" s="135"/>
      <c r="G244" s="135"/>
      <c r="H244" s="147"/>
      <c r="I244" s="150"/>
      <c r="J244" s="150"/>
      <c r="K244" s="151"/>
      <c r="L244" s="151"/>
      <c r="M244" s="151"/>
      <c r="N244" s="151"/>
      <c r="O244" s="151"/>
      <c r="P244" s="151"/>
      <c r="Q244" s="151"/>
      <c r="R244" s="151"/>
      <c r="S244" s="135"/>
      <c r="T244" s="135"/>
      <c r="U244" s="135"/>
      <c r="V244" s="136"/>
      <c r="W244" s="136"/>
      <c r="X244" s="136"/>
      <c r="Y244" s="136"/>
      <c r="Z244" s="136"/>
      <c r="AA244" s="136"/>
      <c r="AB244" s="136"/>
      <c r="AC244" s="136"/>
      <c r="AD244" s="136"/>
      <c r="AE244" s="136"/>
      <c r="AF244" s="136"/>
      <c r="AG244" s="136"/>
      <c r="AH244" s="136"/>
      <c r="AI244" s="136"/>
      <c r="AJ244" s="136"/>
      <c r="AK244" s="146"/>
      <c r="AL244" s="146"/>
      <c r="AM244" s="146"/>
      <c r="AN244" s="146"/>
      <c r="AO244" s="146"/>
      <c r="AP244" s="146"/>
      <c r="AQ244" s="146"/>
      <c r="AR244" s="146"/>
      <c r="AS244" s="146"/>
      <c r="AT244" s="146"/>
      <c r="AU244" s="146"/>
      <c r="AV244" s="146"/>
      <c r="AW244" s="146"/>
      <c r="AX244" s="146"/>
      <c r="AY244" s="146"/>
      <c r="AZ244" s="146"/>
      <c r="BA244" s="146"/>
      <c r="BB244" s="146"/>
      <c r="BC244" s="146"/>
      <c r="BD244" s="146"/>
      <c r="BE244" s="146"/>
      <c r="BF244" s="146"/>
      <c r="BG244" s="146"/>
      <c r="BH244" s="146"/>
      <c r="BI244" s="146"/>
      <c r="BJ244" s="146"/>
      <c r="BK244" s="146"/>
      <c r="BL244" s="146"/>
      <c r="BM244" s="146"/>
      <c r="BN244" s="146"/>
      <c r="BO244" s="146"/>
      <c r="BP244" s="146"/>
      <c r="BQ244" s="146"/>
      <c r="BR244" s="146"/>
      <c r="BS244" s="146"/>
      <c r="BT244" s="146"/>
      <c r="BU244" s="146"/>
      <c r="BV244" s="146"/>
      <c r="BW244" s="146"/>
      <c r="BX244" s="146"/>
      <c r="BY244" s="146"/>
      <c r="BZ244" s="146"/>
      <c r="CA244" s="146"/>
      <c r="CB244" s="146"/>
      <c r="CC244" s="146"/>
      <c r="CD244" s="146"/>
      <c r="CE244" s="146"/>
      <c r="CF244" s="146"/>
      <c r="CG244" s="146"/>
      <c r="CH244" s="146"/>
      <c r="CI244" s="146"/>
      <c r="CJ244" s="146"/>
      <c r="CK244" s="146"/>
      <c r="CL244" s="146"/>
      <c r="CM244" s="146"/>
      <c r="CN244" s="146"/>
      <c r="CO244" s="146"/>
      <c r="CP244" s="146"/>
      <c r="CQ244" s="146"/>
      <c r="CR244" s="146"/>
      <c r="CS244" s="146"/>
      <c r="CT244" s="146"/>
      <c r="CU244" s="146"/>
      <c r="CV244" s="146"/>
      <c r="CW244" s="146"/>
      <c r="CX244" s="146"/>
      <c r="CY244" s="146"/>
      <c r="CZ244" s="146"/>
      <c r="DA244" s="146"/>
      <c r="DB244" s="146"/>
      <c r="DC244" s="146"/>
      <c r="DD244" s="146"/>
      <c r="DE244" s="146"/>
      <c r="DF244" s="146"/>
    </row>
    <row r="245" spans="1:110" ht="11.25" customHeight="1" x14ac:dyDescent="0.25">
      <c r="A245" s="146"/>
      <c r="B245" s="146"/>
      <c r="C245" s="135"/>
      <c r="D245" s="149"/>
      <c r="E245" s="135"/>
      <c r="F245" s="135"/>
      <c r="G245" s="135"/>
      <c r="H245" s="147"/>
      <c r="I245" s="150"/>
      <c r="J245" s="150"/>
      <c r="K245" s="151"/>
      <c r="L245" s="151"/>
      <c r="M245" s="151"/>
      <c r="N245" s="151"/>
      <c r="O245" s="151"/>
      <c r="P245" s="151"/>
      <c r="Q245" s="151"/>
      <c r="R245" s="151"/>
      <c r="S245" s="135"/>
      <c r="T245" s="135"/>
      <c r="U245" s="135"/>
      <c r="V245" s="136"/>
      <c r="W245" s="136"/>
      <c r="X245" s="136"/>
      <c r="Y245" s="136"/>
      <c r="Z245" s="136"/>
      <c r="AA245" s="136"/>
      <c r="AB245" s="136"/>
      <c r="AC245" s="136"/>
      <c r="AD245" s="136"/>
      <c r="AE245" s="136"/>
      <c r="AF245" s="136"/>
      <c r="AG245" s="136"/>
      <c r="AH245" s="136"/>
      <c r="AI245" s="136"/>
      <c r="AJ245" s="136"/>
      <c r="AK245" s="146"/>
      <c r="AL245" s="146"/>
      <c r="AM245" s="146"/>
      <c r="AN245" s="146"/>
      <c r="AO245" s="146"/>
      <c r="AP245" s="146"/>
      <c r="AQ245" s="146"/>
      <c r="AR245" s="146"/>
      <c r="AS245" s="146"/>
      <c r="AT245" s="146"/>
      <c r="AU245" s="146"/>
      <c r="AV245" s="146"/>
      <c r="AW245" s="146"/>
      <c r="AX245" s="146"/>
      <c r="AY245" s="146"/>
      <c r="AZ245" s="146"/>
      <c r="BA245" s="146"/>
      <c r="BB245" s="146"/>
      <c r="BC245" s="146"/>
      <c r="BD245" s="146"/>
      <c r="BE245" s="146"/>
      <c r="BF245" s="146"/>
      <c r="BG245" s="146"/>
      <c r="BH245" s="146"/>
      <c r="BI245" s="146"/>
      <c r="BJ245" s="146"/>
      <c r="BK245" s="146"/>
      <c r="BL245" s="146"/>
      <c r="BM245" s="146"/>
      <c r="BN245" s="146"/>
      <c r="BO245" s="146"/>
      <c r="BP245" s="146"/>
      <c r="BQ245" s="146"/>
      <c r="BR245" s="146"/>
      <c r="BS245" s="146"/>
      <c r="BT245" s="146"/>
      <c r="BU245" s="146"/>
      <c r="BV245" s="146"/>
      <c r="BW245" s="146"/>
      <c r="BX245" s="146"/>
      <c r="BY245" s="146"/>
      <c r="BZ245" s="146"/>
      <c r="CA245" s="146"/>
      <c r="CB245" s="146"/>
      <c r="CC245" s="146"/>
      <c r="CD245" s="146"/>
      <c r="CE245" s="146"/>
      <c r="CF245" s="146"/>
      <c r="CG245" s="146"/>
      <c r="CH245" s="146"/>
      <c r="CI245" s="146"/>
      <c r="CJ245" s="146"/>
      <c r="CK245" s="146"/>
      <c r="CL245" s="146"/>
      <c r="CM245" s="146"/>
      <c r="CN245" s="146"/>
      <c r="CO245" s="146"/>
      <c r="CP245" s="146"/>
      <c r="CQ245" s="146"/>
      <c r="CR245" s="146"/>
      <c r="CS245" s="146"/>
      <c r="CT245" s="146"/>
      <c r="CU245" s="146"/>
      <c r="CV245" s="146"/>
      <c r="CW245" s="146"/>
      <c r="CX245" s="146"/>
      <c r="CY245" s="146"/>
      <c r="CZ245" s="146"/>
      <c r="DA245" s="146"/>
      <c r="DB245" s="146"/>
      <c r="DC245" s="146"/>
      <c r="DD245" s="146"/>
      <c r="DE245" s="146"/>
      <c r="DF245" s="146"/>
    </row>
    <row r="246" spans="1:110" ht="11.25" customHeight="1" x14ac:dyDescent="0.25">
      <c r="A246" s="146"/>
      <c r="B246" s="146"/>
      <c r="C246" s="135"/>
      <c r="D246" s="149"/>
      <c r="E246" s="135"/>
      <c r="F246" s="135"/>
      <c r="G246" s="135"/>
      <c r="H246" s="147"/>
      <c r="I246" s="150"/>
      <c r="J246" s="150"/>
      <c r="K246" s="151"/>
      <c r="L246" s="151"/>
      <c r="M246" s="151"/>
      <c r="N246" s="151"/>
      <c r="O246" s="151"/>
      <c r="P246" s="151"/>
      <c r="Q246" s="151"/>
      <c r="R246" s="151"/>
      <c r="S246" s="135"/>
      <c r="T246" s="135"/>
      <c r="U246" s="135"/>
      <c r="V246" s="136"/>
      <c r="W246" s="136"/>
      <c r="X246" s="136"/>
      <c r="Y246" s="136"/>
      <c r="Z246" s="136"/>
      <c r="AA246" s="136"/>
      <c r="AB246" s="136"/>
      <c r="AC246" s="136"/>
      <c r="AD246" s="136"/>
      <c r="AE246" s="136"/>
      <c r="AF246" s="136"/>
      <c r="AG246" s="136"/>
      <c r="AH246" s="136"/>
      <c r="AI246" s="136"/>
      <c r="AJ246" s="136"/>
      <c r="AK246" s="146"/>
      <c r="AL246" s="146"/>
      <c r="AM246" s="146"/>
      <c r="AN246" s="146"/>
      <c r="AO246" s="146"/>
      <c r="AP246" s="146"/>
      <c r="AQ246" s="146"/>
      <c r="AR246" s="146"/>
      <c r="AS246" s="146"/>
      <c r="AT246" s="146"/>
      <c r="AU246" s="146"/>
      <c r="AV246" s="146"/>
      <c r="AW246" s="146"/>
      <c r="AX246" s="146"/>
      <c r="AY246" s="146"/>
      <c r="AZ246" s="146"/>
      <c r="BA246" s="146"/>
      <c r="BB246" s="146"/>
      <c r="BC246" s="146"/>
      <c r="BD246" s="146"/>
      <c r="BE246" s="146"/>
      <c r="BF246" s="146"/>
      <c r="BG246" s="146"/>
      <c r="BH246" s="146"/>
      <c r="BI246" s="146"/>
      <c r="BJ246" s="146"/>
      <c r="BK246" s="146"/>
      <c r="BL246" s="146"/>
      <c r="BM246" s="146"/>
      <c r="BN246" s="146"/>
      <c r="BO246" s="146"/>
      <c r="BP246" s="146"/>
      <c r="BQ246" s="146"/>
      <c r="BR246" s="146"/>
      <c r="BS246" s="146"/>
      <c r="BT246" s="146"/>
      <c r="BU246" s="146"/>
      <c r="BV246" s="146"/>
      <c r="BW246" s="146"/>
      <c r="BX246" s="146"/>
      <c r="BY246" s="146"/>
      <c r="BZ246" s="146"/>
      <c r="CA246" s="146"/>
      <c r="CB246" s="146"/>
      <c r="CC246" s="146"/>
      <c r="CD246" s="146"/>
      <c r="CE246" s="146"/>
      <c r="CF246" s="146"/>
      <c r="CG246" s="146"/>
      <c r="CH246" s="146"/>
      <c r="CI246" s="146"/>
      <c r="CJ246" s="146"/>
      <c r="CK246" s="146"/>
      <c r="CL246" s="146"/>
      <c r="CM246" s="146"/>
      <c r="CN246" s="146"/>
      <c r="CO246" s="146"/>
      <c r="CP246" s="146"/>
      <c r="CQ246" s="146"/>
      <c r="CR246" s="146"/>
      <c r="CS246" s="146"/>
      <c r="CT246" s="146"/>
      <c r="CU246" s="146"/>
      <c r="CV246" s="146"/>
      <c r="CW246" s="146"/>
      <c r="CX246" s="146"/>
      <c r="CY246" s="146"/>
      <c r="CZ246" s="146"/>
      <c r="DA246" s="146"/>
      <c r="DB246" s="146"/>
      <c r="DC246" s="146"/>
      <c r="DD246" s="146"/>
      <c r="DE246" s="146"/>
      <c r="DF246" s="146"/>
    </row>
    <row r="247" spans="1:110" ht="11.25" customHeight="1" x14ac:dyDescent="0.25">
      <c r="A247" s="146"/>
      <c r="B247" s="146"/>
      <c r="C247" s="135"/>
      <c r="D247" s="149"/>
      <c r="E247" s="135"/>
      <c r="F247" s="135"/>
      <c r="G247" s="135"/>
      <c r="H247" s="147"/>
      <c r="I247" s="150"/>
      <c r="J247" s="150"/>
      <c r="K247" s="151"/>
      <c r="L247" s="151"/>
      <c r="M247" s="151"/>
      <c r="N247" s="151"/>
      <c r="O247" s="151"/>
      <c r="P247" s="151"/>
      <c r="Q247" s="151"/>
      <c r="R247" s="151"/>
      <c r="S247" s="135"/>
      <c r="T247" s="135"/>
      <c r="U247" s="135"/>
      <c r="V247" s="136"/>
      <c r="W247" s="136"/>
      <c r="X247" s="136"/>
      <c r="Y247" s="136"/>
      <c r="Z247" s="136"/>
      <c r="AA247" s="136"/>
      <c r="AB247" s="136"/>
      <c r="AC247" s="136"/>
      <c r="AD247" s="136"/>
      <c r="AE247" s="136"/>
      <c r="AF247" s="136"/>
      <c r="AG247" s="136"/>
      <c r="AH247" s="136"/>
      <c r="AI247" s="136"/>
      <c r="AJ247" s="136"/>
      <c r="AK247" s="146"/>
      <c r="AL247" s="146"/>
      <c r="AM247" s="146"/>
      <c r="AN247" s="146"/>
      <c r="AO247" s="146"/>
      <c r="AP247" s="146"/>
      <c r="AQ247" s="146"/>
      <c r="AR247" s="146"/>
      <c r="AS247" s="146"/>
      <c r="AT247" s="146"/>
      <c r="AU247" s="146"/>
      <c r="AV247" s="146"/>
      <c r="AW247" s="146"/>
      <c r="AX247" s="146"/>
      <c r="AY247" s="146"/>
      <c r="AZ247" s="146"/>
      <c r="BA247" s="146"/>
      <c r="BB247" s="146"/>
      <c r="BC247" s="146"/>
      <c r="BD247" s="146"/>
      <c r="BE247" s="146"/>
      <c r="BF247" s="146"/>
      <c r="BG247" s="146"/>
      <c r="BH247" s="146"/>
      <c r="BI247" s="146"/>
      <c r="BJ247" s="146"/>
      <c r="BK247" s="146"/>
      <c r="BL247" s="146"/>
      <c r="BM247" s="146"/>
      <c r="BN247" s="146"/>
      <c r="BO247" s="146"/>
      <c r="BP247" s="146"/>
      <c r="BQ247" s="146"/>
      <c r="BR247" s="146"/>
      <c r="BS247" s="146"/>
      <c r="BT247" s="146"/>
      <c r="BU247" s="146"/>
      <c r="BV247" s="146"/>
      <c r="BW247" s="146"/>
      <c r="BX247" s="146"/>
      <c r="BY247" s="146"/>
      <c r="BZ247" s="146"/>
      <c r="CA247" s="146"/>
      <c r="CB247" s="146"/>
      <c r="CC247" s="146"/>
      <c r="CD247" s="146"/>
      <c r="CE247" s="146"/>
      <c r="CF247" s="146"/>
      <c r="CG247" s="146"/>
      <c r="CH247" s="146"/>
      <c r="CI247" s="146"/>
      <c r="CJ247" s="146"/>
      <c r="CK247" s="146"/>
      <c r="CL247" s="146"/>
      <c r="CM247" s="146"/>
      <c r="CN247" s="146"/>
      <c r="CO247" s="146"/>
      <c r="CP247" s="146"/>
      <c r="CQ247" s="146"/>
      <c r="CR247" s="146"/>
      <c r="CS247" s="146"/>
      <c r="CT247" s="146"/>
      <c r="CU247" s="146"/>
      <c r="CV247" s="146"/>
      <c r="CW247" s="146"/>
      <c r="CX247" s="146"/>
      <c r="CY247" s="146"/>
      <c r="CZ247" s="146"/>
      <c r="DA247" s="146"/>
      <c r="DB247" s="146"/>
      <c r="DC247" s="146"/>
      <c r="DD247" s="146"/>
      <c r="DE247" s="146"/>
      <c r="DF247" s="146"/>
    </row>
    <row r="248" spans="1:110" ht="11.25" customHeight="1" x14ac:dyDescent="0.25">
      <c r="A248" s="146"/>
      <c r="B248" s="146"/>
      <c r="C248" s="135"/>
      <c r="D248" s="149"/>
      <c r="E248" s="135"/>
      <c r="F248" s="135"/>
      <c r="G248" s="135"/>
      <c r="H248" s="147"/>
      <c r="I248" s="150"/>
      <c r="J248" s="150"/>
      <c r="K248" s="151"/>
      <c r="L248" s="151"/>
      <c r="M248" s="151"/>
      <c r="N248" s="151"/>
      <c r="O248" s="151"/>
      <c r="P248" s="151"/>
      <c r="Q248" s="151"/>
      <c r="R248" s="151"/>
      <c r="S248" s="135"/>
      <c r="T248" s="135"/>
      <c r="U248" s="135"/>
      <c r="V248" s="136"/>
      <c r="W248" s="136"/>
      <c r="X248" s="136"/>
      <c r="Y248" s="136"/>
      <c r="Z248" s="136"/>
      <c r="AA248" s="136"/>
      <c r="AB248" s="136"/>
      <c r="AC248" s="136"/>
      <c r="AD248" s="136"/>
      <c r="AE248" s="136"/>
      <c r="AF248" s="136"/>
      <c r="AG248" s="136"/>
      <c r="AH248" s="136"/>
      <c r="AI248" s="136"/>
      <c r="AJ248" s="136"/>
      <c r="AK248" s="146"/>
      <c r="AL248" s="146"/>
      <c r="AM248" s="146"/>
      <c r="AN248" s="146"/>
      <c r="AO248" s="146"/>
      <c r="AP248" s="146"/>
      <c r="AQ248" s="146"/>
      <c r="AR248" s="146"/>
      <c r="AS248" s="146"/>
      <c r="AT248" s="146"/>
      <c r="AU248" s="146"/>
      <c r="AV248" s="146"/>
      <c r="AW248" s="146"/>
      <c r="AX248" s="146"/>
      <c r="AY248" s="146"/>
      <c r="AZ248" s="146"/>
      <c r="BA248" s="146"/>
      <c r="BB248" s="146"/>
      <c r="BC248" s="146"/>
      <c r="BD248" s="146"/>
      <c r="BE248" s="146"/>
      <c r="BF248" s="146"/>
      <c r="BG248" s="146"/>
      <c r="BH248" s="146"/>
      <c r="BI248" s="146"/>
      <c r="BJ248" s="146"/>
      <c r="BK248" s="146"/>
      <c r="BL248" s="146"/>
      <c r="BM248" s="146"/>
      <c r="BN248" s="146"/>
      <c r="BO248" s="146"/>
      <c r="BP248" s="146"/>
      <c r="BQ248" s="146"/>
      <c r="BR248" s="146"/>
      <c r="BS248" s="146"/>
      <c r="BT248" s="146"/>
      <c r="BU248" s="146"/>
      <c r="BV248" s="146"/>
      <c r="BW248" s="146"/>
      <c r="BX248" s="146"/>
      <c r="BY248" s="146"/>
      <c r="BZ248" s="146"/>
      <c r="CA248" s="146"/>
      <c r="CB248" s="146"/>
      <c r="CC248" s="146"/>
      <c r="CD248" s="146"/>
      <c r="CE248" s="146"/>
      <c r="CF248" s="146"/>
      <c r="CG248" s="146"/>
      <c r="CH248" s="146"/>
      <c r="CI248" s="146"/>
      <c r="CJ248" s="146"/>
      <c r="CK248" s="146"/>
      <c r="CL248" s="146"/>
      <c r="CM248" s="146"/>
      <c r="CN248" s="146"/>
      <c r="CO248" s="146"/>
      <c r="CP248" s="146"/>
      <c r="CQ248" s="146"/>
      <c r="CR248" s="146"/>
      <c r="CS248" s="146"/>
      <c r="CT248" s="146"/>
      <c r="CU248" s="146"/>
      <c r="CV248" s="146"/>
      <c r="CW248" s="146"/>
      <c r="CX248" s="146"/>
      <c r="CY248" s="146"/>
      <c r="CZ248" s="146"/>
      <c r="DA248" s="146"/>
      <c r="DB248" s="146"/>
      <c r="DC248" s="146"/>
      <c r="DD248" s="146"/>
      <c r="DE248" s="146"/>
      <c r="DF248" s="146"/>
    </row>
    <row r="249" spans="1:110" ht="11.25" customHeight="1" x14ac:dyDescent="0.25">
      <c r="A249" s="146"/>
      <c r="B249" s="146"/>
      <c r="C249" s="135"/>
      <c r="D249" s="149"/>
      <c r="E249" s="135"/>
      <c r="F249" s="135"/>
      <c r="G249" s="135"/>
      <c r="H249" s="147"/>
      <c r="I249" s="150"/>
      <c r="J249" s="150"/>
      <c r="K249" s="151"/>
      <c r="L249" s="151"/>
      <c r="M249" s="151"/>
      <c r="N249" s="151"/>
      <c r="O249" s="151"/>
      <c r="P249" s="151"/>
      <c r="Q249" s="151"/>
      <c r="R249" s="151"/>
      <c r="S249" s="135"/>
      <c r="T249" s="135"/>
      <c r="U249" s="135"/>
      <c r="V249" s="136"/>
      <c r="W249" s="136"/>
      <c r="X249" s="136"/>
      <c r="Y249" s="136"/>
      <c r="Z249" s="136"/>
      <c r="AA249" s="136"/>
      <c r="AB249" s="136"/>
      <c r="AC249" s="136"/>
      <c r="AD249" s="136"/>
      <c r="AE249" s="136"/>
      <c r="AF249" s="136"/>
      <c r="AG249" s="136"/>
      <c r="AH249" s="136"/>
      <c r="AI249" s="136"/>
      <c r="AJ249" s="136"/>
      <c r="AK249" s="146"/>
      <c r="AL249" s="146"/>
      <c r="AM249" s="146"/>
      <c r="AN249" s="146"/>
      <c r="AO249" s="146"/>
      <c r="AP249" s="146"/>
      <c r="AQ249" s="146"/>
      <c r="AR249" s="146"/>
      <c r="AS249" s="146"/>
      <c r="AT249" s="146"/>
      <c r="AU249" s="146"/>
      <c r="AV249" s="146"/>
      <c r="AW249" s="146"/>
      <c r="AX249" s="146"/>
      <c r="AY249" s="146"/>
      <c r="AZ249" s="146"/>
      <c r="BA249" s="146"/>
      <c r="BB249" s="146"/>
      <c r="BC249" s="146"/>
      <c r="BD249" s="146"/>
      <c r="BE249" s="146"/>
      <c r="BF249" s="146"/>
      <c r="BG249" s="146"/>
      <c r="BH249" s="146"/>
      <c r="BI249" s="146"/>
      <c r="BJ249" s="146"/>
      <c r="BK249" s="146"/>
      <c r="BL249" s="146"/>
      <c r="BM249" s="146"/>
      <c r="BN249" s="146"/>
      <c r="BO249" s="146"/>
      <c r="BP249" s="146"/>
      <c r="BQ249" s="146"/>
      <c r="BR249" s="146"/>
      <c r="BS249" s="146"/>
      <c r="BT249" s="146"/>
      <c r="BU249" s="146"/>
      <c r="BV249" s="146"/>
      <c r="BW249" s="146"/>
      <c r="BX249" s="146"/>
      <c r="BY249" s="146"/>
      <c r="BZ249" s="146"/>
      <c r="CA249" s="146"/>
      <c r="CB249" s="146"/>
      <c r="CC249" s="146"/>
      <c r="CD249" s="146"/>
      <c r="CE249" s="146"/>
      <c r="CF249" s="146"/>
      <c r="CG249" s="146"/>
      <c r="CH249" s="146"/>
      <c r="CI249" s="146"/>
      <c r="CJ249" s="146"/>
      <c r="CK249" s="146"/>
      <c r="CL249" s="146"/>
      <c r="CM249" s="146"/>
      <c r="CN249" s="146"/>
      <c r="CO249" s="146"/>
      <c r="CP249" s="146"/>
      <c r="CQ249" s="146"/>
      <c r="CR249" s="146"/>
      <c r="CS249" s="146"/>
      <c r="CT249" s="146"/>
      <c r="CU249" s="146"/>
      <c r="CV249" s="146"/>
      <c r="CW249" s="146"/>
      <c r="CX249" s="146"/>
      <c r="CY249" s="146"/>
      <c r="CZ249" s="146"/>
      <c r="DA249" s="146"/>
      <c r="DB249" s="146"/>
      <c r="DC249" s="146"/>
      <c r="DD249" s="146"/>
      <c r="DE249" s="146"/>
      <c r="DF249" s="146"/>
    </row>
    <row r="250" spans="1:110" ht="11.25" customHeight="1" x14ac:dyDescent="0.25">
      <c r="A250" s="146"/>
      <c r="B250" s="146"/>
      <c r="C250" s="135"/>
      <c r="D250" s="149"/>
      <c r="E250" s="135"/>
      <c r="F250" s="135"/>
      <c r="G250" s="135"/>
      <c r="H250" s="147"/>
      <c r="I250" s="150"/>
      <c r="J250" s="150"/>
      <c r="K250" s="151"/>
      <c r="L250" s="151"/>
      <c r="M250" s="151"/>
      <c r="N250" s="151"/>
      <c r="O250" s="151"/>
      <c r="P250" s="151"/>
      <c r="Q250" s="151"/>
      <c r="R250" s="151"/>
      <c r="S250" s="135"/>
      <c r="T250" s="135"/>
      <c r="U250" s="135"/>
      <c r="V250" s="136"/>
      <c r="W250" s="136"/>
      <c r="X250" s="136"/>
      <c r="Y250" s="136"/>
      <c r="Z250" s="136"/>
      <c r="AA250" s="136"/>
      <c r="AB250" s="136"/>
      <c r="AC250" s="136"/>
      <c r="AD250" s="136"/>
      <c r="AE250" s="136"/>
      <c r="AF250" s="136"/>
      <c r="AG250" s="136"/>
      <c r="AH250" s="136"/>
      <c r="AI250" s="136"/>
      <c r="AJ250" s="136"/>
      <c r="AK250" s="146"/>
      <c r="AL250" s="146"/>
      <c r="AM250" s="146"/>
      <c r="AN250" s="146"/>
      <c r="AO250" s="146"/>
      <c r="AP250" s="146"/>
      <c r="AQ250" s="146"/>
      <c r="AR250" s="146"/>
      <c r="AS250" s="146"/>
      <c r="AT250" s="146"/>
      <c r="AU250" s="146"/>
      <c r="AV250" s="146"/>
      <c r="AW250" s="146"/>
      <c r="AX250" s="146"/>
      <c r="AY250" s="146"/>
      <c r="AZ250" s="146"/>
      <c r="BA250" s="146"/>
      <c r="BB250" s="146"/>
      <c r="BC250" s="146"/>
      <c r="BD250" s="146"/>
      <c r="BE250" s="146"/>
      <c r="BF250" s="146"/>
      <c r="BG250" s="146"/>
      <c r="BH250" s="146"/>
      <c r="BI250" s="146"/>
      <c r="BJ250" s="146"/>
      <c r="BK250" s="146"/>
      <c r="BL250" s="146"/>
      <c r="BM250" s="146"/>
      <c r="BN250" s="146"/>
      <c r="BO250" s="146"/>
      <c r="BP250" s="146"/>
      <c r="BQ250" s="146"/>
      <c r="BR250" s="146"/>
      <c r="BS250" s="146"/>
      <c r="BT250" s="146"/>
      <c r="BU250" s="146"/>
      <c r="BV250" s="146"/>
      <c r="BW250" s="146"/>
      <c r="BX250" s="146"/>
      <c r="BY250" s="146"/>
      <c r="BZ250" s="146"/>
      <c r="CA250" s="146"/>
      <c r="CB250" s="146"/>
      <c r="CC250" s="146"/>
      <c r="CD250" s="146"/>
      <c r="CE250" s="146"/>
      <c r="CF250" s="146"/>
      <c r="CG250" s="146"/>
      <c r="CH250" s="146"/>
      <c r="CI250" s="146"/>
      <c r="CJ250" s="146"/>
      <c r="CK250" s="146"/>
      <c r="CL250" s="146"/>
      <c r="CM250" s="146"/>
      <c r="CN250" s="146"/>
      <c r="CO250" s="146"/>
      <c r="CP250" s="146"/>
      <c r="CQ250" s="146"/>
      <c r="CR250" s="146"/>
      <c r="CS250" s="146"/>
      <c r="CT250" s="146"/>
      <c r="CU250" s="146"/>
      <c r="CV250" s="146"/>
      <c r="CW250" s="146"/>
      <c r="CX250" s="146"/>
      <c r="CY250" s="146"/>
      <c r="CZ250" s="146"/>
      <c r="DA250" s="146"/>
      <c r="DB250" s="146"/>
      <c r="DC250" s="146"/>
      <c r="DD250" s="146"/>
      <c r="DE250" s="146"/>
      <c r="DF250" s="146"/>
    </row>
    <row r="251" spans="1:110" ht="11.25" customHeight="1" x14ac:dyDescent="0.25">
      <c r="A251" s="146"/>
      <c r="B251" s="146"/>
      <c r="C251" s="135"/>
      <c r="D251" s="149"/>
      <c r="E251" s="135"/>
      <c r="F251" s="135"/>
      <c r="G251" s="135"/>
      <c r="H251" s="147"/>
      <c r="I251" s="150"/>
      <c r="J251" s="150"/>
      <c r="K251" s="151"/>
      <c r="L251" s="151"/>
      <c r="M251" s="151"/>
      <c r="N251" s="151"/>
      <c r="O251" s="151"/>
      <c r="P251" s="151"/>
      <c r="Q251" s="151"/>
      <c r="R251" s="151"/>
      <c r="S251" s="135"/>
      <c r="T251" s="135"/>
      <c r="U251" s="135"/>
      <c r="V251" s="136"/>
      <c r="W251" s="136"/>
      <c r="X251" s="136"/>
      <c r="Y251" s="136"/>
      <c r="Z251" s="136"/>
      <c r="AA251" s="136"/>
      <c r="AB251" s="136"/>
      <c r="AC251" s="136"/>
      <c r="AD251" s="136"/>
      <c r="AE251" s="136"/>
      <c r="AF251" s="136"/>
      <c r="AG251" s="136"/>
      <c r="AH251" s="136"/>
      <c r="AI251" s="136"/>
      <c r="AJ251" s="136"/>
      <c r="AK251" s="146"/>
      <c r="AL251" s="146"/>
      <c r="AM251" s="146"/>
      <c r="AN251" s="146"/>
      <c r="AO251" s="146"/>
      <c r="AP251" s="146"/>
      <c r="AQ251" s="146"/>
      <c r="AR251" s="146"/>
      <c r="AS251" s="146"/>
      <c r="AT251" s="146"/>
      <c r="AU251" s="146"/>
      <c r="AV251" s="146"/>
      <c r="AW251" s="146"/>
      <c r="AX251" s="146"/>
      <c r="AY251" s="146"/>
      <c r="AZ251" s="146"/>
      <c r="BA251" s="146"/>
      <c r="BB251" s="146"/>
      <c r="BC251" s="146"/>
      <c r="BD251" s="146"/>
      <c r="BE251" s="146"/>
      <c r="BF251" s="146"/>
      <c r="BG251" s="146"/>
      <c r="BH251" s="146"/>
      <c r="BI251" s="146"/>
      <c r="BJ251" s="146"/>
      <c r="BK251" s="146"/>
      <c r="BL251" s="146"/>
      <c r="BM251" s="146"/>
      <c r="BN251" s="146"/>
      <c r="BO251" s="146"/>
      <c r="BP251" s="146"/>
      <c r="BQ251" s="146"/>
      <c r="BR251" s="146"/>
      <c r="BS251" s="146"/>
      <c r="BT251" s="146"/>
      <c r="BU251" s="146"/>
      <c r="BV251" s="146"/>
      <c r="BW251" s="146"/>
      <c r="BX251" s="146"/>
      <c r="BY251" s="146"/>
      <c r="BZ251" s="146"/>
      <c r="CA251" s="146"/>
      <c r="CB251" s="146"/>
      <c r="CC251" s="146"/>
      <c r="CD251" s="146"/>
      <c r="CE251" s="146"/>
      <c r="CF251" s="146"/>
      <c r="CG251" s="146"/>
      <c r="CH251" s="146"/>
      <c r="CI251" s="146"/>
      <c r="CJ251" s="146"/>
      <c r="CK251" s="146"/>
      <c r="CL251" s="146"/>
      <c r="CM251" s="146"/>
      <c r="CN251" s="146"/>
      <c r="CO251" s="146"/>
      <c r="CP251" s="146"/>
      <c r="CQ251" s="146"/>
      <c r="CR251" s="146"/>
      <c r="CS251" s="146"/>
      <c r="CT251" s="146"/>
      <c r="CU251" s="146"/>
      <c r="CV251" s="146"/>
      <c r="CW251" s="146"/>
      <c r="CX251" s="146"/>
      <c r="CY251" s="146"/>
      <c r="CZ251" s="146"/>
      <c r="DA251" s="146"/>
      <c r="DB251" s="146"/>
      <c r="DC251" s="146"/>
      <c r="DD251" s="146"/>
      <c r="DE251" s="146"/>
      <c r="DF251" s="146"/>
    </row>
    <row r="252" spans="1:110" ht="11.25" customHeight="1" x14ac:dyDescent="0.25">
      <c r="A252" s="146"/>
      <c r="B252" s="146"/>
      <c r="C252" s="135"/>
      <c r="D252" s="149"/>
      <c r="E252" s="135"/>
      <c r="F252" s="135"/>
      <c r="G252" s="135"/>
      <c r="H252" s="147"/>
      <c r="I252" s="150"/>
      <c r="J252" s="150"/>
      <c r="K252" s="151"/>
      <c r="L252" s="151"/>
      <c r="M252" s="151"/>
      <c r="N252" s="151"/>
      <c r="O252" s="151"/>
      <c r="P252" s="151"/>
      <c r="Q252" s="151"/>
      <c r="R252" s="151"/>
      <c r="S252" s="135"/>
      <c r="T252" s="135"/>
      <c r="U252" s="135"/>
      <c r="V252" s="136"/>
      <c r="W252" s="136"/>
      <c r="X252" s="136"/>
      <c r="Y252" s="136"/>
      <c r="Z252" s="136"/>
      <c r="AA252" s="136"/>
      <c r="AB252" s="136"/>
      <c r="AC252" s="136"/>
      <c r="AD252" s="136"/>
      <c r="AE252" s="136"/>
      <c r="AF252" s="136"/>
      <c r="AG252" s="136"/>
      <c r="AH252" s="136"/>
      <c r="AI252" s="136"/>
      <c r="AJ252" s="136"/>
      <c r="AK252" s="146"/>
      <c r="AL252" s="146"/>
      <c r="AM252" s="146"/>
      <c r="AN252" s="146"/>
      <c r="AO252" s="146"/>
      <c r="AP252" s="146"/>
      <c r="AQ252" s="146"/>
      <c r="AR252" s="146"/>
      <c r="AS252" s="146"/>
      <c r="AT252" s="146"/>
      <c r="AU252" s="146"/>
      <c r="AV252" s="146"/>
      <c r="AW252" s="146"/>
      <c r="AX252" s="146"/>
      <c r="AY252" s="146"/>
      <c r="AZ252" s="146"/>
      <c r="BA252" s="146"/>
      <c r="BB252" s="146"/>
      <c r="BC252" s="146"/>
      <c r="BD252" s="146"/>
      <c r="BE252" s="146"/>
      <c r="BF252" s="146"/>
      <c r="BG252" s="146"/>
      <c r="BH252" s="146"/>
      <c r="BI252" s="146"/>
      <c r="BJ252" s="146"/>
      <c r="BK252" s="146"/>
      <c r="BL252" s="146"/>
      <c r="BM252" s="146"/>
      <c r="BN252" s="146"/>
      <c r="BO252" s="146"/>
      <c r="BP252" s="146"/>
      <c r="BQ252" s="146"/>
      <c r="BR252" s="146"/>
      <c r="BS252" s="146"/>
      <c r="BT252" s="146"/>
      <c r="BU252" s="146"/>
      <c r="BV252" s="146"/>
      <c r="BW252" s="146"/>
      <c r="BX252" s="146"/>
      <c r="BY252" s="146"/>
      <c r="BZ252" s="146"/>
      <c r="CA252" s="146"/>
      <c r="CB252" s="146"/>
      <c r="CC252" s="146"/>
      <c r="CD252" s="146"/>
      <c r="CE252" s="146"/>
      <c r="CF252" s="146"/>
      <c r="CG252" s="146"/>
      <c r="CH252" s="146"/>
      <c r="CI252" s="146"/>
      <c r="CJ252" s="146"/>
      <c r="CK252" s="146"/>
      <c r="CL252" s="146"/>
      <c r="CM252" s="146"/>
      <c r="CN252" s="146"/>
      <c r="CO252" s="146"/>
      <c r="CP252" s="146"/>
      <c r="CQ252" s="146"/>
      <c r="CR252" s="146"/>
      <c r="CS252" s="146"/>
      <c r="CT252" s="146"/>
      <c r="CU252" s="146"/>
      <c r="CV252" s="146"/>
      <c r="CW252" s="146"/>
      <c r="CX252" s="146"/>
      <c r="CY252" s="146"/>
      <c r="CZ252" s="146"/>
      <c r="DA252" s="146"/>
      <c r="DB252" s="146"/>
      <c r="DC252" s="146"/>
      <c r="DD252" s="146"/>
      <c r="DE252" s="146"/>
      <c r="DF252" s="146"/>
    </row>
    <row r="253" spans="1:110" ht="11.25" customHeight="1" x14ac:dyDescent="0.25">
      <c r="A253" s="146"/>
      <c r="B253" s="146"/>
      <c r="C253" s="135"/>
      <c r="D253" s="149"/>
      <c r="E253" s="135"/>
      <c r="F253" s="135"/>
      <c r="G253" s="135"/>
      <c r="H253" s="147"/>
      <c r="I253" s="150"/>
      <c r="J253" s="150"/>
      <c r="K253" s="151"/>
      <c r="L253" s="151"/>
      <c r="M253" s="151"/>
      <c r="N253" s="151"/>
      <c r="O253" s="151"/>
      <c r="P253" s="151"/>
      <c r="Q253" s="151"/>
      <c r="R253" s="151"/>
      <c r="S253" s="135"/>
      <c r="T253" s="135"/>
      <c r="U253" s="135"/>
      <c r="V253" s="136"/>
      <c r="W253" s="136"/>
      <c r="X253" s="136"/>
      <c r="Y253" s="136"/>
      <c r="Z253" s="136"/>
      <c r="AA253" s="136"/>
      <c r="AB253" s="136"/>
      <c r="AC253" s="136"/>
      <c r="AD253" s="136"/>
      <c r="AE253" s="136"/>
      <c r="AF253" s="136"/>
      <c r="AG253" s="136"/>
      <c r="AH253" s="136"/>
      <c r="AI253" s="136"/>
      <c r="AJ253" s="136"/>
      <c r="AK253" s="146"/>
      <c r="AL253" s="146"/>
      <c r="AM253" s="146"/>
      <c r="AN253" s="146"/>
      <c r="AO253" s="146"/>
      <c r="AP253" s="146"/>
      <c r="AQ253" s="146"/>
      <c r="AR253" s="146"/>
      <c r="AS253" s="146"/>
      <c r="AT253" s="146"/>
      <c r="AU253" s="146"/>
      <c r="AV253" s="146"/>
      <c r="AW253" s="146"/>
      <c r="AX253" s="146"/>
      <c r="AY253" s="146"/>
      <c r="AZ253" s="146"/>
      <c r="BA253" s="146"/>
      <c r="BB253" s="146"/>
      <c r="BC253" s="146"/>
      <c r="BD253" s="146"/>
      <c r="BE253" s="146"/>
      <c r="BF253" s="146"/>
      <c r="BG253" s="146"/>
      <c r="BH253" s="146"/>
      <c r="BI253" s="146"/>
      <c r="BJ253" s="146"/>
      <c r="BK253" s="146"/>
      <c r="BL253" s="146"/>
      <c r="BM253" s="146"/>
      <c r="BN253" s="146"/>
      <c r="BO253" s="146"/>
      <c r="BP253" s="146"/>
      <c r="BQ253" s="146"/>
      <c r="BR253" s="146"/>
      <c r="BS253" s="146"/>
      <c r="BT253" s="146"/>
      <c r="BU253" s="146"/>
      <c r="BV253" s="146"/>
      <c r="BW253" s="146"/>
      <c r="BX253" s="146"/>
      <c r="BY253" s="146"/>
      <c r="BZ253" s="146"/>
      <c r="CA253" s="146"/>
      <c r="CB253" s="146"/>
      <c r="CC253" s="146"/>
      <c r="CD253" s="146"/>
      <c r="CE253" s="146"/>
      <c r="CF253" s="146"/>
      <c r="CG253" s="146"/>
      <c r="CH253" s="146"/>
      <c r="CI253" s="146"/>
      <c r="CJ253" s="146"/>
      <c r="CK253" s="146"/>
      <c r="CL253" s="146"/>
      <c r="CM253" s="146"/>
      <c r="CN253" s="146"/>
      <c r="CO253" s="146"/>
      <c r="CP253" s="146"/>
      <c r="CQ253" s="146"/>
      <c r="CR253" s="146"/>
      <c r="CS253" s="146"/>
      <c r="CT253" s="146"/>
      <c r="CU253" s="146"/>
      <c r="CV253" s="146"/>
      <c r="CW253" s="146"/>
      <c r="CX253" s="146"/>
      <c r="CY253" s="146"/>
      <c r="CZ253" s="146"/>
      <c r="DA253" s="146"/>
      <c r="DB253" s="146"/>
      <c r="DC253" s="146"/>
      <c r="DD253" s="146"/>
      <c r="DE253" s="146"/>
      <c r="DF253" s="146"/>
    </row>
    <row r="254" spans="1:110" ht="11.25" customHeight="1" x14ac:dyDescent="0.25">
      <c r="A254" s="146"/>
      <c r="B254" s="146"/>
      <c r="C254" s="135"/>
      <c r="D254" s="149"/>
      <c r="E254" s="135"/>
      <c r="F254" s="135"/>
      <c r="G254" s="135"/>
      <c r="H254" s="147"/>
      <c r="I254" s="150"/>
      <c r="J254" s="150"/>
      <c r="K254" s="151"/>
      <c r="L254" s="151"/>
      <c r="M254" s="151"/>
      <c r="N254" s="151"/>
      <c r="O254" s="151"/>
      <c r="P254" s="151"/>
      <c r="Q254" s="151"/>
      <c r="R254" s="151"/>
      <c r="S254" s="135"/>
      <c r="T254" s="135"/>
      <c r="U254" s="135"/>
      <c r="V254" s="136"/>
      <c r="W254" s="136"/>
      <c r="X254" s="136"/>
      <c r="Y254" s="136"/>
      <c r="Z254" s="136"/>
      <c r="AA254" s="136"/>
      <c r="AB254" s="136"/>
      <c r="AC254" s="136"/>
      <c r="AD254" s="136"/>
      <c r="AE254" s="136"/>
      <c r="AF254" s="136"/>
      <c r="AG254" s="136"/>
      <c r="AH254" s="136"/>
      <c r="AI254" s="136"/>
      <c r="AJ254" s="136"/>
      <c r="AK254" s="146"/>
      <c r="AL254" s="146"/>
      <c r="AM254" s="146"/>
      <c r="AN254" s="146"/>
      <c r="AO254" s="146"/>
      <c r="AP254" s="146"/>
      <c r="AQ254" s="146"/>
      <c r="AR254" s="146"/>
      <c r="AS254" s="146"/>
      <c r="AT254" s="146"/>
      <c r="AU254" s="146"/>
      <c r="AV254" s="146"/>
      <c r="AW254" s="146"/>
      <c r="AX254" s="146"/>
      <c r="AY254" s="146"/>
      <c r="AZ254" s="146"/>
      <c r="BA254" s="146"/>
      <c r="BB254" s="146"/>
      <c r="BC254" s="146"/>
      <c r="BD254" s="146"/>
      <c r="BE254" s="146"/>
      <c r="BF254" s="146"/>
      <c r="BG254" s="146"/>
      <c r="BH254" s="146"/>
      <c r="BI254" s="146"/>
      <c r="BJ254" s="146"/>
      <c r="BK254" s="146"/>
      <c r="BL254" s="146"/>
      <c r="BM254" s="146"/>
      <c r="BN254" s="146"/>
      <c r="BO254" s="146"/>
      <c r="BP254" s="146"/>
      <c r="BQ254" s="146"/>
      <c r="BR254" s="146"/>
      <c r="BS254" s="146"/>
      <c r="BT254" s="146"/>
      <c r="BU254" s="146"/>
      <c r="BV254" s="146"/>
      <c r="BW254" s="146"/>
      <c r="BX254" s="146"/>
      <c r="BY254" s="146"/>
      <c r="BZ254" s="146"/>
      <c r="CA254" s="146"/>
      <c r="CB254" s="146"/>
      <c r="CC254" s="146"/>
      <c r="CD254" s="146"/>
      <c r="CE254" s="146"/>
      <c r="CF254" s="146"/>
      <c r="CG254" s="146"/>
      <c r="CH254" s="146"/>
      <c r="CI254" s="146"/>
      <c r="CJ254" s="146"/>
      <c r="CK254" s="146"/>
      <c r="CL254" s="146"/>
      <c r="CM254" s="146"/>
      <c r="CN254" s="146"/>
      <c r="CO254" s="146"/>
      <c r="CP254" s="146"/>
      <c r="CQ254" s="146"/>
      <c r="CR254" s="146"/>
      <c r="CS254" s="146"/>
      <c r="CT254" s="146"/>
      <c r="CU254" s="146"/>
      <c r="CV254" s="146"/>
      <c r="CW254" s="146"/>
      <c r="CX254" s="146"/>
      <c r="CY254" s="146"/>
      <c r="CZ254" s="146"/>
      <c r="DA254" s="146"/>
      <c r="DB254" s="146"/>
      <c r="DC254" s="146"/>
      <c r="DD254" s="146"/>
      <c r="DE254" s="146"/>
      <c r="DF254" s="146"/>
    </row>
    <row r="255" spans="1:110" ht="11.25" customHeight="1" x14ac:dyDescent="0.25">
      <c r="A255" s="146"/>
      <c r="B255" s="146"/>
      <c r="C255" s="135"/>
      <c r="D255" s="149"/>
      <c r="E255" s="135"/>
      <c r="F255" s="135"/>
      <c r="G255" s="135"/>
      <c r="H255" s="147"/>
      <c r="I255" s="150"/>
      <c r="J255" s="150"/>
      <c r="K255" s="151"/>
      <c r="L255" s="151"/>
      <c r="M255" s="151"/>
      <c r="N255" s="151"/>
      <c r="O255" s="151"/>
      <c r="P255" s="151"/>
      <c r="Q255" s="151"/>
      <c r="R255" s="151"/>
      <c r="S255" s="135"/>
      <c r="T255" s="135"/>
      <c r="U255" s="135"/>
      <c r="V255" s="136"/>
      <c r="W255" s="136"/>
      <c r="X255" s="136"/>
      <c r="Y255" s="136"/>
      <c r="Z255" s="136"/>
      <c r="AA255" s="136"/>
      <c r="AB255" s="136"/>
      <c r="AC255" s="136"/>
      <c r="AD255" s="136"/>
      <c r="AE255" s="136"/>
      <c r="AF255" s="136"/>
      <c r="AG255" s="136"/>
      <c r="AH255" s="136"/>
      <c r="AI255" s="136"/>
      <c r="AJ255" s="136"/>
      <c r="AK255" s="146"/>
      <c r="AL255" s="146"/>
      <c r="AM255" s="146"/>
      <c r="AN255" s="146"/>
      <c r="AO255" s="146"/>
      <c r="AP255" s="146"/>
      <c r="AQ255" s="146"/>
      <c r="AR255" s="146"/>
      <c r="AS255" s="146"/>
      <c r="AT255" s="146"/>
      <c r="AU255" s="146"/>
      <c r="AV255" s="146"/>
      <c r="AW255" s="146"/>
      <c r="AX255" s="146"/>
      <c r="AY255" s="146"/>
      <c r="AZ255" s="146"/>
      <c r="BA255" s="146"/>
      <c r="BB255" s="146"/>
      <c r="BC255" s="146"/>
      <c r="BD255" s="146"/>
      <c r="BE255" s="146"/>
      <c r="BF255" s="146"/>
      <c r="BG255" s="146"/>
      <c r="BH255" s="146"/>
      <c r="BI255" s="146"/>
      <c r="BJ255" s="146"/>
      <c r="BK255" s="146"/>
      <c r="BL255" s="146"/>
      <c r="BM255" s="146"/>
      <c r="BN255" s="146"/>
      <c r="BO255" s="146"/>
      <c r="BP255" s="146"/>
      <c r="BQ255" s="146"/>
      <c r="BR255" s="146"/>
      <c r="BS255" s="146"/>
      <c r="BT255" s="146"/>
      <c r="BU255" s="146"/>
      <c r="BV255" s="146"/>
      <c r="BW255" s="146"/>
      <c r="BX255" s="146"/>
      <c r="BY255" s="146"/>
      <c r="BZ255" s="146"/>
      <c r="CA255" s="146"/>
      <c r="CB255" s="146"/>
      <c r="CC255" s="146"/>
      <c r="CD255" s="146"/>
      <c r="CE255" s="146"/>
      <c r="CF255" s="146"/>
      <c r="CG255" s="146"/>
      <c r="CH255" s="146"/>
      <c r="CI255" s="146"/>
      <c r="CJ255" s="146"/>
      <c r="CK255" s="146"/>
      <c r="CL255" s="146"/>
      <c r="CM255" s="146"/>
      <c r="CN255" s="146"/>
      <c r="CO255" s="146"/>
      <c r="CP255" s="146"/>
      <c r="CQ255" s="146"/>
      <c r="CR255" s="146"/>
      <c r="CS255" s="146"/>
      <c r="CT255" s="146"/>
      <c r="CU255" s="146"/>
      <c r="CV255" s="146"/>
      <c r="CW255" s="146"/>
      <c r="CX255" s="146"/>
      <c r="CY255" s="146"/>
      <c r="CZ255" s="146"/>
      <c r="DA255" s="146"/>
      <c r="DB255" s="146"/>
      <c r="DC255" s="146"/>
      <c r="DD255" s="146"/>
      <c r="DE255" s="146"/>
      <c r="DF255" s="146"/>
    </row>
    <row r="256" spans="1:110" ht="11.25" customHeight="1" x14ac:dyDescent="0.25">
      <c r="A256" s="146"/>
      <c r="B256" s="146"/>
      <c r="C256" s="135"/>
      <c r="D256" s="149"/>
      <c r="E256" s="135"/>
      <c r="F256" s="135"/>
      <c r="G256" s="135"/>
      <c r="H256" s="147"/>
      <c r="I256" s="150"/>
      <c r="J256" s="150"/>
      <c r="K256" s="151"/>
      <c r="L256" s="151"/>
      <c r="M256" s="151"/>
      <c r="N256" s="151"/>
      <c r="O256" s="151"/>
      <c r="P256" s="151"/>
      <c r="Q256" s="151"/>
      <c r="R256" s="151"/>
      <c r="S256" s="135"/>
      <c r="T256" s="135"/>
      <c r="U256" s="135"/>
      <c r="V256" s="136"/>
      <c r="W256" s="136"/>
      <c r="X256" s="136"/>
      <c r="Y256" s="136"/>
      <c r="Z256" s="136"/>
      <c r="AA256" s="136"/>
      <c r="AB256" s="136"/>
      <c r="AC256" s="136"/>
      <c r="AD256" s="136"/>
      <c r="AE256" s="136"/>
      <c r="AF256" s="136"/>
      <c r="AG256" s="136"/>
      <c r="AH256" s="136"/>
      <c r="AI256" s="136"/>
      <c r="AJ256" s="136"/>
      <c r="AK256" s="146"/>
      <c r="AL256" s="146"/>
      <c r="AM256" s="146"/>
      <c r="AN256" s="146"/>
      <c r="AO256" s="146"/>
      <c r="AP256" s="146"/>
      <c r="AQ256" s="146"/>
      <c r="AR256" s="146"/>
      <c r="AS256" s="146"/>
      <c r="AT256" s="146"/>
      <c r="AU256" s="146"/>
      <c r="AV256" s="146"/>
      <c r="AW256" s="146"/>
      <c r="AX256" s="146"/>
      <c r="AY256" s="146"/>
      <c r="AZ256" s="146"/>
      <c r="BA256" s="146"/>
      <c r="BB256" s="146"/>
      <c r="BC256" s="146"/>
      <c r="BD256" s="146"/>
      <c r="BE256" s="146"/>
      <c r="BF256" s="146"/>
      <c r="BG256" s="146"/>
      <c r="BH256" s="146"/>
      <c r="BI256" s="146"/>
      <c r="BJ256" s="146"/>
      <c r="BK256" s="146"/>
      <c r="BL256" s="146"/>
      <c r="BM256" s="146"/>
      <c r="BN256" s="146"/>
      <c r="BO256" s="146"/>
      <c r="BP256" s="146"/>
      <c r="BQ256" s="146"/>
      <c r="BR256" s="146"/>
      <c r="BS256" s="146"/>
      <c r="BT256" s="146"/>
      <c r="BU256" s="146"/>
      <c r="BV256" s="146"/>
      <c r="BW256" s="146"/>
      <c r="BX256" s="146"/>
      <c r="BY256" s="146"/>
      <c r="BZ256" s="146"/>
      <c r="CA256" s="146"/>
      <c r="CB256" s="146"/>
      <c r="CC256" s="146"/>
      <c r="CD256" s="146"/>
      <c r="CE256" s="146"/>
      <c r="CF256" s="146"/>
      <c r="CG256" s="146"/>
      <c r="CH256" s="146"/>
      <c r="CI256" s="146"/>
      <c r="CJ256" s="146"/>
      <c r="CK256" s="146"/>
      <c r="CL256" s="146"/>
      <c r="CM256" s="146"/>
      <c r="CN256" s="146"/>
      <c r="CO256" s="146"/>
      <c r="CP256" s="146"/>
      <c r="CQ256" s="146"/>
      <c r="CR256" s="146"/>
      <c r="CS256" s="146"/>
      <c r="CT256" s="146"/>
      <c r="CU256" s="146"/>
      <c r="CV256" s="146"/>
      <c r="CW256" s="146"/>
      <c r="CX256" s="146"/>
      <c r="CY256" s="146"/>
      <c r="CZ256" s="146"/>
      <c r="DA256" s="146"/>
      <c r="DB256" s="146"/>
      <c r="DC256" s="146"/>
      <c r="DD256" s="146"/>
      <c r="DE256" s="146"/>
      <c r="DF256" s="146"/>
    </row>
    <row r="257" spans="1:110" ht="11.25" customHeight="1" x14ac:dyDescent="0.25">
      <c r="A257" s="146"/>
      <c r="B257" s="146"/>
      <c r="C257" s="135"/>
      <c r="D257" s="149"/>
      <c r="E257" s="135"/>
      <c r="F257" s="135"/>
      <c r="G257" s="135"/>
      <c r="H257" s="147"/>
      <c r="I257" s="150"/>
      <c r="J257" s="150"/>
      <c r="K257" s="151"/>
      <c r="L257" s="151"/>
      <c r="M257" s="151"/>
      <c r="N257" s="151"/>
      <c r="O257" s="151"/>
      <c r="P257" s="151"/>
      <c r="Q257" s="151"/>
      <c r="R257" s="151"/>
      <c r="S257" s="135"/>
      <c r="T257" s="135"/>
      <c r="U257" s="135"/>
      <c r="V257" s="136"/>
      <c r="W257" s="136"/>
      <c r="X257" s="136"/>
      <c r="Y257" s="136"/>
      <c r="Z257" s="136"/>
      <c r="AA257" s="136"/>
      <c r="AB257" s="136"/>
      <c r="AC257" s="136"/>
      <c r="AD257" s="136"/>
      <c r="AE257" s="136"/>
      <c r="AF257" s="136"/>
      <c r="AG257" s="136"/>
      <c r="AH257" s="136"/>
      <c r="AI257" s="136"/>
      <c r="AJ257" s="136"/>
      <c r="AK257" s="146"/>
      <c r="AL257" s="146"/>
      <c r="AM257" s="146"/>
      <c r="AN257" s="146"/>
      <c r="AO257" s="146"/>
      <c r="AP257" s="146"/>
      <c r="AQ257" s="146"/>
      <c r="AR257" s="146"/>
      <c r="AS257" s="146"/>
      <c r="AT257" s="146"/>
      <c r="AU257" s="146"/>
      <c r="AV257" s="146"/>
      <c r="AW257" s="146"/>
      <c r="AX257" s="146"/>
      <c r="AY257" s="146"/>
      <c r="AZ257" s="146"/>
      <c r="BA257" s="146"/>
      <c r="BB257" s="146"/>
      <c r="BC257" s="146"/>
      <c r="BD257" s="146"/>
      <c r="BE257" s="146"/>
      <c r="BF257" s="146"/>
      <c r="BG257" s="146"/>
      <c r="BH257" s="146"/>
      <c r="BI257" s="146"/>
      <c r="BJ257" s="146"/>
      <c r="BK257" s="146"/>
      <c r="BL257" s="146"/>
      <c r="BM257" s="146"/>
      <c r="BN257" s="146"/>
      <c r="BO257" s="146"/>
      <c r="BP257" s="146"/>
      <c r="BQ257" s="146"/>
      <c r="BR257" s="146"/>
      <c r="BS257" s="146"/>
      <c r="BT257" s="146"/>
      <c r="BU257" s="146"/>
      <c r="BV257" s="146"/>
      <c r="BW257" s="146"/>
      <c r="BX257" s="146"/>
      <c r="BY257" s="146"/>
      <c r="BZ257" s="146"/>
      <c r="CA257" s="146"/>
      <c r="CB257" s="146"/>
      <c r="CC257" s="146"/>
      <c r="CD257" s="146"/>
      <c r="CE257" s="146"/>
      <c r="CF257" s="146"/>
      <c r="CG257" s="146"/>
      <c r="CH257" s="146"/>
      <c r="CI257" s="146"/>
      <c r="CJ257" s="146"/>
      <c r="CK257" s="146"/>
      <c r="CL257" s="146"/>
      <c r="CM257" s="146"/>
      <c r="CN257" s="146"/>
      <c r="CO257" s="146"/>
      <c r="CP257" s="146"/>
      <c r="CQ257" s="146"/>
      <c r="CR257" s="146"/>
      <c r="CS257" s="146"/>
      <c r="CT257" s="146"/>
      <c r="CU257" s="146"/>
      <c r="CV257" s="146"/>
      <c r="CW257" s="146"/>
      <c r="CX257" s="146"/>
      <c r="CY257" s="146"/>
      <c r="CZ257" s="146"/>
      <c r="DA257" s="146"/>
      <c r="DB257" s="146"/>
      <c r="DC257" s="146"/>
      <c r="DD257" s="146"/>
      <c r="DE257" s="146"/>
      <c r="DF257" s="146"/>
    </row>
    <row r="258" spans="1:110" ht="11.25" customHeight="1" x14ac:dyDescent="0.25">
      <c r="A258" s="146"/>
      <c r="B258" s="146"/>
      <c r="C258" s="135"/>
      <c r="D258" s="149"/>
      <c r="E258" s="135"/>
      <c r="F258" s="135"/>
      <c r="G258" s="135"/>
      <c r="H258" s="147"/>
      <c r="I258" s="150"/>
      <c r="J258" s="150"/>
      <c r="K258" s="151"/>
      <c r="L258" s="151"/>
      <c r="M258" s="151"/>
      <c r="N258" s="151"/>
      <c r="O258" s="151"/>
      <c r="P258" s="151"/>
      <c r="Q258" s="151"/>
      <c r="R258" s="151"/>
      <c r="S258" s="135"/>
      <c r="T258" s="135"/>
      <c r="U258" s="135"/>
      <c r="V258" s="136"/>
      <c r="W258" s="136"/>
      <c r="X258" s="136"/>
      <c r="Y258" s="136"/>
      <c r="Z258" s="136"/>
      <c r="AA258" s="136"/>
      <c r="AB258" s="136"/>
      <c r="AC258" s="136"/>
      <c r="AD258" s="136"/>
      <c r="AE258" s="136"/>
      <c r="AF258" s="136"/>
      <c r="AG258" s="136"/>
      <c r="AH258" s="136"/>
      <c r="AI258" s="136"/>
      <c r="AJ258" s="136"/>
      <c r="AK258" s="146"/>
      <c r="AL258" s="146"/>
      <c r="AM258" s="146"/>
      <c r="AN258" s="146"/>
      <c r="AO258" s="146"/>
      <c r="AP258" s="146"/>
      <c r="AQ258" s="146"/>
      <c r="AR258" s="146"/>
      <c r="AS258" s="146"/>
      <c r="AT258" s="146"/>
      <c r="AU258" s="146"/>
      <c r="AV258" s="146"/>
      <c r="AW258" s="146"/>
      <c r="AX258" s="146"/>
      <c r="AY258" s="146"/>
      <c r="AZ258" s="146"/>
      <c r="BA258" s="146"/>
      <c r="BB258" s="146"/>
      <c r="BC258" s="146"/>
      <c r="BD258" s="146"/>
      <c r="BE258" s="146"/>
      <c r="BF258" s="146"/>
      <c r="BG258" s="146"/>
      <c r="BH258" s="146"/>
      <c r="BI258" s="146"/>
      <c r="BJ258" s="146"/>
      <c r="BK258" s="146"/>
      <c r="BL258" s="146"/>
      <c r="BM258" s="146"/>
      <c r="BN258" s="146"/>
      <c r="BO258" s="146"/>
      <c r="BP258" s="146"/>
      <c r="BQ258" s="146"/>
      <c r="BR258" s="146"/>
      <c r="BS258" s="146"/>
      <c r="BT258" s="146"/>
      <c r="BU258" s="146"/>
      <c r="BV258" s="146"/>
      <c r="BW258" s="146"/>
      <c r="BX258" s="146"/>
      <c r="BY258" s="146"/>
      <c r="BZ258" s="146"/>
      <c r="CA258" s="146"/>
      <c r="CB258" s="146"/>
      <c r="CC258" s="146"/>
      <c r="CD258" s="146"/>
      <c r="CE258" s="146"/>
      <c r="CF258" s="146"/>
      <c r="CG258" s="146"/>
      <c r="CH258" s="146"/>
      <c r="CI258" s="146"/>
      <c r="CJ258" s="146"/>
      <c r="CK258" s="146"/>
      <c r="CL258" s="146"/>
      <c r="CM258" s="146"/>
      <c r="CN258" s="146"/>
      <c r="CO258" s="146"/>
      <c r="CP258" s="146"/>
      <c r="CQ258" s="146"/>
      <c r="CR258" s="146"/>
      <c r="CS258" s="146"/>
      <c r="CT258" s="146"/>
      <c r="CU258" s="146"/>
      <c r="CV258" s="146"/>
      <c r="CW258" s="146"/>
      <c r="CX258" s="146"/>
      <c r="CY258" s="146"/>
      <c r="CZ258" s="146"/>
      <c r="DA258" s="146"/>
      <c r="DB258" s="146"/>
      <c r="DC258" s="146"/>
      <c r="DD258" s="146"/>
      <c r="DE258" s="146"/>
      <c r="DF258" s="146"/>
    </row>
    <row r="259" spans="1:110" ht="11.25" customHeight="1" x14ac:dyDescent="0.25">
      <c r="A259" s="146"/>
      <c r="B259" s="146"/>
      <c r="C259" s="135"/>
      <c r="D259" s="149"/>
      <c r="E259" s="135"/>
      <c r="F259" s="135"/>
      <c r="G259" s="135"/>
      <c r="H259" s="147"/>
      <c r="I259" s="150"/>
      <c r="J259" s="150"/>
      <c r="K259" s="151"/>
      <c r="L259" s="151"/>
      <c r="M259" s="151"/>
      <c r="N259" s="151"/>
      <c r="O259" s="151"/>
      <c r="P259" s="151"/>
      <c r="Q259" s="151"/>
      <c r="R259" s="151"/>
      <c r="S259" s="135"/>
      <c r="T259" s="135"/>
      <c r="U259" s="135"/>
      <c r="V259" s="136"/>
      <c r="W259" s="136"/>
      <c r="X259" s="136"/>
      <c r="Y259" s="136"/>
      <c r="Z259" s="136"/>
      <c r="AA259" s="136"/>
      <c r="AB259" s="136"/>
      <c r="AC259" s="136"/>
      <c r="AD259" s="136"/>
      <c r="AE259" s="136"/>
      <c r="AF259" s="136"/>
      <c r="AG259" s="136"/>
      <c r="AH259" s="136"/>
      <c r="AI259" s="136"/>
      <c r="AJ259" s="136"/>
      <c r="AK259" s="146"/>
      <c r="AL259" s="146"/>
      <c r="AM259" s="146"/>
      <c r="AN259" s="146"/>
      <c r="AO259" s="146"/>
      <c r="AP259" s="146"/>
      <c r="AQ259" s="146"/>
      <c r="AR259" s="146"/>
      <c r="AS259" s="146"/>
      <c r="AT259" s="146"/>
      <c r="AU259" s="146"/>
      <c r="AV259" s="146"/>
      <c r="AW259" s="146"/>
      <c r="AX259" s="146"/>
      <c r="AY259" s="146"/>
      <c r="AZ259" s="146"/>
      <c r="BA259" s="146"/>
      <c r="BB259" s="146"/>
      <c r="BC259" s="146"/>
      <c r="BD259" s="146"/>
      <c r="BE259" s="146"/>
      <c r="BF259" s="146"/>
      <c r="BG259" s="146"/>
      <c r="BH259" s="146"/>
      <c r="BI259" s="146"/>
      <c r="BJ259" s="146"/>
      <c r="BK259" s="146"/>
      <c r="BL259" s="146"/>
      <c r="BM259" s="146"/>
      <c r="BN259" s="146"/>
      <c r="BO259" s="146"/>
      <c r="BP259" s="146"/>
      <c r="BQ259" s="146"/>
      <c r="BR259" s="146"/>
      <c r="BS259" s="146"/>
      <c r="BT259" s="146"/>
      <c r="BU259" s="146"/>
      <c r="BV259" s="146"/>
      <c r="BW259" s="146"/>
      <c r="BX259" s="146"/>
      <c r="BY259" s="146"/>
      <c r="BZ259" s="146"/>
      <c r="CA259" s="146"/>
      <c r="CB259" s="146"/>
      <c r="CC259" s="146"/>
      <c r="CD259" s="146"/>
      <c r="CE259" s="146"/>
      <c r="CF259" s="146"/>
      <c r="CG259" s="146"/>
      <c r="CH259" s="146"/>
      <c r="CI259" s="146"/>
      <c r="CJ259" s="146"/>
      <c r="CK259" s="146"/>
      <c r="CL259" s="146"/>
      <c r="CM259" s="146"/>
      <c r="CN259" s="146"/>
      <c r="CO259" s="146"/>
      <c r="CP259" s="146"/>
      <c r="CQ259" s="146"/>
      <c r="CR259" s="146"/>
      <c r="CS259" s="146"/>
      <c r="CT259" s="146"/>
      <c r="CU259" s="146"/>
      <c r="CV259" s="146"/>
      <c r="CW259" s="146"/>
      <c r="CX259" s="146"/>
      <c r="CY259" s="146"/>
      <c r="CZ259" s="146"/>
      <c r="DA259" s="146"/>
      <c r="DB259" s="146"/>
      <c r="DC259" s="146"/>
      <c r="DD259" s="146"/>
      <c r="DE259" s="146"/>
      <c r="DF259" s="146"/>
    </row>
    <row r="260" spans="1:110" ht="11.25" customHeight="1" x14ac:dyDescent="0.25">
      <c r="A260" s="146"/>
      <c r="B260" s="146"/>
      <c r="C260" s="135"/>
      <c r="D260" s="149"/>
      <c r="E260" s="135"/>
      <c r="F260" s="135"/>
      <c r="G260" s="135"/>
      <c r="H260" s="147"/>
      <c r="I260" s="150"/>
      <c r="J260" s="150"/>
      <c r="K260" s="151"/>
      <c r="L260" s="151"/>
      <c r="M260" s="151"/>
      <c r="N260" s="151"/>
      <c r="O260" s="151"/>
      <c r="P260" s="151"/>
      <c r="Q260" s="151"/>
      <c r="R260" s="151"/>
      <c r="S260" s="135"/>
      <c r="T260" s="135"/>
      <c r="U260" s="135"/>
      <c r="V260" s="136"/>
      <c r="W260" s="136"/>
      <c r="X260" s="136"/>
      <c r="Y260" s="136"/>
      <c r="Z260" s="136"/>
      <c r="AA260" s="136"/>
      <c r="AB260" s="136"/>
      <c r="AC260" s="136"/>
      <c r="AD260" s="136"/>
      <c r="AE260" s="136"/>
      <c r="AF260" s="136"/>
      <c r="AG260" s="136"/>
      <c r="AH260" s="136"/>
      <c r="AI260" s="136"/>
      <c r="AJ260" s="136"/>
      <c r="AK260" s="146"/>
      <c r="AL260" s="146"/>
      <c r="AM260" s="146"/>
      <c r="AN260" s="146"/>
      <c r="AO260" s="146"/>
      <c r="AP260" s="146"/>
      <c r="AQ260" s="146"/>
      <c r="AR260" s="146"/>
      <c r="AS260" s="146"/>
      <c r="AT260" s="146"/>
      <c r="AU260" s="146"/>
      <c r="AV260" s="146"/>
      <c r="AW260" s="146"/>
      <c r="AX260" s="146"/>
      <c r="AY260" s="146"/>
      <c r="AZ260" s="146"/>
      <c r="BA260" s="146"/>
      <c r="BB260" s="146"/>
      <c r="BC260" s="146"/>
      <c r="BD260" s="146"/>
      <c r="BE260" s="146"/>
      <c r="BF260" s="146"/>
      <c r="BG260" s="146"/>
      <c r="BH260" s="146"/>
      <c r="BI260" s="146"/>
      <c r="BJ260" s="146"/>
      <c r="BK260" s="146"/>
      <c r="BL260" s="146"/>
      <c r="BM260" s="146"/>
      <c r="BN260" s="146"/>
      <c r="BO260" s="146"/>
      <c r="BP260" s="146"/>
      <c r="BQ260" s="146"/>
      <c r="BR260" s="146"/>
      <c r="BS260" s="146"/>
      <c r="BT260" s="146"/>
      <c r="BU260" s="146"/>
      <c r="BV260" s="146"/>
      <c r="BW260" s="146"/>
      <c r="BX260" s="146"/>
      <c r="BY260" s="146"/>
      <c r="BZ260" s="146"/>
      <c r="CA260" s="146"/>
      <c r="CB260" s="146"/>
      <c r="CC260" s="146"/>
      <c r="CD260" s="146"/>
      <c r="CE260" s="146"/>
      <c r="CF260" s="146"/>
      <c r="CG260" s="146"/>
      <c r="CH260" s="146"/>
      <c r="CI260" s="146"/>
      <c r="CJ260" s="146"/>
      <c r="CK260" s="146"/>
      <c r="CL260" s="146"/>
      <c r="CM260" s="146"/>
      <c r="CN260" s="146"/>
      <c r="CO260" s="146"/>
      <c r="CP260" s="146"/>
      <c r="CQ260" s="146"/>
      <c r="CR260" s="146"/>
      <c r="CS260" s="146"/>
      <c r="CT260" s="146"/>
      <c r="CU260" s="146"/>
      <c r="CV260" s="146"/>
      <c r="CW260" s="146"/>
      <c r="CX260" s="146"/>
      <c r="CY260" s="146"/>
      <c r="CZ260" s="146"/>
      <c r="DA260" s="146"/>
      <c r="DB260" s="146"/>
      <c r="DC260" s="146"/>
      <c r="DD260" s="146"/>
      <c r="DE260" s="146"/>
      <c r="DF260" s="146"/>
    </row>
    <row r="261" spans="1:110" ht="11.25" customHeight="1" x14ac:dyDescent="0.25">
      <c r="A261" s="146"/>
      <c r="B261" s="146"/>
      <c r="C261" s="135"/>
      <c r="D261" s="149"/>
      <c r="E261" s="135"/>
      <c r="F261" s="135"/>
      <c r="G261" s="135"/>
      <c r="H261" s="147"/>
      <c r="I261" s="150"/>
      <c r="J261" s="150"/>
      <c r="K261" s="151"/>
      <c r="L261" s="151"/>
      <c r="M261" s="151"/>
      <c r="N261" s="151"/>
      <c r="O261" s="151"/>
      <c r="P261" s="151"/>
      <c r="Q261" s="151"/>
      <c r="R261" s="151"/>
      <c r="S261" s="135"/>
      <c r="T261" s="135"/>
      <c r="U261" s="135"/>
      <c r="V261" s="136"/>
      <c r="W261" s="136"/>
      <c r="X261" s="136"/>
      <c r="Y261" s="136"/>
      <c r="Z261" s="136"/>
      <c r="AA261" s="136"/>
      <c r="AB261" s="136"/>
      <c r="AC261" s="136"/>
      <c r="AD261" s="136"/>
      <c r="AE261" s="136"/>
      <c r="AF261" s="136"/>
      <c r="AG261" s="136"/>
      <c r="AH261" s="136"/>
      <c r="AI261" s="136"/>
      <c r="AJ261" s="136"/>
      <c r="AK261" s="146"/>
      <c r="AL261" s="146"/>
      <c r="AM261" s="146"/>
      <c r="AN261" s="146"/>
      <c r="AO261" s="146"/>
      <c r="AP261" s="146"/>
      <c r="AQ261" s="146"/>
      <c r="AR261" s="146"/>
      <c r="AS261" s="146"/>
      <c r="AT261" s="146"/>
      <c r="AU261" s="146"/>
      <c r="AV261" s="146"/>
      <c r="AW261" s="146"/>
      <c r="AX261" s="146"/>
      <c r="AY261" s="146"/>
      <c r="AZ261" s="146"/>
      <c r="BA261" s="146"/>
      <c r="BB261" s="146"/>
      <c r="BC261" s="146"/>
      <c r="BD261" s="146"/>
      <c r="BE261" s="146"/>
      <c r="BF261" s="146"/>
      <c r="BG261" s="146"/>
      <c r="BH261" s="146"/>
      <c r="BI261" s="146"/>
      <c r="BJ261" s="146"/>
      <c r="BK261" s="146"/>
      <c r="BL261" s="146"/>
      <c r="BM261" s="146"/>
      <c r="BN261" s="146"/>
      <c r="BO261" s="146"/>
      <c r="BP261" s="146"/>
      <c r="BQ261" s="146"/>
      <c r="BR261" s="146"/>
      <c r="BS261" s="146"/>
      <c r="BT261" s="146"/>
      <c r="BU261" s="146"/>
      <c r="BV261" s="146"/>
      <c r="BW261" s="146"/>
      <c r="BX261" s="146"/>
      <c r="BY261" s="146"/>
      <c r="BZ261" s="146"/>
      <c r="CA261" s="146"/>
      <c r="CB261" s="146"/>
      <c r="CC261" s="146"/>
      <c r="CD261" s="146"/>
      <c r="CE261" s="146"/>
      <c r="CF261" s="146"/>
      <c r="CG261" s="146"/>
      <c r="CH261" s="146"/>
      <c r="CI261" s="146"/>
      <c r="CJ261" s="146"/>
      <c r="CK261" s="146"/>
      <c r="CL261" s="146"/>
      <c r="CM261" s="146"/>
      <c r="CN261" s="146"/>
      <c r="CO261" s="146"/>
      <c r="CP261" s="146"/>
      <c r="CQ261" s="146"/>
      <c r="CR261" s="146"/>
      <c r="CS261" s="146"/>
      <c r="CT261" s="146"/>
      <c r="CU261" s="146"/>
      <c r="CV261" s="146"/>
      <c r="CW261" s="146"/>
      <c r="CX261" s="146"/>
      <c r="CY261" s="146"/>
      <c r="CZ261" s="146"/>
      <c r="DA261" s="146"/>
      <c r="DB261" s="146"/>
      <c r="DC261" s="146"/>
      <c r="DD261" s="146"/>
      <c r="DE261" s="146"/>
      <c r="DF261" s="146"/>
    </row>
    <row r="262" spans="1:110" ht="11.25" customHeight="1" x14ac:dyDescent="0.25">
      <c r="A262" s="146"/>
      <c r="B262" s="146"/>
      <c r="C262" s="135"/>
      <c r="D262" s="149"/>
      <c r="E262" s="135"/>
      <c r="F262" s="135"/>
      <c r="G262" s="135"/>
      <c r="H262" s="147"/>
      <c r="I262" s="150"/>
      <c r="J262" s="150"/>
      <c r="K262" s="151"/>
      <c r="L262" s="151"/>
      <c r="M262" s="151"/>
      <c r="N262" s="151"/>
      <c r="O262" s="151"/>
      <c r="P262" s="151"/>
      <c r="Q262" s="151"/>
      <c r="R262" s="151"/>
      <c r="S262" s="135"/>
      <c r="T262" s="135"/>
      <c r="U262" s="135"/>
      <c r="V262" s="136"/>
      <c r="W262" s="136"/>
      <c r="X262" s="136"/>
      <c r="Y262" s="136"/>
      <c r="Z262" s="136"/>
      <c r="AA262" s="136"/>
      <c r="AB262" s="136"/>
      <c r="AC262" s="136"/>
      <c r="AD262" s="136"/>
      <c r="AE262" s="136"/>
      <c r="AF262" s="136"/>
      <c r="AG262" s="136"/>
      <c r="AH262" s="136"/>
      <c r="AI262" s="136"/>
      <c r="AJ262" s="136"/>
      <c r="AK262" s="146"/>
      <c r="AL262" s="146"/>
      <c r="AM262" s="146"/>
      <c r="AN262" s="146"/>
      <c r="AO262" s="146"/>
      <c r="AP262" s="146"/>
      <c r="AQ262" s="146"/>
      <c r="AR262" s="146"/>
      <c r="AS262" s="146"/>
      <c r="AT262" s="146"/>
      <c r="AU262" s="146"/>
      <c r="AV262" s="146"/>
      <c r="AW262" s="146"/>
      <c r="AX262" s="146"/>
      <c r="AY262" s="146"/>
      <c r="AZ262" s="146"/>
      <c r="BA262" s="146"/>
      <c r="BB262" s="146"/>
      <c r="BC262" s="146"/>
      <c r="BD262" s="146"/>
      <c r="BE262" s="146"/>
      <c r="BF262" s="146"/>
      <c r="BG262" s="146"/>
      <c r="BH262" s="146"/>
      <c r="BI262" s="146"/>
      <c r="BJ262" s="146"/>
      <c r="BK262" s="146"/>
      <c r="BL262" s="146"/>
      <c r="BM262" s="146"/>
      <c r="BN262" s="146"/>
      <c r="BO262" s="146"/>
      <c r="BP262" s="146"/>
      <c r="BQ262" s="146"/>
      <c r="BR262" s="146"/>
      <c r="BS262" s="146"/>
      <c r="BT262" s="146"/>
      <c r="BU262" s="146"/>
      <c r="BV262" s="146"/>
      <c r="BW262" s="146"/>
      <c r="BX262" s="146"/>
      <c r="BY262" s="146"/>
      <c r="BZ262" s="146"/>
      <c r="CA262" s="146"/>
      <c r="CB262" s="146"/>
      <c r="CC262" s="146"/>
      <c r="CD262" s="146"/>
      <c r="CE262" s="146"/>
      <c r="CF262" s="146"/>
      <c r="CG262" s="146"/>
      <c r="CH262" s="146"/>
      <c r="CI262" s="146"/>
      <c r="CJ262" s="146"/>
      <c r="CK262" s="146"/>
      <c r="CL262" s="146"/>
      <c r="CM262" s="146"/>
      <c r="CN262" s="146"/>
      <c r="CO262" s="146"/>
      <c r="CP262" s="146"/>
      <c r="CQ262" s="146"/>
      <c r="CR262" s="146"/>
      <c r="CS262" s="146"/>
      <c r="CT262" s="146"/>
      <c r="CU262" s="146"/>
      <c r="CV262" s="146"/>
      <c r="CW262" s="146"/>
      <c r="CX262" s="146"/>
      <c r="CY262" s="146"/>
      <c r="CZ262" s="146"/>
      <c r="DA262" s="146"/>
      <c r="DB262" s="146"/>
      <c r="DC262" s="146"/>
      <c r="DD262" s="146"/>
      <c r="DE262" s="146"/>
      <c r="DF262" s="146"/>
    </row>
    <row r="263" spans="1:110" ht="11.25" customHeight="1" x14ac:dyDescent="0.25">
      <c r="A263" s="146"/>
      <c r="B263" s="146"/>
      <c r="C263" s="135"/>
      <c r="D263" s="149"/>
      <c r="E263" s="135"/>
      <c r="F263" s="135"/>
      <c r="G263" s="135"/>
      <c r="H263" s="147"/>
      <c r="I263" s="150"/>
      <c r="J263" s="150"/>
      <c r="K263" s="151"/>
      <c r="L263" s="151"/>
      <c r="M263" s="151"/>
      <c r="N263" s="151"/>
      <c r="O263" s="151"/>
      <c r="P263" s="151"/>
      <c r="Q263" s="151"/>
      <c r="R263" s="151"/>
      <c r="S263" s="135"/>
      <c r="T263" s="135"/>
      <c r="U263" s="135"/>
      <c r="V263" s="136"/>
      <c r="W263" s="136"/>
      <c r="X263" s="136"/>
      <c r="Y263" s="136"/>
      <c r="Z263" s="136"/>
      <c r="AA263" s="136"/>
      <c r="AB263" s="136"/>
      <c r="AC263" s="136"/>
      <c r="AD263" s="136"/>
      <c r="AE263" s="136"/>
      <c r="AF263" s="136"/>
      <c r="AG263" s="136"/>
      <c r="AH263" s="136"/>
      <c r="AI263" s="136"/>
      <c r="AJ263" s="136"/>
      <c r="AK263" s="146"/>
      <c r="AL263" s="146"/>
      <c r="AM263" s="146"/>
      <c r="AN263" s="146"/>
      <c r="AO263" s="146"/>
      <c r="AP263" s="146"/>
      <c r="AQ263" s="146"/>
      <c r="AR263" s="146"/>
      <c r="AS263" s="146"/>
      <c r="AT263" s="146"/>
      <c r="AU263" s="146"/>
      <c r="AV263" s="146"/>
      <c r="AW263" s="146"/>
      <c r="AX263" s="146"/>
      <c r="AY263" s="146"/>
      <c r="AZ263" s="146"/>
      <c r="BA263" s="146"/>
      <c r="BB263" s="146"/>
      <c r="BC263" s="146"/>
      <c r="BD263" s="146"/>
      <c r="BE263" s="146"/>
      <c r="BF263" s="146"/>
      <c r="BG263" s="146"/>
      <c r="BH263" s="146"/>
      <c r="BI263" s="146"/>
      <c r="BJ263" s="146"/>
      <c r="BK263" s="146"/>
      <c r="BL263" s="146"/>
      <c r="BM263" s="146"/>
      <c r="BN263" s="146"/>
      <c r="BO263" s="146"/>
      <c r="BP263" s="146"/>
      <c r="BQ263" s="146"/>
      <c r="BR263" s="146"/>
      <c r="BS263" s="146"/>
      <c r="BT263" s="146"/>
      <c r="BU263" s="146"/>
      <c r="BV263" s="146"/>
      <c r="BW263" s="146"/>
      <c r="BX263" s="146"/>
      <c r="BY263" s="146"/>
      <c r="BZ263" s="146"/>
      <c r="CA263" s="146"/>
      <c r="CB263" s="146"/>
      <c r="CC263" s="146"/>
      <c r="CD263" s="146"/>
      <c r="CE263" s="146"/>
      <c r="CF263" s="146"/>
      <c r="CG263" s="146"/>
      <c r="CH263" s="146"/>
      <c r="CI263" s="146"/>
      <c r="CJ263" s="146"/>
      <c r="CK263" s="146"/>
      <c r="CL263" s="146"/>
      <c r="CM263" s="146"/>
      <c r="CN263" s="146"/>
      <c r="CO263" s="146"/>
      <c r="CP263" s="146"/>
      <c r="CQ263" s="146"/>
      <c r="CR263" s="146"/>
      <c r="CS263" s="146"/>
      <c r="CT263" s="146"/>
      <c r="CU263" s="146"/>
      <c r="CV263" s="146"/>
      <c r="CW263" s="146"/>
      <c r="CX263" s="146"/>
      <c r="CY263" s="146"/>
      <c r="CZ263" s="146"/>
      <c r="DA263" s="146"/>
      <c r="DB263" s="146"/>
      <c r="DC263" s="146"/>
      <c r="DD263" s="146"/>
      <c r="DE263" s="146"/>
      <c r="DF263" s="146"/>
    </row>
    <row r="264" spans="1:110" ht="11.25" customHeight="1" x14ac:dyDescent="0.25">
      <c r="A264" s="146"/>
      <c r="B264" s="146"/>
      <c r="C264" s="135"/>
      <c r="D264" s="149"/>
      <c r="E264" s="135"/>
      <c r="F264" s="135"/>
      <c r="G264" s="135"/>
      <c r="H264" s="147"/>
      <c r="I264" s="150"/>
      <c r="J264" s="150"/>
      <c r="K264" s="151"/>
      <c r="L264" s="151"/>
      <c r="M264" s="151"/>
      <c r="N264" s="151"/>
      <c r="O264" s="151"/>
      <c r="P264" s="151"/>
      <c r="Q264" s="151"/>
      <c r="R264" s="151"/>
      <c r="S264" s="135"/>
      <c r="T264" s="135"/>
      <c r="U264" s="135"/>
      <c r="V264" s="136"/>
      <c r="W264" s="136"/>
      <c r="X264" s="136"/>
      <c r="Y264" s="136"/>
      <c r="Z264" s="136"/>
      <c r="AA264" s="136"/>
      <c r="AB264" s="136"/>
      <c r="AC264" s="136"/>
      <c r="AD264" s="136"/>
      <c r="AE264" s="136"/>
      <c r="AF264" s="136"/>
      <c r="AG264" s="136"/>
      <c r="AH264" s="136"/>
      <c r="AI264" s="136"/>
      <c r="AJ264" s="136"/>
      <c r="AK264" s="146"/>
      <c r="AL264" s="146"/>
      <c r="AM264" s="146"/>
      <c r="AN264" s="146"/>
      <c r="AO264" s="146"/>
      <c r="AP264" s="146"/>
      <c r="AQ264" s="146"/>
      <c r="AR264" s="146"/>
      <c r="AS264" s="146"/>
      <c r="AT264" s="146"/>
      <c r="AU264" s="146"/>
      <c r="AV264" s="146"/>
      <c r="AW264" s="146"/>
      <c r="AX264" s="146"/>
      <c r="AY264" s="146"/>
      <c r="AZ264" s="146"/>
      <c r="BA264" s="146"/>
      <c r="BB264" s="146"/>
      <c r="BC264" s="146"/>
      <c r="BD264" s="146"/>
      <c r="BE264" s="146"/>
      <c r="BF264" s="146"/>
      <c r="BG264" s="146"/>
      <c r="BH264" s="146"/>
      <c r="BI264" s="146"/>
      <c r="BJ264" s="146"/>
      <c r="BK264" s="146"/>
      <c r="BL264" s="146"/>
      <c r="BM264" s="146"/>
      <c r="BN264" s="146"/>
      <c r="BO264" s="146"/>
      <c r="BP264" s="146"/>
      <c r="BQ264" s="146"/>
      <c r="BR264" s="146"/>
      <c r="BS264" s="146"/>
      <c r="BT264" s="146"/>
      <c r="BU264" s="146"/>
      <c r="BV264" s="146"/>
      <c r="BW264" s="146"/>
      <c r="BX264" s="146"/>
      <c r="BY264" s="146"/>
      <c r="BZ264" s="146"/>
      <c r="CA264" s="146"/>
      <c r="CB264" s="146"/>
      <c r="CC264" s="146"/>
      <c r="CD264" s="146"/>
      <c r="CE264" s="146"/>
      <c r="CF264" s="146"/>
      <c r="CG264" s="146"/>
      <c r="CH264" s="146"/>
      <c r="CI264" s="146"/>
      <c r="CJ264" s="146"/>
      <c r="CK264" s="146"/>
      <c r="CL264" s="146"/>
      <c r="CM264" s="146"/>
      <c r="CN264" s="146"/>
      <c r="CO264" s="146"/>
      <c r="CP264" s="146"/>
      <c r="CQ264" s="146"/>
      <c r="CR264" s="146"/>
      <c r="CS264" s="146"/>
      <c r="CT264" s="146"/>
      <c r="CU264" s="146"/>
      <c r="CV264" s="146"/>
      <c r="CW264" s="146"/>
      <c r="CX264" s="146"/>
      <c r="CY264" s="146"/>
      <c r="CZ264" s="146"/>
      <c r="DA264" s="146"/>
      <c r="DB264" s="146"/>
      <c r="DC264" s="146"/>
      <c r="DD264" s="146"/>
      <c r="DE264" s="146"/>
      <c r="DF264" s="146"/>
    </row>
    <row r="265" spans="1:110" ht="11.25" customHeight="1" x14ac:dyDescent="0.25">
      <c r="A265" s="146"/>
      <c r="B265" s="146"/>
      <c r="C265" s="135"/>
      <c r="D265" s="149"/>
      <c r="E265" s="135"/>
      <c r="F265" s="135"/>
      <c r="G265" s="135"/>
      <c r="H265" s="147"/>
      <c r="I265" s="150"/>
      <c r="J265" s="150"/>
      <c r="K265" s="151"/>
      <c r="L265" s="151"/>
      <c r="M265" s="151"/>
      <c r="N265" s="151"/>
      <c r="O265" s="151"/>
      <c r="P265" s="151"/>
      <c r="Q265" s="151"/>
      <c r="R265" s="151"/>
      <c r="S265" s="135"/>
      <c r="T265" s="135"/>
      <c r="U265" s="135"/>
      <c r="V265" s="136"/>
      <c r="W265" s="136"/>
      <c r="X265" s="136"/>
      <c r="Y265" s="136"/>
      <c r="Z265" s="136"/>
      <c r="AA265" s="136"/>
      <c r="AB265" s="136"/>
      <c r="AC265" s="136"/>
      <c r="AD265" s="136"/>
      <c r="AE265" s="136"/>
      <c r="AF265" s="136"/>
      <c r="AG265" s="136"/>
      <c r="AH265" s="136"/>
      <c r="AI265" s="136"/>
      <c r="AJ265" s="136"/>
      <c r="AK265" s="146"/>
      <c r="AL265" s="146"/>
      <c r="AM265" s="146"/>
      <c r="AN265" s="146"/>
      <c r="AO265" s="146"/>
      <c r="AP265" s="146"/>
      <c r="AQ265" s="146"/>
      <c r="AR265" s="146"/>
      <c r="AS265" s="146"/>
      <c r="AT265" s="146"/>
      <c r="AU265" s="146"/>
      <c r="AV265" s="146"/>
      <c r="AW265" s="146"/>
      <c r="AX265" s="146"/>
      <c r="AY265" s="146"/>
      <c r="AZ265" s="146"/>
      <c r="BA265" s="146"/>
      <c r="BB265" s="146"/>
      <c r="BC265" s="146"/>
      <c r="BD265" s="146"/>
      <c r="BE265" s="146"/>
      <c r="BF265" s="146"/>
      <c r="BG265" s="146"/>
      <c r="BH265" s="146"/>
      <c r="BI265" s="146"/>
      <c r="BJ265" s="146"/>
      <c r="BK265" s="146"/>
      <c r="BL265" s="146"/>
      <c r="BM265" s="146"/>
      <c r="BN265" s="146"/>
      <c r="BO265" s="146"/>
      <c r="BP265" s="146"/>
      <c r="BQ265" s="146"/>
      <c r="BR265" s="146"/>
      <c r="BS265" s="146"/>
      <c r="BT265" s="146"/>
      <c r="BU265" s="146"/>
      <c r="BV265" s="146"/>
      <c r="BW265" s="146"/>
      <c r="BX265" s="146"/>
      <c r="BY265" s="146"/>
      <c r="BZ265" s="146"/>
      <c r="CA265" s="146"/>
      <c r="CB265" s="146"/>
      <c r="CC265" s="146"/>
      <c r="CD265" s="146"/>
      <c r="CE265" s="146"/>
      <c r="CF265" s="146"/>
      <c r="CG265" s="146"/>
      <c r="CH265" s="146"/>
      <c r="CI265" s="146"/>
      <c r="CJ265" s="146"/>
      <c r="CK265" s="146"/>
      <c r="CL265" s="146"/>
      <c r="CM265" s="146"/>
      <c r="CN265" s="146"/>
      <c r="CO265" s="146"/>
      <c r="CP265" s="146"/>
      <c r="CQ265" s="146"/>
      <c r="CR265" s="146"/>
      <c r="CS265" s="146"/>
      <c r="CT265" s="146"/>
      <c r="CU265" s="146"/>
      <c r="CV265" s="146"/>
      <c r="CW265" s="146"/>
      <c r="CX265" s="146"/>
      <c r="CY265" s="146"/>
      <c r="CZ265" s="146"/>
      <c r="DA265" s="146"/>
      <c r="DB265" s="146"/>
      <c r="DC265" s="146"/>
      <c r="DD265" s="146"/>
      <c r="DE265" s="146"/>
      <c r="DF265" s="146"/>
    </row>
    <row r="266" spans="1:110" ht="11.25" customHeight="1" x14ac:dyDescent="0.25">
      <c r="A266" s="146"/>
      <c r="B266" s="146"/>
      <c r="C266" s="135"/>
      <c r="D266" s="149"/>
      <c r="E266" s="135"/>
      <c r="F266" s="135"/>
      <c r="G266" s="135"/>
      <c r="H266" s="147"/>
      <c r="I266" s="150"/>
      <c r="J266" s="150"/>
      <c r="K266" s="151"/>
      <c r="L266" s="151"/>
      <c r="M266" s="151"/>
      <c r="N266" s="151"/>
      <c r="O266" s="151"/>
      <c r="P266" s="151"/>
      <c r="Q266" s="151"/>
      <c r="R266" s="151"/>
      <c r="S266" s="135"/>
      <c r="T266" s="135"/>
      <c r="U266" s="135"/>
      <c r="V266" s="136"/>
      <c r="W266" s="136"/>
      <c r="X266" s="136"/>
      <c r="Y266" s="136"/>
      <c r="Z266" s="136"/>
      <c r="AA266" s="136"/>
      <c r="AB266" s="136"/>
      <c r="AC266" s="136"/>
      <c r="AD266" s="136"/>
      <c r="AE266" s="136"/>
      <c r="AF266" s="136"/>
      <c r="AG266" s="136"/>
      <c r="AH266" s="136"/>
      <c r="AI266" s="136"/>
      <c r="AJ266" s="136"/>
      <c r="AK266" s="146"/>
      <c r="AL266" s="146"/>
      <c r="AM266" s="146"/>
      <c r="AN266" s="146"/>
      <c r="AO266" s="146"/>
      <c r="AP266" s="146"/>
      <c r="AQ266" s="146"/>
      <c r="AR266" s="146"/>
      <c r="AS266" s="146"/>
      <c r="AT266" s="146"/>
      <c r="AU266" s="146"/>
      <c r="AV266" s="146"/>
      <c r="AW266" s="146"/>
      <c r="AX266" s="146"/>
      <c r="AY266" s="146"/>
      <c r="AZ266" s="146"/>
      <c r="BA266" s="146"/>
      <c r="BB266" s="146"/>
      <c r="BC266" s="146"/>
      <c r="BD266" s="146"/>
      <c r="BE266" s="146"/>
      <c r="BF266" s="146"/>
      <c r="BG266" s="146"/>
      <c r="BH266" s="146"/>
      <c r="BI266" s="146"/>
      <c r="BJ266" s="146"/>
      <c r="BK266" s="146"/>
      <c r="BL266" s="146"/>
      <c r="BM266" s="146"/>
      <c r="BN266" s="146"/>
      <c r="BO266" s="146"/>
      <c r="BP266" s="146"/>
      <c r="BQ266" s="146"/>
      <c r="BR266" s="146"/>
      <c r="BS266" s="146"/>
      <c r="BT266" s="146"/>
      <c r="BU266" s="146"/>
      <c r="BV266" s="146"/>
      <c r="BW266" s="146"/>
      <c r="BX266" s="146"/>
      <c r="BY266" s="146"/>
      <c r="BZ266" s="146"/>
      <c r="CA266" s="146"/>
      <c r="CB266" s="146"/>
      <c r="CC266" s="146"/>
      <c r="CD266" s="146"/>
      <c r="CE266" s="146"/>
      <c r="CF266" s="146"/>
      <c r="CG266" s="146"/>
      <c r="CH266" s="146"/>
      <c r="CI266" s="146"/>
      <c r="CJ266" s="146"/>
      <c r="CK266" s="146"/>
      <c r="CL266" s="146"/>
      <c r="CM266" s="146"/>
      <c r="CN266" s="146"/>
      <c r="CO266" s="146"/>
      <c r="CP266" s="146"/>
      <c r="CQ266" s="146"/>
      <c r="CR266" s="146"/>
      <c r="CS266" s="146"/>
      <c r="CT266" s="146"/>
      <c r="CU266" s="146"/>
      <c r="CV266" s="146"/>
      <c r="CW266" s="146"/>
      <c r="CX266" s="146"/>
      <c r="CY266" s="146"/>
      <c r="CZ266" s="146"/>
      <c r="DA266" s="146"/>
      <c r="DB266" s="146"/>
      <c r="DC266" s="146"/>
      <c r="DD266" s="146"/>
      <c r="DE266" s="146"/>
      <c r="DF266" s="146"/>
    </row>
    <row r="267" spans="1:110" ht="11.25" customHeight="1" x14ac:dyDescent="0.25">
      <c r="A267" s="146"/>
      <c r="B267" s="146"/>
      <c r="C267" s="135"/>
      <c r="D267" s="149"/>
      <c r="E267" s="135"/>
      <c r="F267" s="135"/>
      <c r="G267" s="135"/>
      <c r="H267" s="147"/>
      <c r="I267" s="150"/>
      <c r="J267" s="150"/>
      <c r="K267" s="151"/>
      <c r="L267" s="151"/>
      <c r="M267" s="151"/>
      <c r="N267" s="151"/>
      <c r="O267" s="151"/>
      <c r="P267" s="151"/>
      <c r="Q267" s="151"/>
      <c r="R267" s="151"/>
      <c r="S267" s="135"/>
      <c r="T267" s="135"/>
      <c r="U267" s="135"/>
      <c r="V267" s="136"/>
      <c r="W267" s="136"/>
      <c r="X267" s="136"/>
      <c r="Y267" s="136"/>
      <c r="Z267" s="136"/>
      <c r="AA267" s="136"/>
      <c r="AB267" s="136"/>
      <c r="AC267" s="136"/>
      <c r="AD267" s="136"/>
      <c r="AE267" s="136"/>
      <c r="AF267" s="136"/>
      <c r="AG267" s="136"/>
      <c r="AH267" s="136"/>
      <c r="AI267" s="136"/>
      <c r="AJ267" s="136"/>
      <c r="AK267" s="146"/>
      <c r="AL267" s="146"/>
      <c r="AM267" s="146"/>
      <c r="AN267" s="146"/>
      <c r="AO267" s="146"/>
      <c r="AP267" s="146"/>
      <c r="AQ267" s="146"/>
      <c r="AR267" s="146"/>
      <c r="AS267" s="146"/>
      <c r="AT267" s="146"/>
      <c r="AU267" s="146"/>
      <c r="AV267" s="146"/>
      <c r="AW267" s="146"/>
      <c r="AX267" s="146"/>
      <c r="AY267" s="146"/>
      <c r="AZ267" s="146"/>
      <c r="BA267" s="146"/>
      <c r="BB267" s="146"/>
      <c r="BC267" s="146"/>
      <c r="BD267" s="146"/>
      <c r="BE267" s="146"/>
      <c r="BF267" s="146"/>
      <c r="BG267" s="146"/>
      <c r="BH267" s="146"/>
      <c r="BI267" s="146"/>
      <c r="BJ267" s="146"/>
      <c r="BK267" s="146"/>
      <c r="BL267" s="146"/>
      <c r="BM267" s="146"/>
      <c r="BN267" s="146"/>
      <c r="BO267" s="146"/>
      <c r="BP267" s="146"/>
      <c r="BQ267" s="146"/>
      <c r="BR267" s="146"/>
      <c r="BS267" s="146"/>
      <c r="BT267" s="146"/>
      <c r="BU267" s="146"/>
      <c r="BV267" s="146"/>
      <c r="BW267" s="146"/>
      <c r="BX267" s="146"/>
      <c r="BY267" s="146"/>
      <c r="BZ267" s="146"/>
      <c r="CA267" s="146"/>
      <c r="CB267" s="146"/>
      <c r="CC267" s="146"/>
      <c r="CD267" s="146"/>
      <c r="CE267" s="146"/>
      <c r="CF267" s="146"/>
      <c r="CG267" s="146"/>
      <c r="CH267" s="146"/>
      <c r="CI267" s="146"/>
      <c r="CJ267" s="146"/>
      <c r="CK267" s="146"/>
      <c r="CL267" s="146"/>
      <c r="CM267" s="146"/>
      <c r="CN267" s="146"/>
      <c r="CO267" s="146"/>
      <c r="CP267" s="146"/>
      <c r="CQ267" s="146"/>
      <c r="CR267" s="146"/>
      <c r="CS267" s="146"/>
      <c r="CT267" s="146"/>
      <c r="CU267" s="146"/>
      <c r="CV267" s="146"/>
      <c r="CW267" s="146"/>
      <c r="CX267" s="146"/>
      <c r="CY267" s="146"/>
      <c r="CZ267" s="146"/>
      <c r="DA267" s="146"/>
      <c r="DB267" s="146"/>
      <c r="DC267" s="146"/>
      <c r="DD267" s="146"/>
      <c r="DE267" s="146"/>
      <c r="DF267" s="146"/>
    </row>
    <row r="268" spans="1:110" ht="11.25" customHeight="1" x14ac:dyDescent="0.25">
      <c r="A268" s="146"/>
      <c r="B268" s="146"/>
      <c r="C268" s="135"/>
      <c r="D268" s="149"/>
      <c r="E268" s="135"/>
      <c r="F268" s="135"/>
      <c r="G268" s="135"/>
      <c r="H268" s="147"/>
      <c r="I268" s="150"/>
      <c r="J268" s="150"/>
      <c r="K268" s="151"/>
      <c r="L268" s="151"/>
      <c r="M268" s="151"/>
      <c r="N268" s="151"/>
      <c r="O268" s="151"/>
      <c r="P268" s="151"/>
      <c r="Q268" s="151"/>
      <c r="R268" s="151"/>
      <c r="S268" s="135"/>
      <c r="T268" s="135"/>
      <c r="U268" s="135"/>
      <c r="V268" s="136"/>
      <c r="W268" s="136"/>
      <c r="X268" s="136"/>
      <c r="Y268" s="136"/>
      <c r="Z268" s="136"/>
      <c r="AA268" s="136"/>
      <c r="AB268" s="136"/>
      <c r="AC268" s="136"/>
      <c r="AD268" s="136"/>
      <c r="AE268" s="136"/>
      <c r="AF268" s="136"/>
      <c r="AG268" s="136"/>
      <c r="AH268" s="136"/>
      <c r="AI268" s="136"/>
      <c r="AJ268" s="136"/>
      <c r="AK268" s="146"/>
      <c r="AL268" s="146"/>
      <c r="AM268" s="146"/>
      <c r="AN268" s="146"/>
      <c r="AO268" s="146"/>
      <c r="AP268" s="146"/>
      <c r="AQ268" s="146"/>
      <c r="AR268" s="146"/>
      <c r="AS268" s="146"/>
      <c r="AT268" s="146"/>
      <c r="AU268" s="146"/>
      <c r="AV268" s="146"/>
      <c r="AW268" s="146"/>
      <c r="AX268" s="146"/>
      <c r="AY268" s="146"/>
      <c r="AZ268" s="146"/>
      <c r="BA268" s="146"/>
      <c r="BB268" s="146"/>
      <c r="BC268" s="146"/>
      <c r="BD268" s="146"/>
      <c r="BE268" s="146"/>
      <c r="BF268" s="146"/>
      <c r="BG268" s="146"/>
      <c r="BH268" s="146"/>
      <c r="BI268" s="146"/>
      <c r="BJ268" s="146"/>
      <c r="BK268" s="146"/>
      <c r="BL268" s="146"/>
      <c r="BM268" s="146"/>
      <c r="BN268" s="146"/>
      <c r="BO268" s="146"/>
      <c r="BP268" s="146"/>
      <c r="BQ268" s="146"/>
      <c r="BR268" s="146"/>
      <c r="BS268" s="146"/>
      <c r="BT268" s="146"/>
      <c r="BU268" s="146"/>
      <c r="BV268" s="146"/>
      <c r="BW268" s="146"/>
      <c r="BX268" s="146"/>
      <c r="BY268" s="146"/>
      <c r="BZ268" s="146"/>
      <c r="CA268" s="146"/>
      <c r="CB268" s="146"/>
      <c r="CC268" s="146"/>
      <c r="CD268" s="146"/>
      <c r="CE268" s="146"/>
      <c r="CF268" s="146"/>
      <c r="CG268" s="146"/>
      <c r="CH268" s="146"/>
      <c r="CI268" s="146"/>
      <c r="CJ268" s="146"/>
      <c r="CK268" s="146"/>
      <c r="CL268" s="146"/>
      <c r="CM268" s="146"/>
      <c r="CN268" s="146"/>
      <c r="CO268" s="146"/>
      <c r="CP268" s="146"/>
      <c r="CQ268" s="146"/>
      <c r="CR268" s="146"/>
      <c r="CS268" s="146"/>
      <c r="CT268" s="146"/>
      <c r="CU268" s="146"/>
      <c r="CV268" s="146"/>
      <c r="CW268" s="146"/>
      <c r="CX268" s="146"/>
      <c r="CY268" s="146"/>
      <c r="CZ268" s="146"/>
      <c r="DA268" s="146"/>
      <c r="DB268" s="146"/>
      <c r="DC268" s="146"/>
      <c r="DD268" s="146"/>
      <c r="DE268" s="146"/>
      <c r="DF268" s="146"/>
    </row>
    <row r="269" spans="1:110" ht="11.25" customHeight="1" x14ac:dyDescent="0.25">
      <c r="A269" s="146"/>
      <c r="B269" s="146"/>
      <c r="C269" s="135"/>
      <c r="D269" s="149"/>
      <c r="E269" s="135"/>
      <c r="F269" s="135"/>
      <c r="G269" s="135"/>
      <c r="H269" s="147"/>
      <c r="I269" s="150"/>
      <c r="J269" s="150"/>
      <c r="K269" s="151"/>
      <c r="L269" s="151"/>
      <c r="M269" s="151"/>
      <c r="N269" s="151"/>
      <c r="O269" s="151"/>
      <c r="P269" s="151"/>
      <c r="Q269" s="151"/>
      <c r="R269" s="151"/>
      <c r="S269" s="135"/>
      <c r="T269" s="135"/>
      <c r="U269" s="135"/>
      <c r="V269" s="136"/>
      <c r="W269" s="136"/>
      <c r="X269" s="136"/>
      <c r="Y269" s="136"/>
      <c r="Z269" s="136"/>
      <c r="AA269" s="136"/>
      <c r="AB269" s="136"/>
      <c r="AC269" s="136"/>
      <c r="AD269" s="136"/>
      <c r="AE269" s="136"/>
      <c r="AF269" s="136"/>
      <c r="AG269" s="136"/>
      <c r="AH269" s="136"/>
      <c r="AI269" s="136"/>
      <c r="AJ269" s="136"/>
      <c r="AK269" s="146"/>
      <c r="AL269" s="146"/>
      <c r="AM269" s="146"/>
      <c r="AN269" s="146"/>
      <c r="AO269" s="146"/>
      <c r="AP269" s="146"/>
      <c r="AQ269" s="146"/>
      <c r="AR269" s="146"/>
      <c r="AS269" s="146"/>
      <c r="AT269" s="146"/>
      <c r="AU269" s="146"/>
      <c r="AV269" s="146"/>
      <c r="AW269" s="146"/>
      <c r="AX269" s="146"/>
      <c r="AY269" s="146"/>
      <c r="AZ269" s="146"/>
      <c r="BA269" s="146"/>
      <c r="BB269" s="146"/>
      <c r="BC269" s="146"/>
      <c r="BD269" s="146"/>
      <c r="BE269" s="146"/>
      <c r="BF269" s="146"/>
      <c r="BG269" s="146"/>
      <c r="BH269" s="146"/>
      <c r="BI269" s="146"/>
      <c r="BJ269" s="146"/>
      <c r="BK269" s="146"/>
      <c r="BL269" s="146"/>
      <c r="BM269" s="146"/>
      <c r="BN269" s="146"/>
      <c r="BO269" s="146"/>
      <c r="BP269" s="146"/>
      <c r="BQ269" s="146"/>
      <c r="BR269" s="146"/>
      <c r="BS269" s="146"/>
      <c r="BT269" s="146"/>
      <c r="BU269" s="146"/>
      <c r="BV269" s="146"/>
      <c r="BW269" s="146"/>
      <c r="BX269" s="146"/>
      <c r="BY269" s="146"/>
      <c r="BZ269" s="146"/>
      <c r="CA269" s="146"/>
      <c r="CB269" s="146"/>
      <c r="CC269" s="146"/>
      <c r="CD269" s="146"/>
      <c r="CE269" s="146"/>
      <c r="CF269" s="146"/>
      <c r="CG269" s="146"/>
      <c r="CH269" s="146"/>
      <c r="CI269" s="146"/>
      <c r="CJ269" s="146"/>
      <c r="CK269" s="146"/>
      <c r="CL269" s="146"/>
      <c r="CM269" s="146"/>
      <c r="CN269" s="146"/>
      <c r="CO269" s="146"/>
      <c r="CP269" s="146"/>
      <c r="CQ269" s="146"/>
      <c r="CR269" s="146"/>
      <c r="CS269" s="146"/>
      <c r="CT269" s="146"/>
      <c r="CU269" s="146"/>
      <c r="CV269" s="146"/>
      <c r="CW269" s="146"/>
      <c r="CX269" s="146"/>
      <c r="CY269" s="146"/>
      <c r="CZ269" s="146"/>
      <c r="DA269" s="146"/>
      <c r="DB269" s="146"/>
      <c r="DC269" s="146"/>
      <c r="DD269" s="146"/>
      <c r="DE269" s="146"/>
      <c r="DF269" s="146"/>
    </row>
    <row r="270" spans="1:110" ht="11.25" customHeight="1" x14ac:dyDescent="0.25">
      <c r="A270" s="146"/>
      <c r="B270" s="146"/>
      <c r="C270" s="135"/>
      <c r="D270" s="149"/>
      <c r="E270" s="135"/>
      <c r="F270" s="135"/>
      <c r="G270" s="135"/>
      <c r="H270" s="147"/>
      <c r="I270" s="150"/>
      <c r="J270" s="150"/>
      <c r="K270" s="151"/>
      <c r="L270" s="151"/>
      <c r="M270" s="151"/>
      <c r="N270" s="151"/>
      <c r="O270" s="151"/>
      <c r="P270" s="151"/>
      <c r="Q270" s="151"/>
      <c r="R270" s="151"/>
      <c r="S270" s="135"/>
      <c r="T270" s="135"/>
      <c r="U270" s="135"/>
      <c r="V270" s="136"/>
      <c r="W270" s="136"/>
      <c r="X270" s="136"/>
      <c r="Y270" s="136"/>
      <c r="Z270" s="136"/>
      <c r="AA270" s="136"/>
      <c r="AB270" s="136"/>
      <c r="AC270" s="136"/>
      <c r="AD270" s="136"/>
      <c r="AE270" s="136"/>
      <c r="AF270" s="136"/>
      <c r="AG270" s="136"/>
      <c r="AH270" s="136"/>
      <c r="AI270" s="136"/>
      <c r="AJ270" s="136"/>
      <c r="AK270" s="146"/>
      <c r="AL270" s="146"/>
      <c r="AM270" s="146"/>
      <c r="AN270" s="146"/>
      <c r="AO270" s="146"/>
      <c r="AP270" s="146"/>
      <c r="AQ270" s="146"/>
      <c r="AR270" s="146"/>
      <c r="AS270" s="146"/>
      <c r="AT270" s="146"/>
      <c r="AU270" s="146"/>
      <c r="AV270" s="146"/>
      <c r="AW270" s="146"/>
      <c r="AX270" s="146"/>
      <c r="AY270" s="146"/>
      <c r="AZ270" s="146"/>
      <c r="BA270" s="146"/>
      <c r="BB270" s="146"/>
      <c r="BC270" s="146"/>
      <c r="BD270" s="146"/>
      <c r="BE270" s="146"/>
      <c r="BF270" s="146"/>
      <c r="BG270" s="146"/>
      <c r="BH270" s="146"/>
      <c r="BI270" s="146"/>
      <c r="BJ270" s="146"/>
      <c r="BK270" s="146"/>
      <c r="BL270" s="146"/>
      <c r="BM270" s="146"/>
      <c r="BN270" s="146"/>
      <c r="BO270" s="146"/>
      <c r="BP270" s="146"/>
      <c r="BQ270" s="146"/>
      <c r="BR270" s="146"/>
      <c r="BS270" s="146"/>
      <c r="BT270" s="146"/>
      <c r="BU270" s="146"/>
      <c r="BV270" s="146"/>
      <c r="BW270" s="146"/>
      <c r="BX270" s="146"/>
      <c r="BY270" s="146"/>
      <c r="BZ270" s="146"/>
      <c r="CA270" s="146"/>
      <c r="CB270" s="146"/>
      <c r="CC270" s="146"/>
      <c r="CD270" s="146"/>
      <c r="CE270" s="146"/>
      <c r="CF270" s="146"/>
      <c r="CG270" s="146"/>
      <c r="CH270" s="146"/>
      <c r="CI270" s="146"/>
      <c r="CJ270" s="146"/>
      <c r="CK270" s="146"/>
      <c r="CL270" s="146"/>
      <c r="CM270" s="146"/>
      <c r="CN270" s="146"/>
      <c r="CO270" s="146"/>
      <c r="CP270" s="146"/>
      <c r="CQ270" s="146"/>
      <c r="CR270" s="146"/>
      <c r="CS270" s="146"/>
      <c r="CT270" s="146"/>
      <c r="CU270" s="146"/>
      <c r="CV270" s="146"/>
      <c r="CW270" s="146"/>
      <c r="CX270" s="146"/>
      <c r="CY270" s="146"/>
      <c r="CZ270" s="146"/>
      <c r="DA270" s="146"/>
      <c r="DB270" s="146"/>
      <c r="DC270" s="146"/>
      <c r="DD270" s="146"/>
      <c r="DE270" s="146"/>
      <c r="DF270" s="146"/>
    </row>
    <row r="271" spans="1:110" ht="11.25" customHeight="1" x14ac:dyDescent="0.25">
      <c r="A271" s="146"/>
      <c r="B271" s="146"/>
      <c r="C271" s="135"/>
      <c r="D271" s="149"/>
      <c r="E271" s="135"/>
      <c r="F271" s="135"/>
      <c r="G271" s="135"/>
      <c r="H271" s="147"/>
      <c r="I271" s="150"/>
      <c r="J271" s="150"/>
      <c r="K271" s="151"/>
      <c r="L271" s="151"/>
      <c r="M271" s="151"/>
      <c r="N271" s="151"/>
      <c r="O271" s="151"/>
      <c r="P271" s="151"/>
      <c r="Q271" s="151"/>
      <c r="R271" s="151"/>
      <c r="S271" s="135"/>
      <c r="T271" s="135"/>
      <c r="U271" s="135"/>
      <c r="V271" s="136"/>
      <c r="W271" s="136"/>
      <c r="X271" s="136"/>
      <c r="Y271" s="136"/>
      <c r="Z271" s="136"/>
      <c r="AA271" s="136"/>
      <c r="AB271" s="136"/>
      <c r="AC271" s="136"/>
      <c r="AD271" s="136"/>
      <c r="AE271" s="136"/>
      <c r="AF271" s="136"/>
      <c r="AG271" s="136"/>
      <c r="AH271" s="136"/>
      <c r="AI271" s="136"/>
      <c r="AJ271" s="136"/>
      <c r="AK271" s="146"/>
      <c r="AL271" s="146"/>
      <c r="AM271" s="146"/>
      <c r="AN271" s="146"/>
      <c r="AO271" s="146"/>
      <c r="AP271" s="146"/>
      <c r="AQ271" s="146"/>
      <c r="AR271" s="146"/>
      <c r="AS271" s="146"/>
      <c r="AT271" s="146"/>
      <c r="AU271" s="146"/>
      <c r="AV271" s="146"/>
      <c r="AW271" s="146"/>
      <c r="AX271" s="146"/>
      <c r="AY271" s="146"/>
      <c r="AZ271" s="146"/>
      <c r="BA271" s="146"/>
      <c r="BB271" s="146"/>
      <c r="BC271" s="146"/>
      <c r="BD271" s="146"/>
      <c r="BE271" s="146"/>
      <c r="BF271" s="146"/>
      <c r="BG271" s="146"/>
      <c r="BH271" s="146"/>
      <c r="BI271" s="146"/>
      <c r="BJ271" s="146"/>
      <c r="BK271" s="146"/>
      <c r="BL271" s="146"/>
      <c r="BM271" s="146"/>
      <c r="BN271" s="146"/>
      <c r="BO271" s="146"/>
      <c r="BP271" s="146"/>
      <c r="BQ271" s="146"/>
      <c r="BR271" s="146"/>
      <c r="BS271" s="146"/>
      <c r="BT271" s="146"/>
      <c r="BU271" s="146"/>
      <c r="BV271" s="146"/>
      <c r="BW271" s="146"/>
      <c r="BX271" s="146"/>
      <c r="BY271" s="146"/>
      <c r="BZ271" s="146"/>
      <c r="CA271" s="146"/>
      <c r="CB271" s="146"/>
      <c r="CC271" s="146"/>
      <c r="CD271" s="146"/>
      <c r="CE271" s="146"/>
      <c r="CF271" s="146"/>
      <c r="CG271" s="146"/>
      <c r="CH271" s="146"/>
      <c r="CI271" s="146"/>
      <c r="CJ271" s="146"/>
      <c r="CK271" s="146"/>
      <c r="CL271" s="146"/>
      <c r="CM271" s="146"/>
      <c r="CN271" s="146"/>
      <c r="CO271" s="146"/>
      <c r="CP271" s="146"/>
      <c r="CQ271" s="146"/>
      <c r="CR271" s="146"/>
      <c r="CS271" s="146"/>
      <c r="CT271" s="146"/>
      <c r="CU271" s="146"/>
      <c r="CV271" s="146"/>
      <c r="CW271" s="146"/>
      <c r="CX271" s="146"/>
      <c r="CY271" s="146"/>
      <c r="CZ271" s="146"/>
      <c r="DA271" s="146"/>
      <c r="DB271" s="146"/>
      <c r="DC271" s="146"/>
      <c r="DD271" s="146"/>
      <c r="DE271" s="146"/>
      <c r="DF271" s="146"/>
    </row>
    <row r="272" spans="1:110" ht="11.25" customHeight="1" x14ac:dyDescent="0.25">
      <c r="A272" s="146"/>
      <c r="B272" s="146"/>
      <c r="C272" s="135"/>
      <c r="D272" s="149"/>
      <c r="E272" s="135"/>
      <c r="F272" s="135"/>
      <c r="G272" s="135"/>
      <c r="H272" s="147"/>
      <c r="I272" s="150"/>
      <c r="J272" s="150"/>
      <c r="K272" s="151"/>
      <c r="L272" s="151"/>
      <c r="M272" s="151"/>
      <c r="N272" s="151"/>
      <c r="O272" s="151"/>
      <c r="P272" s="151"/>
      <c r="Q272" s="151"/>
      <c r="R272" s="151"/>
      <c r="S272" s="135"/>
      <c r="T272" s="135"/>
      <c r="U272" s="135"/>
      <c r="V272" s="136"/>
      <c r="W272" s="136"/>
      <c r="X272" s="136"/>
      <c r="Y272" s="136"/>
      <c r="Z272" s="136"/>
      <c r="AA272" s="136"/>
      <c r="AB272" s="136"/>
      <c r="AC272" s="136"/>
      <c r="AD272" s="136"/>
      <c r="AE272" s="136"/>
      <c r="AF272" s="136"/>
      <c r="AG272" s="136"/>
      <c r="AH272" s="136"/>
      <c r="AI272" s="136"/>
      <c r="AJ272" s="136"/>
      <c r="AK272" s="146"/>
      <c r="AL272" s="146"/>
      <c r="AM272" s="146"/>
      <c r="AN272" s="146"/>
      <c r="AO272" s="146"/>
      <c r="AP272" s="146"/>
      <c r="AQ272" s="146"/>
      <c r="AR272" s="146"/>
      <c r="AS272" s="146"/>
      <c r="AT272" s="146"/>
      <c r="AU272" s="146"/>
      <c r="AV272" s="146"/>
      <c r="AW272" s="146"/>
      <c r="AX272" s="146"/>
      <c r="AY272" s="146"/>
      <c r="AZ272" s="146"/>
      <c r="BA272" s="146"/>
      <c r="BB272" s="146"/>
      <c r="BC272" s="146"/>
      <c r="BD272" s="146"/>
      <c r="BE272" s="146"/>
      <c r="BF272" s="146"/>
      <c r="BG272" s="146"/>
      <c r="BH272" s="146"/>
      <c r="BI272" s="146"/>
      <c r="BJ272" s="146"/>
      <c r="BK272" s="146"/>
      <c r="BL272" s="146"/>
      <c r="BM272" s="146"/>
      <c r="BN272" s="146"/>
      <c r="BO272" s="146"/>
      <c r="BP272" s="146"/>
      <c r="BQ272" s="146"/>
      <c r="BR272" s="146"/>
      <c r="BS272" s="146"/>
      <c r="BT272" s="146"/>
      <c r="BU272" s="146"/>
      <c r="BV272" s="146"/>
      <c r="BW272" s="146"/>
      <c r="BX272" s="146"/>
      <c r="BY272" s="146"/>
      <c r="BZ272" s="146"/>
      <c r="CA272" s="146"/>
      <c r="CB272" s="146"/>
      <c r="CC272" s="146"/>
      <c r="CD272" s="146"/>
      <c r="CE272" s="146"/>
      <c r="CF272" s="146"/>
      <c r="CG272" s="146"/>
      <c r="CH272" s="146"/>
      <c r="CI272" s="146"/>
      <c r="CJ272" s="146"/>
      <c r="CK272" s="146"/>
      <c r="CL272" s="146"/>
      <c r="CM272" s="146"/>
      <c r="CN272" s="146"/>
      <c r="CO272" s="146"/>
      <c r="CP272" s="146"/>
      <c r="CQ272" s="146"/>
      <c r="CR272" s="146"/>
      <c r="CS272" s="146"/>
      <c r="CT272" s="146"/>
      <c r="CU272" s="146"/>
      <c r="CV272" s="146"/>
      <c r="CW272" s="146"/>
      <c r="CX272" s="146"/>
      <c r="CY272" s="146"/>
      <c r="CZ272" s="146"/>
      <c r="DA272" s="146"/>
      <c r="DB272" s="146"/>
      <c r="DC272" s="146"/>
      <c r="DD272" s="146"/>
      <c r="DE272" s="146"/>
      <c r="DF272" s="146"/>
    </row>
    <row r="273" spans="1:110" ht="11.25" customHeight="1" x14ac:dyDescent="0.25">
      <c r="A273" s="146"/>
      <c r="B273" s="146"/>
      <c r="C273" s="135"/>
      <c r="D273" s="149"/>
      <c r="E273" s="135"/>
      <c r="F273" s="135"/>
      <c r="G273" s="135"/>
      <c r="H273" s="147"/>
      <c r="I273" s="150"/>
      <c r="J273" s="150"/>
      <c r="K273" s="151"/>
      <c r="L273" s="151"/>
      <c r="M273" s="151"/>
      <c r="N273" s="151"/>
      <c r="O273" s="151"/>
      <c r="P273" s="151"/>
      <c r="Q273" s="151"/>
      <c r="R273" s="151"/>
      <c r="S273" s="135"/>
      <c r="T273" s="135"/>
      <c r="U273" s="135"/>
      <c r="V273" s="136"/>
      <c r="W273" s="136"/>
      <c r="X273" s="136"/>
      <c r="Y273" s="136"/>
      <c r="Z273" s="136"/>
      <c r="AA273" s="136"/>
      <c r="AB273" s="136"/>
      <c r="AC273" s="136"/>
      <c r="AD273" s="136"/>
      <c r="AE273" s="136"/>
      <c r="AF273" s="136"/>
      <c r="AG273" s="136"/>
      <c r="AH273" s="136"/>
      <c r="AI273" s="136"/>
      <c r="AJ273" s="136"/>
      <c r="AK273" s="146"/>
      <c r="AL273" s="146"/>
      <c r="AM273" s="146"/>
      <c r="AN273" s="146"/>
      <c r="AO273" s="146"/>
      <c r="AP273" s="146"/>
      <c r="AQ273" s="146"/>
      <c r="AR273" s="146"/>
      <c r="AS273" s="146"/>
      <c r="AT273" s="146"/>
      <c r="AU273" s="146"/>
      <c r="AV273" s="146"/>
      <c r="AW273" s="146"/>
      <c r="AX273" s="146"/>
      <c r="AY273" s="146"/>
      <c r="AZ273" s="146"/>
      <c r="BA273" s="146"/>
      <c r="BB273" s="146"/>
      <c r="BC273" s="146"/>
      <c r="BD273" s="146"/>
      <c r="BE273" s="146"/>
      <c r="BF273" s="146"/>
      <c r="BG273" s="146"/>
      <c r="BH273" s="146"/>
      <c r="BI273" s="146"/>
      <c r="BJ273" s="146"/>
      <c r="BK273" s="146"/>
      <c r="BL273" s="146"/>
      <c r="BM273" s="146"/>
      <c r="BN273" s="146"/>
      <c r="BO273" s="146"/>
      <c r="BP273" s="146"/>
      <c r="BQ273" s="146"/>
      <c r="BR273" s="146"/>
      <c r="BS273" s="146"/>
      <c r="BT273" s="146"/>
      <c r="BU273" s="146"/>
      <c r="BV273" s="146"/>
      <c r="BW273" s="146"/>
      <c r="BX273" s="146"/>
      <c r="BY273" s="146"/>
      <c r="BZ273" s="146"/>
      <c r="CA273" s="146"/>
      <c r="CB273" s="146"/>
      <c r="CC273" s="146"/>
      <c r="CD273" s="146"/>
      <c r="CE273" s="146"/>
      <c r="CF273" s="146"/>
      <c r="CG273" s="146"/>
      <c r="CH273" s="146"/>
      <c r="CI273" s="146"/>
      <c r="CJ273" s="146"/>
      <c r="CK273" s="146"/>
      <c r="CL273" s="146"/>
      <c r="CM273" s="146"/>
      <c r="CN273" s="146"/>
      <c r="CO273" s="146"/>
      <c r="CP273" s="146"/>
      <c r="CQ273" s="146"/>
      <c r="CR273" s="146"/>
      <c r="CS273" s="146"/>
      <c r="CT273" s="146"/>
      <c r="CU273" s="146"/>
      <c r="CV273" s="146"/>
      <c r="CW273" s="146"/>
      <c r="CX273" s="146"/>
      <c r="CY273" s="146"/>
      <c r="CZ273" s="146"/>
      <c r="DA273" s="146"/>
      <c r="DB273" s="146"/>
      <c r="DC273" s="146"/>
      <c r="DD273" s="146"/>
      <c r="DE273" s="146"/>
      <c r="DF273" s="146"/>
    </row>
    <row r="274" spans="1:110" ht="11.25" customHeight="1" x14ac:dyDescent="0.25">
      <c r="A274" s="146"/>
      <c r="B274" s="146"/>
      <c r="C274" s="135"/>
      <c r="D274" s="149"/>
      <c r="E274" s="135"/>
      <c r="F274" s="135"/>
      <c r="G274" s="135"/>
      <c r="H274" s="147"/>
      <c r="I274" s="150"/>
      <c r="J274" s="150"/>
      <c r="K274" s="151"/>
      <c r="L274" s="151"/>
      <c r="M274" s="151"/>
      <c r="N274" s="151"/>
      <c r="O274" s="151"/>
      <c r="P274" s="151"/>
      <c r="Q274" s="151"/>
      <c r="R274" s="151"/>
      <c r="S274" s="135"/>
      <c r="T274" s="135"/>
      <c r="U274" s="135"/>
      <c r="V274" s="136"/>
      <c r="W274" s="136"/>
      <c r="X274" s="136"/>
      <c r="Y274" s="136"/>
      <c r="Z274" s="136"/>
      <c r="AA274" s="136"/>
      <c r="AB274" s="136"/>
      <c r="AC274" s="136"/>
      <c r="AD274" s="136"/>
      <c r="AE274" s="136"/>
      <c r="AF274" s="136"/>
      <c r="AG274" s="136"/>
      <c r="AH274" s="136"/>
      <c r="AI274" s="136"/>
      <c r="AJ274" s="136"/>
      <c r="AK274" s="146"/>
      <c r="AL274" s="146"/>
      <c r="AM274" s="146"/>
      <c r="AN274" s="146"/>
      <c r="AO274" s="146"/>
      <c r="AP274" s="146"/>
      <c r="AQ274" s="146"/>
      <c r="AR274" s="146"/>
      <c r="AS274" s="146"/>
      <c r="AT274" s="146"/>
      <c r="AU274" s="146"/>
      <c r="AV274" s="146"/>
      <c r="AW274" s="146"/>
      <c r="AX274" s="146"/>
      <c r="AY274" s="146"/>
      <c r="AZ274" s="146"/>
      <c r="BA274" s="146"/>
      <c r="BB274" s="146"/>
      <c r="BC274" s="146"/>
      <c r="BD274" s="146"/>
      <c r="BE274" s="146"/>
      <c r="BF274" s="146"/>
      <c r="BG274" s="146"/>
      <c r="BH274" s="146"/>
      <c r="BI274" s="146"/>
      <c r="BJ274" s="146"/>
      <c r="BK274" s="146"/>
      <c r="BL274" s="146"/>
      <c r="BM274" s="146"/>
      <c r="BN274" s="146"/>
      <c r="BO274" s="146"/>
      <c r="BP274" s="146"/>
      <c r="BQ274" s="146"/>
      <c r="BR274" s="146"/>
      <c r="BS274" s="146"/>
      <c r="BT274" s="146"/>
      <c r="BU274" s="146"/>
      <c r="BV274" s="146"/>
      <c r="BW274" s="146"/>
      <c r="BX274" s="146"/>
      <c r="BY274" s="146"/>
      <c r="BZ274" s="146"/>
      <c r="CA274" s="146"/>
      <c r="CB274" s="146"/>
      <c r="CC274" s="146"/>
      <c r="CD274" s="146"/>
      <c r="CE274" s="146"/>
      <c r="CF274" s="146"/>
      <c r="CG274" s="146"/>
      <c r="CH274" s="146"/>
      <c r="CI274" s="146"/>
      <c r="CJ274" s="146"/>
      <c r="CK274" s="146"/>
      <c r="CL274" s="146"/>
      <c r="CM274" s="146"/>
      <c r="CN274" s="146"/>
      <c r="CO274" s="146"/>
      <c r="CP274" s="146"/>
      <c r="CQ274" s="146"/>
      <c r="CR274" s="146"/>
      <c r="CS274" s="146"/>
      <c r="CT274" s="146"/>
      <c r="CU274" s="146"/>
      <c r="CV274" s="146"/>
      <c r="CW274" s="146"/>
      <c r="CX274" s="146"/>
      <c r="CY274" s="146"/>
      <c r="CZ274" s="146"/>
      <c r="DA274" s="146"/>
      <c r="DB274" s="146"/>
      <c r="DC274" s="146"/>
      <c r="DD274" s="146"/>
      <c r="DE274" s="146"/>
      <c r="DF274" s="146"/>
    </row>
    <row r="275" spans="1:110" ht="11.25" customHeight="1" x14ac:dyDescent="0.25">
      <c r="A275" s="146"/>
      <c r="B275" s="146"/>
      <c r="C275" s="135"/>
      <c r="D275" s="149"/>
      <c r="E275" s="135"/>
      <c r="F275" s="135"/>
      <c r="G275" s="135"/>
      <c r="H275" s="147"/>
      <c r="I275" s="150"/>
      <c r="J275" s="150"/>
      <c r="K275" s="151"/>
      <c r="L275" s="151"/>
      <c r="M275" s="151"/>
      <c r="N275" s="151"/>
      <c r="O275" s="151"/>
      <c r="P275" s="151"/>
      <c r="Q275" s="151"/>
      <c r="R275" s="151"/>
      <c r="S275" s="135"/>
      <c r="T275" s="135"/>
      <c r="U275" s="135"/>
      <c r="V275" s="136"/>
      <c r="W275" s="136"/>
      <c r="X275" s="136"/>
      <c r="Y275" s="136"/>
      <c r="Z275" s="136"/>
      <c r="AA275" s="136"/>
      <c r="AB275" s="136"/>
      <c r="AC275" s="136"/>
      <c r="AD275" s="136"/>
      <c r="AE275" s="136"/>
      <c r="AF275" s="136"/>
      <c r="AG275" s="136"/>
      <c r="AH275" s="136"/>
      <c r="AI275" s="136"/>
      <c r="AJ275" s="136"/>
      <c r="AK275" s="146"/>
      <c r="AL275" s="146"/>
      <c r="AM275" s="146"/>
      <c r="AN275" s="146"/>
      <c r="AO275" s="146"/>
      <c r="AP275" s="146"/>
      <c r="AQ275" s="146"/>
      <c r="AR275" s="146"/>
      <c r="AS275" s="146"/>
      <c r="AT275" s="146"/>
      <c r="AU275" s="146"/>
      <c r="AV275" s="146"/>
      <c r="AW275" s="146"/>
      <c r="AX275" s="146"/>
      <c r="AY275" s="146"/>
      <c r="AZ275" s="146"/>
      <c r="BA275" s="146"/>
      <c r="BB275" s="146"/>
      <c r="BC275" s="146"/>
      <c r="BD275" s="146"/>
      <c r="BE275" s="146"/>
      <c r="BF275" s="146"/>
      <c r="BG275" s="146"/>
      <c r="BH275" s="146"/>
      <c r="BI275" s="146"/>
      <c r="BJ275" s="146"/>
      <c r="BK275" s="146"/>
      <c r="BL275" s="146"/>
      <c r="BM275" s="146"/>
      <c r="BN275" s="146"/>
      <c r="BO275" s="146"/>
      <c r="BP275" s="146"/>
      <c r="BQ275" s="146"/>
      <c r="BR275" s="146"/>
      <c r="BS275" s="146"/>
      <c r="BT275" s="146"/>
      <c r="BU275" s="146"/>
      <c r="BV275" s="146"/>
      <c r="BW275" s="146"/>
      <c r="BX275" s="146"/>
      <c r="BY275" s="146"/>
      <c r="BZ275" s="146"/>
      <c r="CA275" s="146"/>
      <c r="CB275" s="146"/>
      <c r="CC275" s="146"/>
      <c r="CD275" s="146"/>
      <c r="CE275" s="146"/>
      <c r="CF275" s="146"/>
      <c r="CG275" s="146"/>
      <c r="CH275" s="146"/>
      <c r="CI275" s="146"/>
      <c r="CJ275" s="146"/>
      <c r="CK275" s="146"/>
      <c r="CL275" s="146"/>
      <c r="CM275" s="146"/>
      <c r="CN275" s="146"/>
      <c r="CO275" s="146"/>
      <c r="CP275" s="146"/>
      <c r="CQ275" s="146"/>
      <c r="CR275" s="146"/>
      <c r="CS275" s="146"/>
      <c r="CT275" s="146"/>
      <c r="CU275" s="146"/>
      <c r="CV275" s="146"/>
      <c r="CW275" s="146"/>
      <c r="CX275" s="146"/>
      <c r="CY275" s="146"/>
      <c r="CZ275" s="146"/>
      <c r="DA275" s="146"/>
      <c r="DB275" s="146"/>
      <c r="DC275" s="146"/>
      <c r="DD275" s="146"/>
      <c r="DE275" s="146"/>
      <c r="DF275" s="146"/>
    </row>
  </sheetData>
  <autoFilter ref="A3:DF75" xr:uid="{00000000-0009-0000-0000-000005000000}"/>
  <mergeCells count="2">
    <mergeCell ref="A1:B1"/>
    <mergeCell ref="C1:O1"/>
  </mergeCells>
  <hyperlinks>
    <hyperlink ref="AJ1" location="null!A1" display="HOME" xr:uid="{00000000-0004-0000-0500-000000000000}"/>
    <hyperlink ref="AK1" location="null!A1" display="HOME" xr:uid="{00000000-0004-0000-0500-000001000000}"/>
    <hyperlink ref="AL1" location="null!A1" display="HOME" xr:uid="{00000000-0004-0000-0500-000002000000}"/>
    <hyperlink ref="AM1" location="null!A1" display="HOME" xr:uid="{00000000-0004-0000-0500-000003000000}"/>
    <hyperlink ref="AN1" location="null!A1" display="HOME" xr:uid="{00000000-0004-0000-0500-000004000000}"/>
    <hyperlink ref="AO1" location="null!A1" display="HOME" xr:uid="{00000000-0004-0000-0500-000005000000}"/>
    <hyperlink ref="AP1" location="null!A1" display="HOME" xr:uid="{00000000-0004-0000-0500-000006000000}"/>
    <hyperlink ref="AQ1" location="null!A1" display="HOME" xr:uid="{00000000-0004-0000-0500-000007000000}"/>
    <hyperlink ref="AR1" location="null!A1" display="HOME" xr:uid="{00000000-0004-0000-0500-000008000000}"/>
    <hyperlink ref="AS1" location="null!A1" display="HOME" xr:uid="{00000000-0004-0000-0500-000009000000}"/>
    <hyperlink ref="AT1" location="null!A1" display="HOME" xr:uid="{00000000-0004-0000-0500-00000A000000}"/>
    <hyperlink ref="AU1" location="null!A1" display="HOME" xr:uid="{00000000-0004-0000-0500-00000B000000}"/>
    <hyperlink ref="AV1" location="null!A1" display="HOME" xr:uid="{00000000-0004-0000-0500-00000C000000}"/>
    <hyperlink ref="AW1" location="null!A1" display="HOME" xr:uid="{00000000-0004-0000-0500-00000D000000}"/>
    <hyperlink ref="AX1" location="null!A1" display="HOME" xr:uid="{00000000-0004-0000-0500-00000E000000}"/>
    <hyperlink ref="AY1" location="null!A1" display="HOME" xr:uid="{00000000-0004-0000-0500-00000F000000}"/>
    <hyperlink ref="AZ1" location="null!A1" display="HOME" xr:uid="{00000000-0004-0000-0500-000010000000}"/>
    <hyperlink ref="BA1" location="null!A1" display="HOME" xr:uid="{00000000-0004-0000-0500-000011000000}"/>
    <hyperlink ref="BB1" location="null!A1" display="HOME" xr:uid="{00000000-0004-0000-0500-000012000000}"/>
    <hyperlink ref="BC1" location="null!A1" display="HOME" xr:uid="{00000000-0004-0000-0500-000013000000}"/>
    <hyperlink ref="BD1" location="null!A1" display="HOME" xr:uid="{00000000-0004-0000-0500-000014000000}"/>
    <hyperlink ref="BE1" location="null!A1" display="HOME" xr:uid="{00000000-0004-0000-0500-000015000000}"/>
    <hyperlink ref="BF1" location="null!A1" display="HOME" xr:uid="{00000000-0004-0000-0500-000016000000}"/>
    <hyperlink ref="BG1" location="null!A1" display="HOME" xr:uid="{00000000-0004-0000-0500-000017000000}"/>
    <hyperlink ref="BH1" location="null!A1" display="HOME" xr:uid="{00000000-0004-0000-0500-000018000000}"/>
    <hyperlink ref="BI1" location="null!A1" display="HOME" xr:uid="{00000000-0004-0000-0500-000019000000}"/>
    <hyperlink ref="BJ1" location="null!A1" display="HOME" xr:uid="{00000000-0004-0000-0500-00001A000000}"/>
    <hyperlink ref="BK1" location="null!A1" display="HOME" xr:uid="{00000000-0004-0000-0500-00001B000000}"/>
    <hyperlink ref="BL1" location="null!A1" display="HOME" xr:uid="{00000000-0004-0000-0500-00001C000000}"/>
    <hyperlink ref="BM1" location="null!A1" display="HOME" xr:uid="{00000000-0004-0000-0500-00001D000000}"/>
    <hyperlink ref="BN1" location="null!A1" display="HOME" xr:uid="{00000000-0004-0000-0500-00001E000000}"/>
    <hyperlink ref="BO1" location="null!A1" display="HOME" xr:uid="{00000000-0004-0000-0500-00001F000000}"/>
    <hyperlink ref="BP1" location="null!A1" display="HOME" xr:uid="{00000000-0004-0000-0500-000020000000}"/>
    <hyperlink ref="BQ1" location="null!A1" display="HOME" xr:uid="{00000000-0004-0000-0500-000021000000}"/>
    <hyperlink ref="BR1" location="null!A1" display="HOME" xr:uid="{00000000-0004-0000-0500-000022000000}"/>
    <hyperlink ref="BS1" location="null!A1" display="HOME" xr:uid="{00000000-0004-0000-0500-000023000000}"/>
    <hyperlink ref="BT1" location="null!A1" display="HOME" xr:uid="{00000000-0004-0000-0500-000024000000}"/>
    <hyperlink ref="BU1" location="null!A1" display="HOME" xr:uid="{00000000-0004-0000-0500-000025000000}"/>
    <hyperlink ref="BV1" location="null!A1" display="HOME" xr:uid="{00000000-0004-0000-0500-000026000000}"/>
    <hyperlink ref="BW1" location="null!A1" display="HOME" xr:uid="{00000000-0004-0000-0500-000027000000}"/>
    <hyperlink ref="BX1" location="null!A1" display="HOME" xr:uid="{00000000-0004-0000-0500-000028000000}"/>
    <hyperlink ref="BY1" location="null!A1" display="HOME" xr:uid="{00000000-0004-0000-0500-000029000000}"/>
    <hyperlink ref="BZ1" location="null!A1" display="HOME" xr:uid="{00000000-0004-0000-0500-00002A000000}"/>
    <hyperlink ref="CA1" location="null!A1" display="HOME" xr:uid="{00000000-0004-0000-0500-00002B000000}"/>
    <hyperlink ref="CB1" location="null!A1" display="HOME" xr:uid="{00000000-0004-0000-0500-00002C000000}"/>
    <hyperlink ref="CC1" location="null!A1" display="HOME" xr:uid="{00000000-0004-0000-0500-00002D000000}"/>
    <hyperlink ref="CD1" location="null!A1" display="HOME" xr:uid="{00000000-0004-0000-0500-00002E000000}"/>
    <hyperlink ref="CE1" location="null!A1" display="HOME" xr:uid="{00000000-0004-0000-0500-00002F000000}"/>
    <hyperlink ref="CF1" location="null!A1" display="HOME" xr:uid="{00000000-0004-0000-0500-000030000000}"/>
    <hyperlink ref="CG1" location="null!A1" display="HOME" xr:uid="{00000000-0004-0000-0500-000031000000}"/>
    <hyperlink ref="CH1" location="null!A1" display="HOME" xr:uid="{00000000-0004-0000-0500-000032000000}"/>
    <hyperlink ref="CI1" location="null!A1" display="HOME" xr:uid="{00000000-0004-0000-0500-000033000000}"/>
    <hyperlink ref="CJ1" location="null!A1" display="HOME" xr:uid="{00000000-0004-0000-0500-000034000000}"/>
    <hyperlink ref="CK1" location="null!A1" display="HOME" xr:uid="{00000000-0004-0000-0500-000035000000}"/>
    <hyperlink ref="CL1" location="null!A1" display="HOME" xr:uid="{00000000-0004-0000-0500-000036000000}"/>
    <hyperlink ref="CM1" location="null!A1" display="HOME" xr:uid="{00000000-0004-0000-0500-000037000000}"/>
    <hyperlink ref="CN1" location="null!A1" display="HOME" xr:uid="{00000000-0004-0000-0500-000038000000}"/>
    <hyperlink ref="CO1" location="null!A1" display="HOME" xr:uid="{00000000-0004-0000-0500-000039000000}"/>
    <hyperlink ref="CP1" location="null!A1" display="HOME" xr:uid="{00000000-0004-0000-0500-00003A000000}"/>
    <hyperlink ref="CQ1" location="null!A1" display="HOME" xr:uid="{00000000-0004-0000-0500-00003B000000}"/>
    <hyperlink ref="CR1" location="null!A1" display="HOME" xr:uid="{00000000-0004-0000-0500-00003C000000}"/>
    <hyperlink ref="CS1" location="null!A1" display="HOME" xr:uid="{00000000-0004-0000-0500-00003D000000}"/>
    <hyperlink ref="CT1" location="null!A1" display="HOME" xr:uid="{00000000-0004-0000-0500-00003E000000}"/>
    <hyperlink ref="CU1" location="null!A1" display="HOME" xr:uid="{00000000-0004-0000-0500-00003F000000}"/>
    <hyperlink ref="CV1" location="null!A1" display="HOME" xr:uid="{00000000-0004-0000-0500-000040000000}"/>
    <hyperlink ref="CW1" location="null!A1" display="HOME" xr:uid="{00000000-0004-0000-0500-000041000000}"/>
    <hyperlink ref="CX1" location="null!A1" display="HOME" xr:uid="{00000000-0004-0000-0500-000042000000}"/>
    <hyperlink ref="CY1" location="null!A1" display="HOME" xr:uid="{00000000-0004-0000-0500-000043000000}"/>
    <hyperlink ref="CZ1" location="null!A1" display="HOME" xr:uid="{00000000-0004-0000-0500-000044000000}"/>
    <hyperlink ref="DA1" location="null!A1" display="HOME" xr:uid="{00000000-0004-0000-0500-000045000000}"/>
    <hyperlink ref="DB1" location="null!A1" display="HOME" xr:uid="{00000000-0004-0000-0500-000046000000}"/>
    <hyperlink ref="DC1" location="null!A1" display="HOME" xr:uid="{00000000-0004-0000-0500-000047000000}"/>
    <hyperlink ref="DD1" location="null!A1" display="HOME" xr:uid="{00000000-0004-0000-0500-000048000000}"/>
    <hyperlink ref="DE1" location="null!A1" display="HOME" xr:uid="{00000000-0004-0000-0500-000049000000}"/>
    <hyperlink ref="DF1" location="null!A1" display="HOME" xr:uid="{00000000-0004-0000-0500-00004A000000}"/>
  </hyperlinks>
  <pageMargins left="0.7" right="0.7" top="0.75" bottom="0.75" header="0" footer="0"/>
  <pageSetup scale="84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2060"/>
  </sheetPr>
  <dimension ref="A1:BQ1000"/>
  <sheetViews>
    <sheetView showGridLines="0" workbookViewId="0">
      <pane xSplit="2" ySplit="3" topLeftCell="AX50" activePane="bottomRight" state="frozen"/>
      <selection pane="topRight" activeCell="C1" sqref="C1"/>
      <selection pane="bottomLeft" activeCell="A4" sqref="A4"/>
      <selection pane="bottomRight" activeCell="BL60" sqref="BL60"/>
    </sheetView>
  </sheetViews>
  <sheetFormatPr defaultColWidth="14.42578125" defaultRowHeight="15" customHeight="1" x14ac:dyDescent="0.25"/>
  <cols>
    <col min="1" max="1" width="7.42578125" customWidth="1"/>
    <col min="2" max="2" width="6.42578125" customWidth="1"/>
    <col min="3" max="3" width="7.7109375" customWidth="1"/>
    <col min="4" max="4" width="6.42578125" customWidth="1"/>
    <col min="5" max="5" width="8.42578125" customWidth="1"/>
    <col min="6" max="6" width="9.42578125" customWidth="1"/>
    <col min="7" max="7" width="17.42578125" customWidth="1"/>
    <col min="8" max="11" width="16.42578125" customWidth="1"/>
    <col min="12" max="12" width="16.140625" customWidth="1"/>
    <col min="13" max="13" width="14" customWidth="1"/>
    <col min="14" max="14" width="14.42578125" customWidth="1"/>
    <col min="15" max="15" width="10.42578125" customWidth="1"/>
    <col min="16" max="16" width="14.7109375" customWidth="1"/>
    <col min="17" max="17" width="14.42578125" customWidth="1"/>
    <col min="18" max="18" width="15.140625" customWidth="1"/>
    <col min="19" max="19" width="14" customWidth="1"/>
    <col min="20" max="21" width="13.42578125" customWidth="1"/>
    <col min="22" max="22" width="11.42578125" customWidth="1"/>
    <col min="23" max="26" width="15.140625" customWidth="1"/>
    <col min="27" max="29" width="14.7109375" customWidth="1"/>
    <col min="30" max="31" width="16.42578125" customWidth="1"/>
    <col min="32" max="32" width="15.42578125" customWidth="1"/>
    <col min="33" max="34" width="14.42578125" customWidth="1"/>
    <col min="35" max="35" width="17.140625" customWidth="1"/>
    <col min="36" max="36" width="19.7109375" customWidth="1"/>
    <col min="37" max="37" width="19.140625" customWidth="1"/>
    <col min="38" max="38" width="16" customWidth="1"/>
    <col min="39" max="39" width="21.42578125" customWidth="1"/>
    <col min="40" max="40" width="17.42578125" customWidth="1"/>
    <col min="41" max="41" width="17" customWidth="1"/>
    <col min="42" max="42" width="13.42578125" customWidth="1"/>
    <col min="43" max="43" width="15.42578125" customWidth="1"/>
    <col min="44" max="44" width="10.42578125" customWidth="1"/>
    <col min="45" max="45" width="17.140625" customWidth="1"/>
    <col min="46" max="46" width="15.7109375" customWidth="1"/>
    <col min="47" max="47" width="16" customWidth="1"/>
    <col min="48" max="48" width="17.140625" customWidth="1"/>
    <col min="49" max="49" width="16.42578125" customWidth="1"/>
    <col min="50" max="50" width="14.42578125" customWidth="1"/>
    <col min="51" max="51" width="12" customWidth="1"/>
    <col min="52" max="52" width="17.28515625" customWidth="1"/>
    <col min="53" max="53" width="14.7109375" customWidth="1"/>
    <col min="54" max="54" width="15.7109375" customWidth="1"/>
    <col min="55" max="55" width="18.140625" customWidth="1"/>
    <col min="56" max="56" width="18" customWidth="1"/>
    <col min="57" max="57" width="16.140625" customWidth="1"/>
    <col min="58" max="58" width="13.85546875" customWidth="1"/>
    <col min="59" max="59" width="14.42578125" customWidth="1"/>
    <col min="60" max="60" width="13.7109375" customWidth="1"/>
    <col min="61" max="61" width="16.42578125" customWidth="1"/>
    <col min="62" max="62" width="16.140625" customWidth="1"/>
    <col min="63" max="63" width="15.42578125" customWidth="1"/>
    <col min="64" max="64" width="18.85546875" customWidth="1"/>
    <col min="65" max="66" width="15.42578125" customWidth="1"/>
    <col min="67" max="67" width="17.140625" customWidth="1"/>
    <col min="68" max="68" width="17" customWidth="1"/>
    <col min="69" max="69" width="18.140625" customWidth="1"/>
  </cols>
  <sheetData>
    <row r="1" spans="1:69" ht="64.5" customHeight="1" x14ac:dyDescent="0.25">
      <c r="A1" s="176"/>
      <c r="B1" s="174"/>
      <c r="C1" s="177" t="s">
        <v>317</v>
      </c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57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88"/>
      <c r="AI1" s="88"/>
      <c r="AJ1" s="131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131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</row>
    <row r="2" spans="1:69" ht="19.5" customHeight="1" x14ac:dyDescent="0.25">
      <c r="A2" s="126"/>
      <c r="B2" s="127"/>
      <c r="C2" s="128"/>
      <c r="D2" s="128"/>
      <c r="E2" s="128"/>
      <c r="F2" s="128"/>
      <c r="G2" s="126"/>
      <c r="H2" s="126"/>
      <c r="I2" s="126"/>
      <c r="J2" s="126"/>
      <c r="K2" s="126"/>
      <c r="L2" s="129"/>
      <c r="M2" s="129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88"/>
      <c r="AI2" s="88"/>
      <c r="AJ2" s="131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131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</row>
    <row r="3" spans="1:69" ht="47.25" customHeight="1" x14ac:dyDescent="0.25">
      <c r="A3" s="188" t="s">
        <v>156</v>
      </c>
      <c r="B3" s="188" t="s">
        <v>212</v>
      </c>
      <c r="C3" s="188" t="s">
        <v>318</v>
      </c>
      <c r="D3" s="188" t="s">
        <v>319</v>
      </c>
      <c r="E3" s="188" t="s">
        <v>320</v>
      </c>
      <c r="F3" s="188" t="s">
        <v>321</v>
      </c>
      <c r="G3" s="189" t="s">
        <v>169</v>
      </c>
      <c r="H3" s="189" t="s">
        <v>322</v>
      </c>
      <c r="I3" s="189" t="s">
        <v>229</v>
      </c>
      <c r="J3" s="189" t="s">
        <v>323</v>
      </c>
      <c r="K3" s="189" t="s">
        <v>324</v>
      </c>
      <c r="L3" s="189" t="s">
        <v>325</v>
      </c>
      <c r="M3" s="189" t="s">
        <v>326</v>
      </c>
      <c r="N3" s="189" t="s">
        <v>327</v>
      </c>
      <c r="O3" s="188" t="s">
        <v>328</v>
      </c>
      <c r="P3" s="188" t="s">
        <v>329</v>
      </c>
      <c r="Q3" s="188" t="s">
        <v>330</v>
      </c>
      <c r="R3" s="188" t="s">
        <v>331</v>
      </c>
      <c r="S3" s="188" t="s">
        <v>332</v>
      </c>
      <c r="T3" s="188" t="s">
        <v>333</v>
      </c>
      <c r="U3" s="188" t="s">
        <v>334</v>
      </c>
      <c r="V3" s="188" t="s">
        <v>335</v>
      </c>
      <c r="W3" s="189" t="s">
        <v>178</v>
      </c>
      <c r="X3" s="189" t="s">
        <v>336</v>
      </c>
      <c r="Y3" s="189" t="s">
        <v>337</v>
      </c>
      <c r="Z3" s="189" t="s">
        <v>338</v>
      </c>
      <c r="AA3" s="189" t="s">
        <v>339</v>
      </c>
      <c r="AB3" s="189" t="s">
        <v>340</v>
      </c>
      <c r="AC3" s="189" t="s">
        <v>341</v>
      </c>
      <c r="AD3" s="189" t="s">
        <v>188</v>
      </c>
      <c r="AE3" s="189" t="s">
        <v>342</v>
      </c>
      <c r="AF3" s="190" t="s">
        <v>343</v>
      </c>
      <c r="AG3" s="188" t="s">
        <v>344</v>
      </c>
      <c r="AH3" s="188" t="s">
        <v>345</v>
      </c>
      <c r="AI3" s="188" t="s">
        <v>346</v>
      </c>
      <c r="AJ3" s="191" t="s">
        <v>347</v>
      </c>
      <c r="AK3" s="191" t="s">
        <v>348</v>
      </c>
      <c r="AL3" s="192" t="s">
        <v>349</v>
      </c>
      <c r="AM3" s="192" t="s">
        <v>350</v>
      </c>
      <c r="AN3" s="192" t="s">
        <v>351</v>
      </c>
      <c r="AO3" s="191" t="s">
        <v>352</v>
      </c>
      <c r="AP3" s="192" t="s">
        <v>353</v>
      </c>
      <c r="AQ3" s="192" t="s">
        <v>354</v>
      </c>
      <c r="AR3" s="192" t="s">
        <v>355</v>
      </c>
      <c r="AS3" s="191" t="s">
        <v>356</v>
      </c>
      <c r="AT3" s="192" t="s">
        <v>357</v>
      </c>
      <c r="AU3" s="193" t="s">
        <v>358</v>
      </c>
      <c r="AV3" s="191" t="s">
        <v>359</v>
      </c>
      <c r="AW3" s="192" t="s">
        <v>360</v>
      </c>
      <c r="AX3" s="192" t="s">
        <v>361</v>
      </c>
      <c r="AY3" s="189" t="s">
        <v>362</v>
      </c>
      <c r="AZ3" s="192" t="s">
        <v>363</v>
      </c>
      <c r="BA3" s="192" t="s">
        <v>364</v>
      </c>
      <c r="BB3" s="192" t="s">
        <v>365</v>
      </c>
      <c r="BC3" s="191" t="s">
        <v>366</v>
      </c>
      <c r="BD3" s="192" t="s">
        <v>367</v>
      </c>
      <c r="BE3" s="192" t="s">
        <v>368</v>
      </c>
      <c r="BF3" s="192" t="s">
        <v>369</v>
      </c>
      <c r="BG3" s="192" t="s">
        <v>370</v>
      </c>
      <c r="BH3" s="192" t="s">
        <v>371</v>
      </c>
      <c r="BI3" s="192" t="s">
        <v>372</v>
      </c>
      <c r="BJ3" s="191" t="s">
        <v>373</v>
      </c>
      <c r="BK3" s="192" t="s">
        <v>374</v>
      </c>
      <c r="BL3" s="192" t="s">
        <v>375</v>
      </c>
      <c r="BM3" s="192" t="s">
        <v>376</v>
      </c>
      <c r="BN3" s="192" t="s">
        <v>377</v>
      </c>
      <c r="BO3" s="192" t="s">
        <v>378</v>
      </c>
      <c r="BP3" s="192" t="s">
        <v>379</v>
      </c>
      <c r="BQ3" s="192" t="s">
        <v>313</v>
      </c>
    </row>
    <row r="4" spans="1:69" ht="12.75" hidden="1" customHeight="1" x14ac:dyDescent="0.25">
      <c r="A4" s="194">
        <v>2006</v>
      </c>
      <c r="B4" s="194">
        <v>1</v>
      </c>
      <c r="C4" s="195"/>
      <c r="D4" s="195"/>
      <c r="E4" s="195"/>
      <c r="F4" s="195"/>
      <c r="G4" s="196">
        <v>0</v>
      </c>
      <c r="H4" s="196">
        <v>0</v>
      </c>
      <c r="I4" s="196">
        <v>0</v>
      </c>
      <c r="J4" s="196">
        <v>0</v>
      </c>
      <c r="K4" s="196">
        <v>0</v>
      </c>
      <c r="L4" s="197"/>
      <c r="M4" s="197"/>
      <c r="N4" s="196">
        <v>0</v>
      </c>
      <c r="O4" s="198"/>
      <c r="P4" s="198"/>
      <c r="Q4" s="198"/>
      <c r="R4" s="198"/>
      <c r="S4" s="198"/>
      <c r="T4" s="198"/>
      <c r="U4" s="198"/>
      <c r="V4" s="198"/>
      <c r="W4" s="196">
        <v>0</v>
      </c>
      <c r="X4" s="196">
        <v>0</v>
      </c>
      <c r="Y4" s="196"/>
      <c r="Z4" s="196"/>
      <c r="AA4" s="196">
        <v>0</v>
      </c>
      <c r="AB4" s="196"/>
      <c r="AC4" s="196"/>
      <c r="AD4" s="196">
        <v>0</v>
      </c>
      <c r="AE4" s="196">
        <v>0</v>
      </c>
      <c r="AF4" s="199">
        <v>0</v>
      </c>
      <c r="AG4" s="194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1"/>
      <c r="AV4" s="202"/>
      <c r="AW4" s="202"/>
      <c r="AX4" s="202"/>
      <c r="AY4" s="203"/>
      <c r="AZ4" s="202"/>
      <c r="BA4" s="202"/>
      <c r="BB4" s="202"/>
      <c r="BC4" s="202"/>
      <c r="BD4" s="202"/>
      <c r="BE4" s="202"/>
      <c r="BF4" s="202"/>
      <c r="BG4" s="202"/>
      <c r="BH4" s="202"/>
      <c r="BI4" s="202"/>
      <c r="BJ4" s="202"/>
      <c r="BK4" s="202"/>
      <c r="BL4" s="202"/>
      <c r="BM4" s="202"/>
      <c r="BN4" s="202"/>
      <c r="BO4" s="202"/>
      <c r="BP4" s="202"/>
      <c r="BQ4" s="202"/>
    </row>
    <row r="5" spans="1:69" ht="12.75" hidden="1" customHeight="1" x14ac:dyDescent="0.25">
      <c r="A5" s="194">
        <v>2006</v>
      </c>
      <c r="B5" s="194">
        <v>2</v>
      </c>
      <c r="C5" s="195"/>
      <c r="D5" s="195"/>
      <c r="E5" s="195"/>
      <c r="F5" s="195"/>
      <c r="G5" s="196">
        <v>0</v>
      </c>
      <c r="H5" s="196">
        <v>0</v>
      </c>
      <c r="I5" s="196">
        <v>0</v>
      </c>
      <c r="J5" s="196">
        <v>0</v>
      </c>
      <c r="K5" s="196">
        <v>0</v>
      </c>
      <c r="L5" s="197"/>
      <c r="M5" s="197"/>
      <c r="N5" s="196">
        <v>0</v>
      </c>
      <c r="O5" s="198"/>
      <c r="P5" s="198"/>
      <c r="Q5" s="198"/>
      <c r="R5" s="198"/>
      <c r="S5" s="198"/>
      <c r="T5" s="198"/>
      <c r="U5" s="198"/>
      <c r="V5" s="198"/>
      <c r="W5" s="196">
        <v>0</v>
      </c>
      <c r="X5" s="196">
        <v>0</v>
      </c>
      <c r="Y5" s="196"/>
      <c r="Z5" s="196"/>
      <c r="AA5" s="196">
        <v>0</v>
      </c>
      <c r="AB5" s="196"/>
      <c r="AC5" s="196"/>
      <c r="AD5" s="196">
        <v>0</v>
      </c>
      <c r="AE5" s="196">
        <v>0</v>
      </c>
      <c r="AF5" s="199">
        <v>0</v>
      </c>
      <c r="AG5" s="194"/>
      <c r="AH5" s="200"/>
      <c r="AI5" s="200"/>
      <c r="AJ5" s="200"/>
      <c r="AK5" s="200"/>
      <c r="AL5" s="200"/>
      <c r="AM5" s="200"/>
      <c r="AN5" s="200"/>
      <c r="AO5" s="200"/>
      <c r="AP5" s="200"/>
      <c r="AQ5" s="200"/>
      <c r="AR5" s="200"/>
      <c r="AS5" s="200"/>
      <c r="AT5" s="200"/>
      <c r="AU5" s="201"/>
      <c r="AV5" s="202"/>
      <c r="AW5" s="202"/>
      <c r="AX5" s="202"/>
      <c r="AY5" s="203"/>
      <c r="AZ5" s="202"/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2"/>
      <c r="BN5" s="202"/>
      <c r="BO5" s="202"/>
      <c r="BP5" s="202"/>
      <c r="BQ5" s="202"/>
    </row>
    <row r="6" spans="1:69" ht="12.75" hidden="1" customHeight="1" x14ac:dyDescent="0.25">
      <c r="A6" s="194">
        <v>2006</v>
      </c>
      <c r="B6" s="194">
        <v>3</v>
      </c>
      <c r="C6" s="195"/>
      <c r="D6" s="195"/>
      <c r="E6" s="195"/>
      <c r="F6" s="195"/>
      <c r="G6" s="196">
        <v>0</v>
      </c>
      <c r="H6" s="196">
        <v>0</v>
      </c>
      <c r="I6" s="196">
        <v>0</v>
      </c>
      <c r="J6" s="196">
        <v>0</v>
      </c>
      <c r="K6" s="196">
        <v>0</v>
      </c>
      <c r="L6" s="197"/>
      <c r="M6" s="197"/>
      <c r="N6" s="196">
        <v>0</v>
      </c>
      <c r="O6" s="198"/>
      <c r="P6" s="198"/>
      <c r="Q6" s="198"/>
      <c r="R6" s="198"/>
      <c r="S6" s="198"/>
      <c r="T6" s="198"/>
      <c r="U6" s="198"/>
      <c r="V6" s="198"/>
      <c r="W6" s="196">
        <v>0</v>
      </c>
      <c r="X6" s="196">
        <v>0</v>
      </c>
      <c r="Y6" s="196"/>
      <c r="Z6" s="196"/>
      <c r="AA6" s="196">
        <v>0</v>
      </c>
      <c r="AB6" s="196"/>
      <c r="AC6" s="196"/>
      <c r="AD6" s="196">
        <v>0</v>
      </c>
      <c r="AE6" s="196">
        <v>0</v>
      </c>
      <c r="AF6" s="199">
        <v>0</v>
      </c>
      <c r="AG6" s="194"/>
      <c r="AH6" s="200"/>
      <c r="AI6" s="200"/>
      <c r="AJ6" s="200"/>
      <c r="AK6" s="200"/>
      <c r="AL6" s="200"/>
      <c r="AM6" s="200"/>
      <c r="AN6" s="200"/>
      <c r="AO6" s="200"/>
      <c r="AP6" s="200"/>
      <c r="AQ6" s="200"/>
      <c r="AR6" s="200"/>
      <c r="AS6" s="200"/>
      <c r="AT6" s="200"/>
      <c r="AU6" s="204"/>
      <c r="AV6" s="202"/>
      <c r="AW6" s="202"/>
      <c r="AX6" s="202"/>
      <c r="AY6" s="203"/>
      <c r="AZ6" s="202"/>
      <c r="BA6" s="202"/>
      <c r="BB6" s="202"/>
      <c r="BC6" s="202"/>
      <c r="BD6" s="202"/>
      <c r="BE6" s="202"/>
      <c r="BF6" s="202"/>
      <c r="BG6" s="202"/>
      <c r="BH6" s="202"/>
      <c r="BI6" s="202"/>
      <c r="BJ6" s="202"/>
      <c r="BK6" s="202"/>
      <c r="BL6" s="202"/>
      <c r="BM6" s="202"/>
      <c r="BN6" s="202"/>
      <c r="BO6" s="202"/>
      <c r="BP6" s="202"/>
      <c r="BQ6" s="202"/>
    </row>
    <row r="7" spans="1:69" ht="12.75" hidden="1" customHeight="1" x14ac:dyDescent="0.25">
      <c r="A7" s="194">
        <v>2006</v>
      </c>
      <c r="B7" s="194">
        <v>4</v>
      </c>
      <c r="C7" s="205">
        <v>52</v>
      </c>
      <c r="D7" s="197">
        <v>48</v>
      </c>
      <c r="E7" s="197">
        <v>4</v>
      </c>
      <c r="F7" s="205">
        <v>5150</v>
      </c>
      <c r="G7" s="206">
        <v>16545295608.299997</v>
      </c>
      <c r="H7" s="206">
        <v>2844821637.8000002</v>
      </c>
      <c r="I7" s="206">
        <v>13600578245.209999</v>
      </c>
      <c r="J7" s="206">
        <v>12922293763.23</v>
      </c>
      <c r="K7" s="206">
        <v>778180207.26999998</v>
      </c>
      <c r="L7" s="197">
        <v>10304578755</v>
      </c>
      <c r="M7" s="197">
        <v>2437717137.5599999</v>
      </c>
      <c r="N7" s="206">
        <v>858282352.69999993</v>
      </c>
      <c r="O7" s="207">
        <f t="shared" ref="O7:O70" si="0">+N7/I7</f>
        <v>6.3106313365924663E-2</v>
      </c>
      <c r="P7" s="197">
        <v>0</v>
      </c>
      <c r="Q7" s="197">
        <v>4858125</v>
      </c>
      <c r="R7" s="197">
        <v>33703017.82</v>
      </c>
      <c r="S7" s="197">
        <v>1153130960.49</v>
      </c>
      <c r="T7" s="197">
        <v>1167837095.8099999</v>
      </c>
      <c r="U7" s="197">
        <v>6342195</v>
      </c>
      <c r="V7" s="197"/>
      <c r="W7" s="206">
        <v>12660145399.700001</v>
      </c>
      <c r="X7" s="206">
        <v>11387137902.4</v>
      </c>
      <c r="Y7" s="206">
        <v>1133967677.3499999</v>
      </c>
      <c r="Z7" s="206">
        <v>10527442660.08</v>
      </c>
      <c r="AA7" s="206">
        <v>1139232550.9900012</v>
      </c>
      <c r="AB7" s="206">
        <v>883734311.45000005</v>
      </c>
      <c r="AC7" s="206"/>
      <c r="AD7" s="206">
        <v>2860722912.4000001</v>
      </c>
      <c r="AE7" s="206">
        <v>2132076430.2700002</v>
      </c>
      <c r="AF7" s="208">
        <v>280386559.69999999</v>
      </c>
      <c r="AG7" s="197">
        <v>14782040</v>
      </c>
      <c r="AH7" s="197">
        <v>173333</v>
      </c>
      <c r="AI7" s="197">
        <v>2298113086.8800001</v>
      </c>
      <c r="AJ7" s="197"/>
      <c r="AK7" s="197"/>
      <c r="AL7" s="197"/>
      <c r="AM7" s="197"/>
      <c r="AN7" s="197"/>
      <c r="AO7" s="197"/>
      <c r="AP7" s="197"/>
      <c r="AQ7" s="197"/>
      <c r="AR7" s="197"/>
      <c r="AS7" s="197"/>
      <c r="AT7" s="197"/>
      <c r="AU7" s="197"/>
      <c r="AV7" s="197">
        <v>5943952930.5900002</v>
      </c>
      <c r="AW7" s="197">
        <v>5711284879.71</v>
      </c>
      <c r="AX7" s="197">
        <v>79841849.510000005</v>
      </c>
      <c r="AY7" s="206">
        <v>140582100.09999999</v>
      </c>
      <c r="AZ7" s="197">
        <v>41593179.439999998</v>
      </c>
      <c r="BA7" s="197">
        <v>24766584.010000002</v>
      </c>
      <c r="BB7" s="197">
        <v>29349078.170000002</v>
      </c>
      <c r="BC7" s="197">
        <v>4493153592.3400002</v>
      </c>
      <c r="BD7" s="197">
        <v>4318740806.2799997</v>
      </c>
      <c r="BE7" s="197">
        <v>130075172.03</v>
      </c>
      <c r="BF7" s="197"/>
      <c r="BG7" s="197">
        <v>43965660.590000004</v>
      </c>
      <c r="BH7" s="197">
        <v>0</v>
      </c>
      <c r="BI7" s="197">
        <v>1450799338.25</v>
      </c>
      <c r="BJ7" s="197">
        <v>245435368.63</v>
      </c>
      <c r="BK7" s="197">
        <v>68173069.310000002</v>
      </c>
      <c r="BL7" s="197">
        <v>911386406.99000001</v>
      </c>
      <c r="BM7" s="197">
        <v>372896471.79000002</v>
      </c>
      <c r="BN7" s="197">
        <v>216598669.11000001</v>
      </c>
      <c r="BO7" s="197">
        <v>6431725488.4700003</v>
      </c>
      <c r="BP7" s="197">
        <v>6005533613.1399994</v>
      </c>
      <c r="BQ7" s="197">
        <v>426191875.33000088</v>
      </c>
    </row>
    <row r="8" spans="1:69" ht="12.75" customHeight="1" x14ac:dyDescent="0.25">
      <c r="A8" s="194">
        <v>2007</v>
      </c>
      <c r="B8" s="194">
        <v>1</v>
      </c>
      <c r="C8" s="205">
        <v>82</v>
      </c>
      <c r="D8" s="197"/>
      <c r="E8" s="197"/>
      <c r="F8" s="205">
        <v>7690</v>
      </c>
      <c r="G8" s="206">
        <v>17761014214.661182</v>
      </c>
      <c r="H8" s="206">
        <v>3198758076.5918713</v>
      </c>
      <c r="I8" s="206">
        <v>11814335309.698399</v>
      </c>
      <c r="J8" s="206">
        <v>11814335309.698399</v>
      </c>
      <c r="K8" s="206">
        <v>2747920828.3709126</v>
      </c>
      <c r="L8" s="197">
        <v>10957671973.379999</v>
      </c>
      <c r="M8" s="197">
        <v>570819738.23000002</v>
      </c>
      <c r="N8" s="206">
        <v>988213905.00999999</v>
      </c>
      <c r="O8" s="207">
        <f t="shared" si="0"/>
        <v>8.3645324015712869E-2</v>
      </c>
      <c r="P8" s="197">
        <v>150173900</v>
      </c>
      <c r="Q8" s="197">
        <v>312149978.19</v>
      </c>
      <c r="R8" s="197">
        <v>42264758.380000003</v>
      </c>
      <c r="S8" s="197">
        <v>923759115.70969701</v>
      </c>
      <c r="T8" s="197">
        <v>848908934.44969702</v>
      </c>
      <c r="U8" s="197">
        <v>18019570.75</v>
      </c>
      <c r="V8" s="197"/>
      <c r="W8" s="206">
        <v>14463728390.701878</v>
      </c>
      <c r="X8" s="206">
        <v>13329304061.81542</v>
      </c>
      <c r="Y8" s="206">
        <v>705291033.90729511</v>
      </c>
      <c r="Z8" s="206">
        <v>12624013027.908125</v>
      </c>
      <c r="AA8" s="206">
        <v>936726325.88645744</v>
      </c>
      <c r="AB8" s="206">
        <v>936726325.88645697</v>
      </c>
      <c r="AC8" s="206"/>
      <c r="AD8" s="206">
        <v>3297285823.9597301</v>
      </c>
      <c r="AE8" s="206">
        <v>2562349819.7743802</v>
      </c>
      <c r="AF8" s="208">
        <v>487457470.31745625</v>
      </c>
      <c r="AG8" s="197">
        <v>0</v>
      </c>
      <c r="AH8" s="197">
        <v>2017181.86</v>
      </c>
      <c r="AI8" s="197">
        <v>269440220.77999997</v>
      </c>
      <c r="AJ8" s="197"/>
      <c r="AK8" s="197"/>
      <c r="AL8" s="197"/>
      <c r="AM8" s="197"/>
      <c r="AN8" s="197"/>
      <c r="AO8" s="197"/>
      <c r="AP8" s="197"/>
      <c r="AQ8" s="197"/>
      <c r="AR8" s="197"/>
      <c r="AS8" s="197"/>
      <c r="AT8" s="197"/>
      <c r="AU8" s="197"/>
      <c r="AV8" s="197">
        <v>1116715365.0815682</v>
      </c>
      <c r="AW8" s="197">
        <v>1061774222.5602082</v>
      </c>
      <c r="AX8" s="197">
        <v>17737537.321359999</v>
      </c>
      <c r="AY8" s="206">
        <v>0</v>
      </c>
      <c r="AZ8" s="197">
        <v>53042640.670000002</v>
      </c>
      <c r="BA8" s="197">
        <v>1505430</v>
      </c>
      <c r="BB8" s="197"/>
      <c r="BC8" s="197">
        <v>866442114.39024186</v>
      </c>
      <c r="BD8" s="197">
        <v>847625760.96024191</v>
      </c>
      <c r="BE8" s="197">
        <v>17316720.769999996</v>
      </c>
      <c r="BF8" s="197"/>
      <c r="BG8" s="197">
        <v>1499632.66</v>
      </c>
      <c r="BH8" s="197"/>
      <c r="BI8" s="197">
        <v>250273250.69132638</v>
      </c>
      <c r="BJ8" s="197">
        <v>55112622.799985312</v>
      </c>
      <c r="BK8" s="197">
        <v>31653317.18</v>
      </c>
      <c r="BL8" s="197">
        <v>299867706.48500001</v>
      </c>
      <c r="BM8" s="197">
        <v>124848488.74497497</v>
      </c>
      <c r="BN8" s="197">
        <v>20407401.930246986</v>
      </c>
      <c r="BO8" s="197">
        <v>1273489628.0065432</v>
      </c>
      <c r="BP8" s="197">
        <v>1260344404.003581</v>
      </c>
      <c r="BQ8" s="197">
        <v>13145224.002962112</v>
      </c>
    </row>
    <row r="9" spans="1:69" ht="12.75" customHeight="1" x14ac:dyDescent="0.25">
      <c r="A9" s="194">
        <v>2007</v>
      </c>
      <c r="B9" s="194">
        <v>2</v>
      </c>
      <c r="C9" s="205">
        <v>124</v>
      </c>
      <c r="D9" s="197"/>
      <c r="E9" s="197"/>
      <c r="F9" s="205">
        <v>13500</v>
      </c>
      <c r="G9" s="206">
        <v>27464423406.150002</v>
      </c>
      <c r="H9" s="206">
        <v>10433162840.48</v>
      </c>
      <c r="I9" s="206">
        <v>13694473564.99</v>
      </c>
      <c r="J9" s="206">
        <v>13694473564.99</v>
      </c>
      <c r="K9" s="206">
        <v>3336787000.6800022</v>
      </c>
      <c r="L9" s="197">
        <v>13027621779.593199</v>
      </c>
      <c r="M9" s="197">
        <v>525387291.21000004</v>
      </c>
      <c r="N9" s="206">
        <v>939718045.72000003</v>
      </c>
      <c r="O9" s="207">
        <f t="shared" si="0"/>
        <v>6.8620238759845034E-2</v>
      </c>
      <c r="P9" s="197">
        <v>5500</v>
      </c>
      <c r="Q9" s="197">
        <v>198463144.51999998</v>
      </c>
      <c r="R9" s="197">
        <v>94754141.829999998</v>
      </c>
      <c r="S9" s="197">
        <v>1339766519.53</v>
      </c>
      <c r="T9" s="197">
        <v>1078525705.03</v>
      </c>
      <c r="U9" s="197">
        <v>24083400.5</v>
      </c>
      <c r="V9" s="197"/>
      <c r="W9" s="206">
        <v>22760879361.613098</v>
      </c>
      <c r="X9" s="206">
        <v>21093390906.950001</v>
      </c>
      <c r="Y9" s="206">
        <v>2544879657.0770001</v>
      </c>
      <c r="Z9" s="206">
        <v>18548511249.873501</v>
      </c>
      <c r="AA9" s="206">
        <v>1422053067.9030974</v>
      </c>
      <c r="AB9" s="206">
        <v>1422053067.9025998</v>
      </c>
      <c r="AC9" s="206"/>
      <c r="AD9" s="206">
        <v>4703544044.5</v>
      </c>
      <c r="AE9" s="206">
        <v>4600402042.8000002</v>
      </c>
      <c r="AF9" s="208">
        <v>-1940269755.52</v>
      </c>
      <c r="AG9" s="197">
        <v>3316614.86</v>
      </c>
      <c r="AH9" s="197">
        <v>253000</v>
      </c>
      <c r="AI9" s="197">
        <v>446111468.32999998</v>
      </c>
      <c r="AJ9" s="197"/>
      <c r="AK9" s="197"/>
      <c r="AL9" s="197"/>
      <c r="AM9" s="197"/>
      <c r="AN9" s="197"/>
      <c r="AO9" s="197"/>
      <c r="AP9" s="197"/>
      <c r="AQ9" s="197"/>
      <c r="AR9" s="197"/>
      <c r="AS9" s="197"/>
      <c r="AT9" s="197"/>
      <c r="AU9" s="197"/>
      <c r="AV9" s="197">
        <v>3153951260.4140005</v>
      </c>
      <c r="AW9" s="197">
        <v>2497637178.5200005</v>
      </c>
      <c r="AX9" s="197">
        <v>33433291.199999999</v>
      </c>
      <c r="AY9" s="206">
        <v>8837149</v>
      </c>
      <c r="AZ9" s="197">
        <v>616793462.41999996</v>
      </c>
      <c r="BA9" s="197">
        <v>12708507</v>
      </c>
      <c r="BB9" s="197"/>
      <c r="BC9" s="197">
        <v>2380019555.5799999</v>
      </c>
      <c r="BD9" s="197">
        <v>2192502819.3800001</v>
      </c>
      <c r="BE9" s="197">
        <v>39245527.539999999</v>
      </c>
      <c r="BF9" s="197"/>
      <c r="BG9" s="197">
        <v>148271208.66</v>
      </c>
      <c r="BH9" s="197"/>
      <c r="BI9" s="197">
        <v>773931704.83400059</v>
      </c>
      <c r="BJ9" s="197">
        <v>127123918.44</v>
      </c>
      <c r="BK9" s="197">
        <v>1498719579.1199999</v>
      </c>
      <c r="BL9" s="197">
        <v>637373657.41000009</v>
      </c>
      <c r="BM9" s="197">
        <v>247952723.23999998</v>
      </c>
      <c r="BN9" s="197">
        <v>42253320.420000002</v>
      </c>
      <c r="BO9" s="197">
        <v>4900623562.7740002</v>
      </c>
      <c r="BP9" s="197">
        <v>3318927915.5900002</v>
      </c>
      <c r="BQ9" s="197">
        <v>1581695647.184</v>
      </c>
    </row>
    <row r="10" spans="1:69" ht="12.75" customHeight="1" x14ac:dyDescent="0.25">
      <c r="A10" s="194">
        <v>2007</v>
      </c>
      <c r="B10" s="194">
        <v>3</v>
      </c>
      <c r="C10" s="205">
        <v>131</v>
      </c>
      <c r="D10" s="209">
        <v>92</v>
      </c>
      <c r="E10" s="209">
        <v>39</v>
      </c>
      <c r="F10" s="205">
        <v>14265</v>
      </c>
      <c r="G10" s="206">
        <v>32161689671.049999</v>
      </c>
      <c r="H10" s="206">
        <v>12722512230.9</v>
      </c>
      <c r="I10" s="206">
        <v>16271097324.439999</v>
      </c>
      <c r="J10" s="206">
        <v>16271097324.439999</v>
      </c>
      <c r="K10" s="206">
        <v>3168080115.7099991</v>
      </c>
      <c r="L10" s="197">
        <v>15317703279.254198</v>
      </c>
      <c r="M10" s="197">
        <v>748311062.81000006</v>
      </c>
      <c r="N10" s="206">
        <v>1172809381.3800001</v>
      </c>
      <c r="O10" s="207">
        <f t="shared" si="0"/>
        <v>7.2079304671012076E-2</v>
      </c>
      <c r="P10" s="197">
        <v>0</v>
      </c>
      <c r="Q10" s="197">
        <v>250710332.90000001</v>
      </c>
      <c r="R10" s="197">
        <v>74875566.409999996</v>
      </c>
      <c r="S10" s="197">
        <v>1402404148.21</v>
      </c>
      <c r="T10" s="197">
        <v>1174602214.96</v>
      </c>
      <c r="U10" s="197">
        <v>23980783.25</v>
      </c>
      <c r="V10" s="197"/>
      <c r="W10" s="206">
        <v>26407572623.944328</v>
      </c>
      <c r="X10" s="206">
        <v>23888907756.16</v>
      </c>
      <c r="Y10" s="206">
        <v>2529929104.4934006</v>
      </c>
      <c r="Z10" s="206">
        <v>21358978651.667145</v>
      </c>
      <c r="AA10" s="206">
        <v>1618951660.9343286</v>
      </c>
      <c r="AB10" s="206">
        <v>1618951660.9337795</v>
      </c>
      <c r="AC10" s="206"/>
      <c r="AD10" s="206">
        <v>5754117046.9200001</v>
      </c>
      <c r="AE10" s="206">
        <v>5320962868.96</v>
      </c>
      <c r="AF10" s="208">
        <v>-1946785905.55</v>
      </c>
      <c r="AG10" s="197">
        <v>672275</v>
      </c>
      <c r="AH10" s="197">
        <v>21272270</v>
      </c>
      <c r="AI10" s="197">
        <v>598456925.05999994</v>
      </c>
      <c r="AJ10" s="197"/>
      <c r="AK10" s="197"/>
      <c r="AL10" s="197"/>
      <c r="AM10" s="197"/>
      <c r="AN10" s="197"/>
      <c r="AO10" s="197"/>
      <c r="AP10" s="197"/>
      <c r="AQ10" s="197"/>
      <c r="AR10" s="197"/>
      <c r="AS10" s="197"/>
      <c r="AT10" s="197"/>
      <c r="AU10" s="197"/>
      <c r="AV10" s="197">
        <v>5274041923.3800001</v>
      </c>
      <c r="AW10" s="197">
        <v>4244664347.6799998</v>
      </c>
      <c r="AX10" s="197">
        <v>65154055.700000003</v>
      </c>
      <c r="AY10" s="206">
        <v>7925419</v>
      </c>
      <c r="AZ10" s="197">
        <v>925720961.33000004</v>
      </c>
      <c r="BA10" s="197">
        <v>18016612</v>
      </c>
      <c r="BB10" s="197"/>
      <c r="BC10" s="197">
        <v>3866794709.4664593</v>
      </c>
      <c r="BD10" s="197">
        <v>3563728251.9464593</v>
      </c>
      <c r="BE10" s="197">
        <v>59535961.109999999</v>
      </c>
      <c r="BF10" s="197"/>
      <c r="BG10" s="197">
        <v>243530496.41</v>
      </c>
      <c r="BH10" s="197"/>
      <c r="BI10" s="197">
        <v>1407247213.9135408</v>
      </c>
      <c r="BJ10" s="197">
        <v>220637784.85000002</v>
      </c>
      <c r="BK10" s="197">
        <v>1566318319.3399999</v>
      </c>
      <c r="BL10" s="197">
        <v>1065305021.02</v>
      </c>
      <c r="BM10" s="197">
        <v>401559112.74000001</v>
      </c>
      <c r="BN10" s="197">
        <v>124686166.65999998</v>
      </c>
      <c r="BO10" s="197">
        <v>7248840791.46</v>
      </c>
      <c r="BP10" s="197">
        <v>5491528788.4524593</v>
      </c>
      <c r="BQ10" s="197">
        <v>1757312003.0075407</v>
      </c>
    </row>
    <row r="11" spans="1:69" ht="12.75" customHeight="1" x14ac:dyDescent="0.25">
      <c r="A11" s="194">
        <v>2007</v>
      </c>
      <c r="B11" s="194">
        <v>4</v>
      </c>
      <c r="C11" s="205">
        <v>179</v>
      </c>
      <c r="D11" s="209">
        <v>99</v>
      </c>
      <c r="E11" s="209">
        <v>80</v>
      </c>
      <c r="F11" s="205">
        <v>21667</v>
      </c>
      <c r="G11" s="206">
        <v>35627606288.190002</v>
      </c>
      <c r="H11" s="206">
        <v>13600161352.700001</v>
      </c>
      <c r="I11" s="206">
        <v>18037539097.009998</v>
      </c>
      <c r="J11" s="206">
        <v>18037539097.009998</v>
      </c>
      <c r="K11" s="206">
        <v>3989905838.4800034</v>
      </c>
      <c r="L11" s="197">
        <v>17228108230.489998</v>
      </c>
      <c r="M11" s="197">
        <v>609133115.25</v>
      </c>
      <c r="N11" s="206">
        <v>1448704759.45</v>
      </c>
      <c r="O11" s="207">
        <f t="shared" si="0"/>
        <v>8.0316098091792645E-2</v>
      </c>
      <c r="P11" s="197">
        <v>0</v>
      </c>
      <c r="Q11" s="197">
        <v>247167394.92000002</v>
      </c>
      <c r="R11" s="197">
        <v>237462533.91000003</v>
      </c>
      <c r="S11" s="197">
        <v>1545366049.5600002</v>
      </c>
      <c r="T11" s="197">
        <v>1318518155.2400002</v>
      </c>
      <c r="U11" s="197">
        <v>20700217.25</v>
      </c>
      <c r="V11" s="197"/>
      <c r="W11" s="206">
        <v>28269308404.939999</v>
      </c>
      <c r="X11" s="206">
        <v>25959653548.93</v>
      </c>
      <c r="Y11" s="206">
        <v>2757959914.8941002</v>
      </c>
      <c r="Z11" s="206">
        <v>23200893116.036102</v>
      </c>
      <c r="AA11" s="206">
        <v>1837031279.1299982</v>
      </c>
      <c r="AB11" s="206">
        <v>1806798398.1318104</v>
      </c>
      <c r="AC11" s="206"/>
      <c r="AD11" s="206">
        <v>7358297883.2399998</v>
      </c>
      <c r="AE11" s="206">
        <v>6513649792.0500002</v>
      </c>
      <c r="AF11" s="208">
        <v>-1853866356.8599999</v>
      </c>
      <c r="AG11" s="197">
        <v>19510870</v>
      </c>
      <c r="AH11" s="197">
        <v>24296826.98</v>
      </c>
      <c r="AI11" s="197">
        <v>737248142.32999992</v>
      </c>
      <c r="AJ11" s="197"/>
      <c r="AK11" s="197"/>
      <c r="AL11" s="197"/>
      <c r="AM11" s="197"/>
      <c r="AN11" s="197"/>
      <c r="AO11" s="197"/>
      <c r="AP11" s="197"/>
      <c r="AQ11" s="197"/>
      <c r="AR11" s="197"/>
      <c r="AS11" s="197"/>
      <c r="AT11" s="197"/>
      <c r="AU11" s="197"/>
      <c r="AV11" s="197">
        <v>8311371594.5300016</v>
      </c>
      <c r="AW11" s="197">
        <v>6741952677.2000017</v>
      </c>
      <c r="AX11" s="197">
        <v>187398007.13000003</v>
      </c>
      <c r="AY11" s="206">
        <v>37368321</v>
      </c>
      <c r="AZ11" s="197">
        <v>1334503579.8700001</v>
      </c>
      <c r="BA11" s="197">
        <v>19531697</v>
      </c>
      <c r="BB11" s="197"/>
      <c r="BC11" s="197">
        <v>5655355175.2700005</v>
      </c>
      <c r="BD11" s="197">
        <v>5529382922.2800007</v>
      </c>
      <c r="BE11" s="197">
        <v>119212634.98999999</v>
      </c>
      <c r="BF11" s="197"/>
      <c r="BG11" s="197">
        <v>6759618</v>
      </c>
      <c r="BH11" s="197"/>
      <c r="BI11" s="197">
        <v>2656016419.2600012</v>
      </c>
      <c r="BJ11" s="197">
        <v>221838350.06</v>
      </c>
      <c r="BK11" s="197">
        <v>1644520489.3</v>
      </c>
      <c r="BL11" s="197">
        <v>1864380353.6029003</v>
      </c>
      <c r="BM11" s="197">
        <v>552046321.88999999</v>
      </c>
      <c r="BN11" s="197">
        <v>197287799.62</v>
      </c>
      <c r="BO11" s="197">
        <v>10518152802.990002</v>
      </c>
      <c r="BP11" s="197">
        <v>8198960070.7606106</v>
      </c>
      <c r="BQ11" s="197">
        <v>2319192732.2293911</v>
      </c>
    </row>
    <row r="12" spans="1:69" ht="12.75" customHeight="1" x14ac:dyDescent="0.25">
      <c r="A12" s="194">
        <v>2008</v>
      </c>
      <c r="B12" s="194">
        <v>1</v>
      </c>
      <c r="C12" s="205">
        <v>197</v>
      </c>
      <c r="D12" s="209">
        <v>110</v>
      </c>
      <c r="E12" s="209">
        <v>87</v>
      </c>
      <c r="F12" s="205">
        <v>23431</v>
      </c>
      <c r="G12" s="206">
        <v>44815841090</v>
      </c>
      <c r="H12" s="206">
        <v>11134968000</v>
      </c>
      <c r="I12" s="206">
        <v>29386442800</v>
      </c>
      <c r="J12" s="206">
        <v>29386442800</v>
      </c>
      <c r="K12" s="206">
        <v>4294430290</v>
      </c>
      <c r="L12" s="197">
        <v>28077348552.287918</v>
      </c>
      <c r="M12" s="197">
        <v>1223284347.23</v>
      </c>
      <c r="N12" s="206">
        <v>1302118900</v>
      </c>
      <c r="O12" s="207">
        <f t="shared" si="0"/>
        <v>4.4310191228725378E-2</v>
      </c>
      <c r="P12" s="197">
        <v>0</v>
      </c>
      <c r="Q12" s="197">
        <v>332488370.69</v>
      </c>
      <c r="R12" s="197">
        <v>95087798.440000013</v>
      </c>
      <c r="S12" s="197">
        <v>1478082667.7866666</v>
      </c>
      <c r="T12" s="197">
        <v>1336820278.6066666</v>
      </c>
      <c r="U12" s="197">
        <v>28917663.379999999</v>
      </c>
      <c r="V12" s="197"/>
      <c r="W12" s="206">
        <v>35776261438.083878</v>
      </c>
      <c r="X12" s="206">
        <v>31570530820</v>
      </c>
      <c r="Y12" s="206">
        <v>2305926199.1739006</v>
      </c>
      <c r="Z12" s="206">
        <v>29264604620.533325</v>
      </c>
      <c r="AA12" s="206">
        <v>2176312186.7438774</v>
      </c>
      <c r="AB12" s="206">
        <v>2176312187.0366535</v>
      </c>
      <c r="AC12" s="206"/>
      <c r="AD12" s="206">
        <v>9039579656.1800003</v>
      </c>
      <c r="AE12" s="206">
        <v>7394042100</v>
      </c>
      <c r="AF12" s="208">
        <v>329317530</v>
      </c>
      <c r="AG12" s="197">
        <v>20465333</v>
      </c>
      <c r="AH12" s="197">
        <v>24989017</v>
      </c>
      <c r="AI12" s="197">
        <v>894226878.59637749</v>
      </c>
      <c r="AJ12" s="197"/>
      <c r="AK12" s="197"/>
      <c r="AL12" s="197"/>
      <c r="AM12" s="197"/>
      <c r="AN12" s="197"/>
      <c r="AO12" s="197"/>
      <c r="AP12" s="197"/>
      <c r="AQ12" s="197"/>
      <c r="AR12" s="197"/>
      <c r="AS12" s="197"/>
      <c r="AT12" s="197"/>
      <c r="AU12" s="197"/>
      <c r="AV12" s="197">
        <v>2572748010.2684894</v>
      </c>
      <c r="AW12" s="197">
        <v>2155465042.2584896</v>
      </c>
      <c r="AX12" s="197">
        <v>32237738.949999999</v>
      </c>
      <c r="AY12" s="206">
        <v>16455</v>
      </c>
      <c r="AZ12" s="197">
        <v>379422476.56</v>
      </c>
      <c r="BA12" s="197">
        <v>1543380</v>
      </c>
      <c r="BB12" s="197"/>
      <c r="BC12" s="197">
        <v>1689288894.0388789</v>
      </c>
      <c r="BD12" s="197">
        <v>1657676376.448879</v>
      </c>
      <c r="BE12" s="197">
        <v>30357304.59</v>
      </c>
      <c r="BF12" s="197"/>
      <c r="BG12" s="197">
        <v>1255213</v>
      </c>
      <c r="BH12" s="197"/>
      <c r="BI12" s="197">
        <v>883459116.22961044</v>
      </c>
      <c r="BJ12" s="197">
        <v>86006575.850000009</v>
      </c>
      <c r="BK12" s="197">
        <v>84258730.224516124</v>
      </c>
      <c r="BL12" s="197">
        <v>614351675.73916674</v>
      </c>
      <c r="BM12" s="197">
        <v>197828304.72</v>
      </c>
      <c r="BN12" s="197">
        <v>21819902.050000001</v>
      </c>
      <c r="BO12" s="197">
        <v>2856709732.2130051</v>
      </c>
      <c r="BP12" s="197">
        <v>2465442913.772469</v>
      </c>
      <c r="BQ12" s="197">
        <v>391266818.44053602</v>
      </c>
    </row>
    <row r="13" spans="1:69" ht="12.75" customHeight="1" x14ac:dyDescent="0.25">
      <c r="A13" s="194">
        <v>2008</v>
      </c>
      <c r="B13" s="194">
        <v>2</v>
      </c>
      <c r="C13" s="205">
        <v>198</v>
      </c>
      <c r="D13" s="209">
        <v>104</v>
      </c>
      <c r="E13" s="209">
        <v>94</v>
      </c>
      <c r="F13" s="205">
        <v>22237</v>
      </c>
      <c r="G13" s="206">
        <v>46129141160</v>
      </c>
      <c r="H13" s="206">
        <v>8385913250</v>
      </c>
      <c r="I13" s="206">
        <v>33601571270</v>
      </c>
      <c r="J13" s="206">
        <v>33601571270</v>
      </c>
      <c r="K13" s="206">
        <v>4141656640</v>
      </c>
      <c r="L13" s="197">
        <v>32205343768.070404</v>
      </c>
      <c r="M13" s="197">
        <v>1054522434.05</v>
      </c>
      <c r="N13" s="206">
        <v>1703727310</v>
      </c>
      <c r="O13" s="207">
        <f t="shared" si="0"/>
        <v>5.0703798828631387E-2</v>
      </c>
      <c r="P13" s="197">
        <v>1550000</v>
      </c>
      <c r="Q13" s="197">
        <v>326140254.77999997</v>
      </c>
      <c r="R13" s="197">
        <v>121446518.90000001</v>
      </c>
      <c r="S13" s="197">
        <v>1274495869.8</v>
      </c>
      <c r="T13" s="197">
        <v>1137559653.3499999</v>
      </c>
      <c r="U13" s="197">
        <v>24915615.649999999</v>
      </c>
      <c r="V13" s="197"/>
      <c r="W13" s="206">
        <v>36204247154.447403</v>
      </c>
      <c r="X13" s="206">
        <v>29124742750</v>
      </c>
      <c r="Y13" s="206">
        <v>2426087457.7915998</v>
      </c>
      <c r="Z13" s="206">
        <v>26698655293.627003</v>
      </c>
      <c r="AA13" s="206">
        <v>2189696135.2074032</v>
      </c>
      <c r="AB13" s="206">
        <v>2189696133.7888002</v>
      </c>
      <c r="AC13" s="206"/>
      <c r="AD13" s="206">
        <v>9924894011.1119995</v>
      </c>
      <c r="AE13" s="206">
        <v>7565800156.6699991</v>
      </c>
      <c r="AF13" s="208">
        <v>386181246.7719999</v>
      </c>
      <c r="AG13" s="197">
        <v>61365852.719999999</v>
      </c>
      <c r="AH13" s="197">
        <v>23145248.600000001</v>
      </c>
      <c r="AI13" s="197">
        <v>969601179.0999999</v>
      </c>
      <c r="AJ13" s="197"/>
      <c r="AK13" s="197"/>
      <c r="AL13" s="197"/>
      <c r="AM13" s="197"/>
      <c r="AN13" s="197"/>
      <c r="AO13" s="197"/>
      <c r="AP13" s="197"/>
      <c r="AQ13" s="197"/>
      <c r="AR13" s="197"/>
      <c r="AS13" s="197"/>
      <c r="AT13" s="197"/>
      <c r="AU13" s="197"/>
      <c r="AV13" s="197">
        <v>5308603398.504241</v>
      </c>
      <c r="AW13" s="197">
        <v>4547203385.4542398</v>
      </c>
      <c r="AX13" s="197">
        <v>69318115.469999999</v>
      </c>
      <c r="AY13" s="206">
        <v>1419656</v>
      </c>
      <c r="AZ13" s="197">
        <v>682354441.04999995</v>
      </c>
      <c r="BA13" s="197">
        <v>4435846.2200000007</v>
      </c>
      <c r="BB13" s="197"/>
      <c r="BC13" s="197">
        <v>3322019609.3688788</v>
      </c>
      <c r="BD13" s="197">
        <v>3118344261.7588787</v>
      </c>
      <c r="BE13" s="197">
        <v>193882528.60999998</v>
      </c>
      <c r="BF13" s="197"/>
      <c r="BG13" s="197">
        <v>9792819</v>
      </c>
      <c r="BH13" s="197"/>
      <c r="BI13" s="197">
        <v>1986583789.1353621</v>
      </c>
      <c r="BJ13" s="197">
        <v>328317242.76000005</v>
      </c>
      <c r="BK13" s="197">
        <v>212297256.22451615</v>
      </c>
      <c r="BL13" s="197">
        <v>1157051103.1700001</v>
      </c>
      <c r="BM13" s="197">
        <v>427458567.13999999</v>
      </c>
      <c r="BN13" s="197">
        <v>100100544.47999999</v>
      </c>
      <c r="BO13" s="197">
        <v>5954718834.3687572</v>
      </c>
      <c r="BP13" s="197">
        <v>5024474295.4668789</v>
      </c>
      <c r="BQ13" s="197">
        <v>930244538.90187836</v>
      </c>
    </row>
    <row r="14" spans="1:69" ht="12.75" customHeight="1" x14ac:dyDescent="0.25">
      <c r="A14" s="194">
        <v>2008</v>
      </c>
      <c r="B14" s="194">
        <v>3</v>
      </c>
      <c r="C14" s="205">
        <v>204</v>
      </c>
      <c r="D14" s="209">
        <v>103</v>
      </c>
      <c r="E14" s="209">
        <v>101</v>
      </c>
      <c r="F14" s="205">
        <v>24021</v>
      </c>
      <c r="G14" s="206">
        <v>42982106258.639999</v>
      </c>
      <c r="H14" s="206">
        <v>6071463943.4300003</v>
      </c>
      <c r="I14" s="206">
        <v>33100879461.269997</v>
      </c>
      <c r="J14" s="206">
        <v>33100879461.269997</v>
      </c>
      <c r="K14" s="206">
        <v>3809762853.9399986</v>
      </c>
      <c r="L14" s="197">
        <v>31732060813.695004</v>
      </c>
      <c r="M14" s="197">
        <v>1054255973.22</v>
      </c>
      <c r="N14" s="206">
        <v>1997185979.6900001</v>
      </c>
      <c r="O14" s="207">
        <f t="shared" si="0"/>
        <v>6.0336341879581382E-2</v>
      </c>
      <c r="P14" s="197"/>
      <c r="Q14" s="197">
        <v>290421161.68000001</v>
      </c>
      <c r="R14" s="197">
        <v>221190038.87</v>
      </c>
      <c r="S14" s="197">
        <v>1295059738.813333</v>
      </c>
      <c r="T14" s="197">
        <v>1206252433.1933331</v>
      </c>
      <c r="U14" s="197">
        <v>26699429.82</v>
      </c>
      <c r="V14" s="197"/>
      <c r="W14" s="206">
        <v>42982106258.645943</v>
      </c>
      <c r="X14" s="206">
        <v>29020238535.799999</v>
      </c>
      <c r="Y14" s="206">
        <v>2260730115.0755</v>
      </c>
      <c r="Z14" s="206">
        <v>26759508420.719509</v>
      </c>
      <c r="AA14" s="206">
        <v>12649309799.735943</v>
      </c>
      <c r="AB14" s="206">
        <v>2163089584.1289334</v>
      </c>
      <c r="AC14" s="206"/>
      <c r="AD14" s="206">
        <v>10486220219.612001</v>
      </c>
      <c r="AE14" s="206">
        <v>7857109527.0400009</v>
      </c>
      <c r="AF14" s="208">
        <v>232368965.76599988</v>
      </c>
      <c r="AG14" s="197">
        <v>58258361.899999999</v>
      </c>
      <c r="AH14" s="197">
        <v>32525318</v>
      </c>
      <c r="AI14" s="197">
        <v>916479933.13600004</v>
      </c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>
        <v>8240817845.0099983</v>
      </c>
      <c r="AW14" s="197">
        <v>7293350158.2999983</v>
      </c>
      <c r="AX14" s="197">
        <v>97381019.120000005</v>
      </c>
      <c r="AY14" s="206"/>
      <c r="AZ14" s="197">
        <v>839443932.36000013</v>
      </c>
      <c r="BA14" s="197"/>
      <c r="BB14" s="197"/>
      <c r="BC14" s="197">
        <v>5012991098.8088789</v>
      </c>
      <c r="BD14" s="197">
        <v>4658598313.5388784</v>
      </c>
      <c r="BE14" s="197">
        <v>347274428.27000004</v>
      </c>
      <c r="BF14" s="197"/>
      <c r="BG14" s="197">
        <v>7118357</v>
      </c>
      <c r="BH14" s="197"/>
      <c r="BI14" s="197">
        <v>3227826746.2011194</v>
      </c>
      <c r="BJ14" s="197">
        <v>732350459.78999996</v>
      </c>
      <c r="BK14" s="197">
        <v>339681185.45451611</v>
      </c>
      <c r="BL14" s="197">
        <v>1739394075.5600002</v>
      </c>
      <c r="BM14" s="197">
        <v>664742700.56999993</v>
      </c>
      <c r="BN14" s="197">
        <v>181754449.50999999</v>
      </c>
      <c r="BO14" s="197">
        <v>9253022343.0345154</v>
      </c>
      <c r="BP14" s="197">
        <v>7856717932.2888794</v>
      </c>
      <c r="BQ14" s="197">
        <v>1396304410.745636</v>
      </c>
    </row>
    <row r="15" spans="1:69" ht="12.75" customHeight="1" x14ac:dyDescent="0.25">
      <c r="A15" s="194">
        <v>2008</v>
      </c>
      <c r="B15" s="194">
        <v>4</v>
      </c>
      <c r="C15" s="205">
        <v>209</v>
      </c>
      <c r="D15" s="209">
        <v>101</v>
      </c>
      <c r="E15" s="209">
        <v>108</v>
      </c>
      <c r="F15" s="205">
        <v>24655</v>
      </c>
      <c r="G15" s="206">
        <v>41700338865.77681</v>
      </c>
      <c r="H15" s="206">
        <v>7109734039.3634787</v>
      </c>
      <c r="I15" s="206">
        <v>30653312200.313503</v>
      </c>
      <c r="J15" s="206">
        <v>30653312200.313503</v>
      </c>
      <c r="K15" s="206">
        <v>3937292626.0998278</v>
      </c>
      <c r="L15" s="197">
        <v>29006400817.154503</v>
      </c>
      <c r="M15" s="197">
        <v>1179553877.4100001</v>
      </c>
      <c r="N15" s="206">
        <v>2192021637.5299997</v>
      </c>
      <c r="O15" s="207">
        <f t="shared" si="0"/>
        <v>7.1510107071156279E-2</v>
      </c>
      <c r="P15" s="197"/>
      <c r="Q15" s="197">
        <v>361016046.00999999</v>
      </c>
      <c r="R15" s="197">
        <v>160954751.03000003</v>
      </c>
      <c r="S15" s="197">
        <v>1338597628.0166667</v>
      </c>
      <c r="T15" s="197">
        <v>1199542654.5066667</v>
      </c>
      <c r="U15" s="197">
        <v>23743865.710000001</v>
      </c>
      <c r="V15" s="197"/>
      <c r="W15" s="206">
        <v>30827985132.322208</v>
      </c>
      <c r="X15" s="206">
        <v>27671713731.914341</v>
      </c>
      <c r="Y15" s="206">
        <v>2130203714.6640999</v>
      </c>
      <c r="Z15" s="206">
        <v>25541510017.25024</v>
      </c>
      <c r="AA15" s="206">
        <v>473506606.60786724</v>
      </c>
      <c r="AB15" s="206">
        <v>1928932536.7978654</v>
      </c>
      <c r="AC15" s="206"/>
      <c r="AD15" s="206">
        <v>10872353736.446106</v>
      </c>
      <c r="AE15" s="206">
        <v>7668248391.3699999</v>
      </c>
      <c r="AF15" s="208">
        <v>249118823.68599999</v>
      </c>
      <c r="AG15" s="197">
        <v>61954703.899999999</v>
      </c>
      <c r="AH15" s="197">
        <v>25407036</v>
      </c>
      <c r="AI15" s="197">
        <v>970104295.68600011</v>
      </c>
      <c r="AJ15" s="197"/>
      <c r="AK15" s="197"/>
      <c r="AL15" s="197"/>
      <c r="AM15" s="197"/>
      <c r="AN15" s="197"/>
      <c r="AO15" s="197"/>
      <c r="AP15" s="197"/>
      <c r="AQ15" s="197"/>
      <c r="AR15" s="197"/>
      <c r="AS15" s="197"/>
      <c r="AT15" s="197"/>
      <c r="AU15" s="197"/>
      <c r="AV15" s="197">
        <v>11092623442.501711</v>
      </c>
      <c r="AW15" s="197">
        <v>9908986722.8817101</v>
      </c>
      <c r="AX15" s="197">
        <v>136179222.25999999</v>
      </c>
      <c r="AY15" s="206"/>
      <c r="AZ15" s="197">
        <v>1018876468.42</v>
      </c>
      <c r="BA15" s="197"/>
      <c r="BB15" s="197"/>
      <c r="BC15" s="197">
        <v>6516367817.3233156</v>
      </c>
      <c r="BD15" s="197">
        <v>6075437882.2433157</v>
      </c>
      <c r="BE15" s="197">
        <v>432575975.08000004</v>
      </c>
      <c r="BF15" s="197"/>
      <c r="BG15" s="197">
        <v>8353960</v>
      </c>
      <c r="BH15" s="197"/>
      <c r="BI15" s="197">
        <v>4576255625.1783953</v>
      </c>
      <c r="BJ15" s="197">
        <v>1026666081.0510001</v>
      </c>
      <c r="BK15" s="197">
        <v>444415849.35000002</v>
      </c>
      <c r="BL15" s="197">
        <v>2362736825.4735899</v>
      </c>
      <c r="BM15" s="197">
        <v>1153582128.28</v>
      </c>
      <c r="BN15" s="197">
        <v>655388402.35000002</v>
      </c>
      <c r="BO15" s="197">
        <v>12699436573.131712</v>
      </c>
      <c r="BP15" s="197">
        <v>10804548764.047806</v>
      </c>
      <c r="BQ15" s="197">
        <v>1894887809.0839062</v>
      </c>
    </row>
    <row r="16" spans="1:69" ht="12.75" customHeight="1" x14ac:dyDescent="0.25">
      <c r="A16" s="194">
        <v>2009</v>
      </c>
      <c r="B16" s="194">
        <v>1</v>
      </c>
      <c r="C16" s="205">
        <v>214</v>
      </c>
      <c r="D16" s="209">
        <v>102</v>
      </c>
      <c r="E16" s="209">
        <v>112</v>
      </c>
      <c r="F16" s="205">
        <v>27020</v>
      </c>
      <c r="G16" s="206">
        <v>42264832200</v>
      </c>
      <c r="H16" s="206">
        <v>6590406260</v>
      </c>
      <c r="I16" s="206">
        <v>31294718560</v>
      </c>
      <c r="J16" s="206">
        <v>31294718560</v>
      </c>
      <c r="K16" s="206">
        <v>4379707380</v>
      </c>
      <c r="L16" s="197">
        <v>28698747298.380001</v>
      </c>
      <c r="M16" s="197">
        <v>1907687062.5599999</v>
      </c>
      <c r="N16" s="206">
        <v>2401172970</v>
      </c>
      <c r="O16" s="207">
        <f t="shared" si="0"/>
        <v>7.6727738113264568E-2</v>
      </c>
      <c r="P16" s="197"/>
      <c r="Q16" s="197">
        <v>413808727.93000001</v>
      </c>
      <c r="R16" s="197">
        <v>147069299.41999999</v>
      </c>
      <c r="S16" s="197">
        <v>1481994150.4000001</v>
      </c>
      <c r="T16" s="197">
        <v>1362221747.72</v>
      </c>
      <c r="U16" s="197">
        <v>34666843.130000003</v>
      </c>
      <c r="V16" s="197"/>
      <c r="W16" s="206">
        <v>31765962080</v>
      </c>
      <c r="X16" s="206">
        <v>28627894260</v>
      </c>
      <c r="Y16" s="206">
        <v>1965104558.3299999</v>
      </c>
      <c r="Z16" s="206">
        <v>26662789697.5</v>
      </c>
      <c r="AA16" s="206">
        <v>1970035970</v>
      </c>
      <c r="AB16" s="206">
        <v>1970035979.98</v>
      </c>
      <c r="AC16" s="206"/>
      <c r="AD16" s="206">
        <v>10498870120</v>
      </c>
      <c r="AE16" s="206">
        <v>6994315820</v>
      </c>
      <c r="AF16" s="208">
        <v>1270669000</v>
      </c>
      <c r="AG16" s="197">
        <v>375740846</v>
      </c>
      <c r="AH16" s="197">
        <v>52997381</v>
      </c>
      <c r="AI16" s="197">
        <v>1101032955.78</v>
      </c>
      <c r="AJ16" s="197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>
        <v>2791992328.0916672</v>
      </c>
      <c r="AW16" s="197">
        <v>2649701189.6816669</v>
      </c>
      <c r="AX16" s="197">
        <v>51273424.150000006</v>
      </c>
      <c r="AY16" s="206"/>
      <c r="AZ16" s="197">
        <v>86771800.25</v>
      </c>
      <c r="BA16" s="197"/>
      <c r="BB16" s="197"/>
      <c r="BC16" s="197">
        <v>1646822177.1068699</v>
      </c>
      <c r="BD16" s="197">
        <v>1568762582.9268699</v>
      </c>
      <c r="BE16" s="197">
        <v>74367300.219999999</v>
      </c>
      <c r="BF16" s="197"/>
      <c r="BG16" s="197">
        <v>3692293.96</v>
      </c>
      <c r="BH16" s="197"/>
      <c r="BI16" s="197">
        <v>1145170150.9847972</v>
      </c>
      <c r="BJ16" s="197">
        <v>285456164.98999995</v>
      </c>
      <c r="BK16" s="197">
        <v>160075819.88</v>
      </c>
      <c r="BL16" s="197">
        <v>629545915.56874454</v>
      </c>
      <c r="BM16" s="197">
        <v>1929816432.3100002</v>
      </c>
      <c r="BN16" s="197">
        <v>1608332351.1799998</v>
      </c>
      <c r="BO16" s="197">
        <v>4885276719.2816677</v>
      </c>
      <c r="BP16" s="197">
        <v>4208200519.0756145</v>
      </c>
      <c r="BQ16" s="197">
        <v>677076200.20605326</v>
      </c>
    </row>
    <row r="17" spans="1:69" ht="12.75" customHeight="1" x14ac:dyDescent="0.25">
      <c r="A17" s="194">
        <v>2009</v>
      </c>
      <c r="B17" s="194">
        <v>2</v>
      </c>
      <c r="C17" s="205">
        <v>217</v>
      </c>
      <c r="D17" s="209">
        <v>102</v>
      </c>
      <c r="E17" s="209">
        <v>115</v>
      </c>
      <c r="F17" s="205">
        <v>27780</v>
      </c>
      <c r="G17" s="206">
        <v>42781679940</v>
      </c>
      <c r="H17" s="206">
        <v>7037448000</v>
      </c>
      <c r="I17" s="206">
        <v>31273938880</v>
      </c>
      <c r="J17" s="206">
        <v>31273938880</v>
      </c>
      <c r="K17" s="206">
        <v>4470293060</v>
      </c>
      <c r="L17" s="197">
        <v>28972576221.451698</v>
      </c>
      <c r="M17" s="197">
        <v>1630751166.27</v>
      </c>
      <c r="N17" s="206">
        <v>2534093260</v>
      </c>
      <c r="O17" s="207">
        <f t="shared" si="0"/>
        <v>8.1028912594715674E-2</v>
      </c>
      <c r="P17" s="197"/>
      <c r="Q17" s="197">
        <v>391201509.47000003</v>
      </c>
      <c r="R17" s="197">
        <v>139300109.19</v>
      </c>
      <c r="S17" s="197">
        <v>1454819953.0100002</v>
      </c>
      <c r="T17" s="197">
        <v>1355393511.3500001</v>
      </c>
      <c r="U17" s="197">
        <v>24887703.859999999</v>
      </c>
      <c r="V17" s="197"/>
      <c r="W17" s="206">
        <v>32330579389.999996</v>
      </c>
      <c r="X17" s="206">
        <v>29103771230</v>
      </c>
      <c r="Y17" s="206">
        <v>2326975739.7057891</v>
      </c>
      <c r="Z17" s="206">
        <v>26776795489.547195</v>
      </c>
      <c r="AA17" s="206">
        <v>2138462140.0000002</v>
      </c>
      <c r="AB17" s="206">
        <v>2138462131.0374982</v>
      </c>
      <c r="AC17" s="206"/>
      <c r="AD17" s="206">
        <v>10451100560</v>
      </c>
      <c r="AE17" s="206">
        <v>7113835910</v>
      </c>
      <c r="AF17" s="208">
        <v>946483120</v>
      </c>
      <c r="AG17" s="197">
        <v>376374592</v>
      </c>
      <c r="AH17" s="197">
        <v>52938411</v>
      </c>
      <c r="AI17" s="197">
        <v>1384630132.6899998</v>
      </c>
      <c r="AJ17" s="197"/>
      <c r="AK17" s="197"/>
      <c r="AL17" s="197"/>
      <c r="AM17" s="197"/>
      <c r="AN17" s="197"/>
      <c r="AO17" s="197"/>
      <c r="AP17" s="197"/>
      <c r="AQ17" s="197"/>
      <c r="AR17" s="197"/>
      <c r="AS17" s="197"/>
      <c r="AT17" s="197"/>
      <c r="AU17" s="197"/>
      <c r="AV17" s="197">
        <v>5115171630.920001</v>
      </c>
      <c r="AW17" s="197">
        <v>4848570542.96</v>
      </c>
      <c r="AX17" s="197">
        <v>89816641.25999999</v>
      </c>
      <c r="AY17" s="206"/>
      <c r="AZ17" s="197">
        <v>167774685.94</v>
      </c>
      <c r="BA17" s="197"/>
      <c r="BB17" s="197"/>
      <c r="BC17" s="197">
        <v>3080152293.3900003</v>
      </c>
      <c r="BD17" s="197">
        <v>2951348975.0700002</v>
      </c>
      <c r="BE17" s="197">
        <v>106532870.36</v>
      </c>
      <c r="BF17" s="197"/>
      <c r="BG17" s="197">
        <v>22270447.960000001</v>
      </c>
      <c r="BH17" s="197"/>
      <c r="BI17" s="197">
        <v>2035019337.5300007</v>
      </c>
      <c r="BJ17" s="197">
        <v>543348126.01699984</v>
      </c>
      <c r="BK17" s="197">
        <v>337266906.82999998</v>
      </c>
      <c r="BL17" s="197">
        <v>1101972260.3400002</v>
      </c>
      <c r="BM17" s="197">
        <v>2393447148.2400002</v>
      </c>
      <c r="BN17" s="197">
        <v>2490106567.4700003</v>
      </c>
      <c r="BO17" s="197">
        <v>7846320685.9900017</v>
      </c>
      <c r="BP17" s="197">
        <v>7295385927.2969999</v>
      </c>
      <c r="BQ17" s="197">
        <v>550934758.69300175</v>
      </c>
    </row>
    <row r="18" spans="1:69" ht="12.75" customHeight="1" x14ac:dyDescent="0.25">
      <c r="A18" s="194">
        <v>2009</v>
      </c>
      <c r="B18" s="194">
        <v>3</v>
      </c>
      <c r="C18" s="205">
        <v>217</v>
      </c>
      <c r="D18" s="209"/>
      <c r="E18" s="209"/>
      <c r="F18" s="205">
        <v>27061</v>
      </c>
      <c r="G18" s="206">
        <v>42662016370.510002</v>
      </c>
      <c r="H18" s="206">
        <v>7003338891.710001</v>
      </c>
      <c r="I18" s="206">
        <v>31266289083.620003</v>
      </c>
      <c r="J18" s="206">
        <v>31266289083.620003</v>
      </c>
      <c r="K18" s="206">
        <v>4392388395.1799984</v>
      </c>
      <c r="L18" s="197">
        <v>26937453001.100002</v>
      </c>
      <c r="M18" s="197">
        <v>1396018159.6300001</v>
      </c>
      <c r="N18" s="206">
        <v>5636916077</v>
      </c>
      <c r="O18" s="207">
        <f t="shared" si="0"/>
        <v>0.18028733956640561</v>
      </c>
      <c r="P18" s="197"/>
      <c r="Q18" s="197">
        <v>351892207.52000004</v>
      </c>
      <c r="R18" s="197">
        <v>173291285.5</v>
      </c>
      <c r="S18" s="197">
        <v>1476596476.8600001</v>
      </c>
      <c r="T18" s="197">
        <v>1370937784.22</v>
      </c>
      <c r="U18" s="197">
        <v>31835916.84</v>
      </c>
      <c r="V18" s="197"/>
      <c r="W18" s="206">
        <v>32644337045.286007</v>
      </c>
      <c r="X18" s="206">
        <v>29706546599.060009</v>
      </c>
      <c r="Y18" s="206">
        <v>2172121616.3399997</v>
      </c>
      <c r="Z18" s="206">
        <v>27534424982.720009</v>
      </c>
      <c r="AA18" s="206">
        <v>2084440437.355998</v>
      </c>
      <c r="AB18" s="206">
        <v>2084440437.3560004</v>
      </c>
      <c r="AC18" s="206"/>
      <c r="AD18" s="206">
        <v>10017679325.226683</v>
      </c>
      <c r="AE18" s="206">
        <v>7155462292.4300013</v>
      </c>
      <c r="AF18" s="208">
        <v>858739702.2766825</v>
      </c>
      <c r="AG18" s="197">
        <v>45250011.539999999</v>
      </c>
      <c r="AH18" s="197">
        <v>53397500</v>
      </c>
      <c r="AI18" s="197">
        <v>1705816572.7799997</v>
      </c>
      <c r="AJ18" s="197"/>
      <c r="AK18" s="197"/>
      <c r="AL18" s="197"/>
      <c r="AM18" s="197"/>
      <c r="AN18" s="197"/>
      <c r="AO18" s="197"/>
      <c r="AP18" s="197"/>
      <c r="AQ18" s="197"/>
      <c r="AR18" s="197"/>
      <c r="AS18" s="197"/>
      <c r="AT18" s="197"/>
      <c r="AU18" s="197"/>
      <c r="AV18" s="197">
        <v>7952253341.04</v>
      </c>
      <c r="AW18" s="197">
        <v>7486760592.9799995</v>
      </c>
      <c r="AX18" s="197">
        <v>140573002.63000003</v>
      </c>
      <c r="AY18" s="206"/>
      <c r="AZ18" s="197">
        <v>270182270.89000005</v>
      </c>
      <c r="BA18" s="197"/>
      <c r="BB18" s="197"/>
      <c r="BC18" s="197">
        <v>4724215347.7300005</v>
      </c>
      <c r="BD18" s="197">
        <v>4564692211.9400005</v>
      </c>
      <c r="BE18" s="197">
        <v>147379063.82999998</v>
      </c>
      <c r="BF18" s="197"/>
      <c r="BG18" s="197">
        <v>12144071.960000001</v>
      </c>
      <c r="BH18" s="197"/>
      <c r="BI18" s="197">
        <v>3228037993.3099995</v>
      </c>
      <c r="BJ18" s="197">
        <v>1425469220.4700003</v>
      </c>
      <c r="BK18" s="197">
        <v>352647006.79999995</v>
      </c>
      <c r="BL18" s="197">
        <v>1682266594.5900002</v>
      </c>
      <c r="BM18" s="197">
        <v>2665589009.4099994</v>
      </c>
      <c r="BN18" s="197">
        <v>2813254931.8500004</v>
      </c>
      <c r="BO18" s="197">
        <v>10970957108.25</v>
      </c>
      <c r="BP18" s="197">
        <v>10790748661.050001</v>
      </c>
      <c r="BQ18" s="197">
        <v>180208447.19999886</v>
      </c>
    </row>
    <row r="19" spans="1:69" ht="12.75" customHeight="1" x14ac:dyDescent="0.25">
      <c r="A19" s="194">
        <v>2009</v>
      </c>
      <c r="B19" s="194">
        <v>4</v>
      </c>
      <c r="C19" s="205">
        <v>212</v>
      </c>
      <c r="D19" s="209">
        <v>95</v>
      </c>
      <c r="E19" s="209">
        <v>117</v>
      </c>
      <c r="F19" s="205">
        <v>28069</v>
      </c>
      <c r="G19" s="206">
        <v>44568177819.310005</v>
      </c>
      <c r="H19" s="206">
        <v>9779467677.8499985</v>
      </c>
      <c r="I19" s="206">
        <v>30368474945.050003</v>
      </c>
      <c r="J19" s="206">
        <v>30368474945.050003</v>
      </c>
      <c r="K19" s="206">
        <v>4420235196.4100037</v>
      </c>
      <c r="L19" s="197">
        <v>25615400651.470001</v>
      </c>
      <c r="M19" s="197">
        <v>4471750922.8999996</v>
      </c>
      <c r="N19" s="206">
        <v>2128058098.6299999</v>
      </c>
      <c r="O19" s="207">
        <f t="shared" si="0"/>
        <v>7.0074579065316833E-2</v>
      </c>
      <c r="P19" s="197"/>
      <c r="Q19" s="197">
        <v>515174551.43000001</v>
      </c>
      <c r="R19" s="197">
        <v>162388581.82999998</v>
      </c>
      <c r="S19" s="197">
        <v>1466375727.8500001</v>
      </c>
      <c r="T19" s="197">
        <v>1356635787.21</v>
      </c>
      <c r="U19" s="197">
        <v>31128664.84</v>
      </c>
      <c r="V19" s="197"/>
      <c r="W19" s="206">
        <v>32656277693.560001</v>
      </c>
      <c r="X19" s="206">
        <v>29898255733.489998</v>
      </c>
      <c r="Y19" s="206">
        <v>1905561918.8899999</v>
      </c>
      <c r="Z19" s="206">
        <v>27992693814.599998</v>
      </c>
      <c r="AA19" s="206">
        <v>1947335305.1999998</v>
      </c>
      <c r="AB19" s="206">
        <v>1947335305.2</v>
      </c>
      <c r="AC19" s="206"/>
      <c r="AD19" s="206">
        <v>11911900125.745926</v>
      </c>
      <c r="AE19" s="206">
        <v>7442560565.5300007</v>
      </c>
      <c r="AF19" s="208">
        <v>819806622.04000008</v>
      </c>
      <c r="AG19" s="197">
        <v>346608079</v>
      </c>
      <c r="AH19" s="197">
        <v>57271111</v>
      </c>
      <c r="AI19" s="197">
        <v>1390541107.98</v>
      </c>
      <c r="AJ19" s="197"/>
      <c r="AK19" s="197"/>
      <c r="AL19" s="197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>
        <v>10764213840.680542</v>
      </c>
      <c r="AW19" s="197">
        <v>10218971740.955742</v>
      </c>
      <c r="AX19" s="197">
        <v>193878808.65000001</v>
      </c>
      <c r="AY19" s="206"/>
      <c r="AZ19" s="197">
        <v>333044428.2148</v>
      </c>
      <c r="BA19" s="197"/>
      <c r="BB19" s="197"/>
      <c r="BC19" s="197">
        <v>6169097861.2630148</v>
      </c>
      <c r="BD19" s="197">
        <v>5993283642.9530144</v>
      </c>
      <c r="BE19" s="197">
        <v>146066933.31</v>
      </c>
      <c r="BF19" s="197"/>
      <c r="BG19" s="197">
        <v>29747285</v>
      </c>
      <c r="BH19" s="197"/>
      <c r="BI19" s="197">
        <v>4595115979.4175272</v>
      </c>
      <c r="BJ19" s="197">
        <v>802734547.21000016</v>
      </c>
      <c r="BK19" s="197">
        <v>674231860.98000002</v>
      </c>
      <c r="BL19" s="197">
        <v>2264221315.7739997</v>
      </c>
      <c r="BM19" s="197">
        <v>3087006184.802</v>
      </c>
      <c r="BN19" s="197">
        <v>3210813990.8096004</v>
      </c>
      <c r="BO19" s="197">
        <v>14527593322.202541</v>
      </c>
      <c r="BP19" s="197">
        <v>12690728108.756617</v>
      </c>
      <c r="BQ19" s="197">
        <v>1836865213.4459248</v>
      </c>
    </row>
    <row r="20" spans="1:69" ht="12.75" customHeight="1" x14ac:dyDescent="0.25">
      <c r="A20" s="194">
        <v>2010</v>
      </c>
      <c r="B20" s="194">
        <v>1</v>
      </c>
      <c r="C20" s="205">
        <v>207</v>
      </c>
      <c r="D20" s="209">
        <v>88</v>
      </c>
      <c r="E20" s="209">
        <v>119</v>
      </c>
      <c r="F20" s="205">
        <v>27132</v>
      </c>
      <c r="G20" s="206">
        <v>44269760320.854591</v>
      </c>
      <c r="H20" s="206">
        <v>8052247626.3500004</v>
      </c>
      <c r="I20" s="206">
        <v>31879318603.526432</v>
      </c>
      <c r="J20" s="206">
        <v>31879318603.526432</v>
      </c>
      <c r="K20" s="206">
        <v>4338194090.978158</v>
      </c>
      <c r="L20" s="197">
        <v>27201702566.539997</v>
      </c>
      <c r="M20" s="197">
        <v>3657861595.8199997</v>
      </c>
      <c r="N20" s="206">
        <v>3165385564.2399998</v>
      </c>
      <c r="O20" s="207">
        <f t="shared" si="0"/>
        <v>9.9292761040690833E-2</v>
      </c>
      <c r="P20" s="197"/>
      <c r="Q20" s="197">
        <v>493417928.73000002</v>
      </c>
      <c r="R20" s="197">
        <v>170464845.02963194</v>
      </c>
      <c r="S20" s="197">
        <v>1097983026.2249999</v>
      </c>
      <c r="T20" s="197">
        <v>989423955.37499988</v>
      </c>
      <c r="U20" s="197">
        <v>30023544.050000001</v>
      </c>
      <c r="V20" s="197"/>
      <c r="W20" s="206">
        <v>33056555349.686314</v>
      </c>
      <c r="X20" s="206">
        <v>30109975448.67001</v>
      </c>
      <c r="Y20" s="206">
        <v>1739815173.24</v>
      </c>
      <c r="Z20" s="206">
        <v>28370160275.430008</v>
      </c>
      <c r="AA20" s="206">
        <v>2189679548.7163</v>
      </c>
      <c r="AB20" s="206">
        <v>2189679548.7163</v>
      </c>
      <c r="AC20" s="206"/>
      <c r="AD20" s="206">
        <v>11213204971.162249</v>
      </c>
      <c r="AE20" s="206">
        <v>7401896709.21</v>
      </c>
      <c r="AF20" s="208">
        <v>1950697906.3499999</v>
      </c>
      <c r="AG20" s="197">
        <v>89613960</v>
      </c>
      <c r="AH20" s="197">
        <v>46785854</v>
      </c>
      <c r="AI20" s="197">
        <v>1764750005.45</v>
      </c>
      <c r="AJ20" s="197"/>
      <c r="AK20" s="197"/>
      <c r="AL20" s="197"/>
      <c r="AM20" s="197"/>
      <c r="AN20" s="197"/>
      <c r="AO20" s="197"/>
      <c r="AP20" s="197"/>
      <c r="AQ20" s="197"/>
      <c r="AR20" s="197"/>
      <c r="AS20" s="197"/>
      <c r="AT20" s="197"/>
      <c r="AU20" s="197"/>
      <c r="AV20" s="197">
        <v>2882492385.0614209</v>
      </c>
      <c r="AW20" s="197">
        <v>2725983216.3204207</v>
      </c>
      <c r="AX20" s="197">
        <v>37385615.230999999</v>
      </c>
      <c r="AY20" s="206"/>
      <c r="AZ20" s="197">
        <v>82324154.780000001</v>
      </c>
      <c r="BA20" s="197"/>
      <c r="BB20" s="197"/>
      <c r="BC20" s="197">
        <v>1698876482.721173</v>
      </c>
      <c r="BD20" s="197">
        <v>1645464275.9511731</v>
      </c>
      <c r="BE20" s="197">
        <v>51781322.769999996</v>
      </c>
      <c r="BF20" s="197"/>
      <c r="BG20" s="197">
        <v>1630884</v>
      </c>
      <c r="BH20" s="197"/>
      <c r="BI20" s="197">
        <v>1183615902.3402479</v>
      </c>
      <c r="BJ20" s="197">
        <v>437473917.91000003</v>
      </c>
      <c r="BK20" s="197">
        <v>87309482.560000002</v>
      </c>
      <c r="BL20" s="197">
        <v>693966342.65799999</v>
      </c>
      <c r="BM20" s="197">
        <v>390217792.92000008</v>
      </c>
      <c r="BN20" s="197">
        <v>562468597.11000001</v>
      </c>
      <c r="BO20" s="197">
        <v>3360033807.5414209</v>
      </c>
      <c r="BP20" s="197">
        <v>3420536242.3791733</v>
      </c>
      <c r="BQ20" s="197">
        <v>-60502434.837752342</v>
      </c>
    </row>
    <row r="21" spans="1:69" ht="12.75" customHeight="1" x14ac:dyDescent="0.25">
      <c r="A21" s="194">
        <v>2010</v>
      </c>
      <c r="B21" s="194">
        <v>2</v>
      </c>
      <c r="C21" s="205">
        <v>190</v>
      </c>
      <c r="D21" s="209">
        <v>77</v>
      </c>
      <c r="E21" s="209">
        <v>113</v>
      </c>
      <c r="F21" s="205">
        <v>25452</v>
      </c>
      <c r="G21" s="206">
        <v>45595146019.943115</v>
      </c>
      <c r="H21" s="206">
        <v>7611434282.5999985</v>
      </c>
      <c r="I21" s="206">
        <v>33311403164.380009</v>
      </c>
      <c r="J21" s="206">
        <v>33311403164.380009</v>
      </c>
      <c r="K21" s="206">
        <v>4672308572.9631081</v>
      </c>
      <c r="L21" s="197">
        <v>28472718834.440006</v>
      </c>
      <c r="M21" s="197">
        <v>3034399652.6399994</v>
      </c>
      <c r="N21" s="206">
        <v>3400226187.3499999</v>
      </c>
      <c r="O21" s="207">
        <f t="shared" si="0"/>
        <v>0.10207394058338175</v>
      </c>
      <c r="P21" s="197"/>
      <c r="Q21" s="197">
        <v>605843016.82999992</v>
      </c>
      <c r="R21" s="197">
        <v>169890137.96000001</v>
      </c>
      <c r="S21" s="197">
        <v>1048441620.7599999</v>
      </c>
      <c r="T21" s="197">
        <v>950455928.86999989</v>
      </c>
      <c r="U21" s="197">
        <v>23166394.09</v>
      </c>
      <c r="V21" s="197"/>
      <c r="W21" s="206">
        <v>34958326453.076309</v>
      </c>
      <c r="X21" s="206">
        <v>31011243744.380009</v>
      </c>
      <c r="Y21" s="206">
        <v>1610592089.02</v>
      </c>
      <c r="Z21" s="206">
        <v>28697906607.360008</v>
      </c>
      <c r="AA21" s="206">
        <v>3158205277.9863005</v>
      </c>
      <c r="AB21" s="206">
        <v>3082358725.9863</v>
      </c>
      <c r="AC21" s="206"/>
      <c r="AD21" s="206">
        <v>10636819566.870001</v>
      </c>
      <c r="AE21" s="206">
        <v>7220707678.96</v>
      </c>
      <c r="AF21" s="208">
        <v>1221095552.6100004</v>
      </c>
      <c r="AG21" s="197">
        <v>92360710</v>
      </c>
      <c r="AH21" s="197">
        <v>39075054</v>
      </c>
      <c r="AI21" s="197">
        <v>1817004961.77</v>
      </c>
      <c r="AJ21" s="197"/>
      <c r="AK21" s="197"/>
      <c r="AL21" s="197"/>
      <c r="AM21" s="197"/>
      <c r="AN21" s="197"/>
      <c r="AO21" s="197"/>
      <c r="AP21" s="197"/>
      <c r="AQ21" s="197"/>
      <c r="AR21" s="197"/>
      <c r="AS21" s="197"/>
      <c r="AT21" s="197"/>
      <c r="AU21" s="197"/>
      <c r="AV21" s="197">
        <v>5109788315.4500017</v>
      </c>
      <c r="AW21" s="197">
        <v>4842952535.2900019</v>
      </c>
      <c r="AX21" s="197">
        <v>66298568.199999996</v>
      </c>
      <c r="AY21" s="206"/>
      <c r="AZ21" s="197">
        <v>167736008.52999997</v>
      </c>
      <c r="BA21" s="197"/>
      <c r="BB21" s="197"/>
      <c r="BC21" s="197">
        <v>3029467096.8399997</v>
      </c>
      <c r="BD21" s="197">
        <v>2944240346.4799995</v>
      </c>
      <c r="BE21" s="197">
        <v>70062354.359999999</v>
      </c>
      <c r="BF21" s="197"/>
      <c r="BG21" s="197">
        <v>15164396</v>
      </c>
      <c r="BH21" s="197"/>
      <c r="BI21" s="197">
        <v>2080321218.610002</v>
      </c>
      <c r="BJ21" s="197">
        <v>675937177.14999998</v>
      </c>
      <c r="BK21" s="197">
        <v>170190899.08000001</v>
      </c>
      <c r="BL21" s="197">
        <v>1164912020.51</v>
      </c>
      <c r="BM21" s="197">
        <v>586452017.19000006</v>
      </c>
      <c r="BN21" s="197">
        <v>726986199.44000018</v>
      </c>
      <c r="BO21" s="197">
        <v>5867774474.7200012</v>
      </c>
      <c r="BP21" s="197">
        <v>5674541139.1900005</v>
      </c>
      <c r="BQ21" s="197">
        <v>193233335.53000069</v>
      </c>
    </row>
    <row r="22" spans="1:69" ht="12.75" customHeight="1" x14ac:dyDescent="0.25">
      <c r="A22" s="194">
        <v>2010</v>
      </c>
      <c r="B22" s="194">
        <v>3</v>
      </c>
      <c r="C22" s="205">
        <v>184</v>
      </c>
      <c r="D22" s="209">
        <v>75</v>
      </c>
      <c r="E22" s="209">
        <v>109</v>
      </c>
      <c r="F22" s="205">
        <v>25465</v>
      </c>
      <c r="G22" s="206">
        <v>46938581399.35553</v>
      </c>
      <c r="H22" s="206">
        <v>7279768745.6950006</v>
      </c>
      <c r="I22" s="206">
        <v>34629368068.2565</v>
      </c>
      <c r="J22" s="206">
        <v>34629368068.2565</v>
      </c>
      <c r="K22" s="206">
        <v>5029444585.4040289</v>
      </c>
      <c r="L22" s="197">
        <v>30651341723.529999</v>
      </c>
      <c r="M22" s="197">
        <v>2691975660.3200002</v>
      </c>
      <c r="N22" s="206">
        <v>3848762256.5100002</v>
      </c>
      <c r="O22" s="207">
        <f t="shared" si="0"/>
        <v>0.11114156772725005</v>
      </c>
      <c r="P22" s="197"/>
      <c r="Q22" s="197">
        <v>784749003.61000013</v>
      </c>
      <c r="R22" s="197">
        <v>228236653.66</v>
      </c>
      <c r="S22" s="197">
        <v>1077485907.8349998</v>
      </c>
      <c r="T22" s="197">
        <v>981806838.29499984</v>
      </c>
      <c r="U22" s="197">
        <v>65543916.539999999</v>
      </c>
      <c r="V22" s="197"/>
      <c r="W22" s="206">
        <v>35882512796.612541</v>
      </c>
      <c r="X22" s="206">
        <v>31932912249.77</v>
      </c>
      <c r="Y22" s="206">
        <v>1691644644.5900002</v>
      </c>
      <c r="Z22" s="206">
        <v>30241267605.18</v>
      </c>
      <c r="AA22" s="206">
        <v>3192700194.5425406</v>
      </c>
      <c r="AB22" s="206">
        <v>3053740772.4525352</v>
      </c>
      <c r="AC22" s="206"/>
      <c r="AD22" s="206">
        <v>11056068602.747494</v>
      </c>
      <c r="AE22" s="206">
        <v>7291187762.6200008</v>
      </c>
      <c r="AF22" s="208">
        <v>1184469550.1099999</v>
      </c>
      <c r="AG22" s="197">
        <v>92220628</v>
      </c>
      <c r="AH22" s="197">
        <v>42332025</v>
      </c>
      <c r="AI22" s="197">
        <v>1829087612.6199996</v>
      </c>
      <c r="AJ22" s="197"/>
      <c r="AK22" s="197"/>
      <c r="AL22" s="197"/>
      <c r="AM22" s="197"/>
      <c r="AN22" s="197"/>
      <c r="AO22" s="197"/>
      <c r="AP22" s="197"/>
      <c r="AQ22" s="197"/>
      <c r="AR22" s="197"/>
      <c r="AS22" s="197"/>
      <c r="AT22" s="197"/>
      <c r="AU22" s="197"/>
      <c r="AV22" s="197">
        <v>8068442229.5900002</v>
      </c>
      <c r="AW22" s="197">
        <v>7635811900.3599997</v>
      </c>
      <c r="AX22" s="197">
        <v>97763689.25</v>
      </c>
      <c r="AY22" s="206"/>
      <c r="AZ22" s="197">
        <v>292106915.06999999</v>
      </c>
      <c r="BA22" s="197"/>
      <c r="BB22" s="197"/>
      <c r="BC22" s="197">
        <v>4719053779.8900003</v>
      </c>
      <c r="BD22" s="197">
        <v>4565312890.7300005</v>
      </c>
      <c r="BE22" s="197">
        <v>113915515.14</v>
      </c>
      <c r="BF22" s="197"/>
      <c r="BG22" s="197">
        <v>39825374</v>
      </c>
      <c r="BH22" s="197"/>
      <c r="BI22" s="197">
        <v>3349388449.7199998</v>
      </c>
      <c r="BJ22" s="197">
        <v>1080332865.01</v>
      </c>
      <c r="BK22" s="197">
        <v>265480480.58000001</v>
      </c>
      <c r="BL22" s="197">
        <v>1661638756.5</v>
      </c>
      <c r="BM22" s="197">
        <v>766508240.92999995</v>
      </c>
      <c r="BN22" s="197">
        <v>929848573.36000001</v>
      </c>
      <c r="BO22" s="197">
        <v>9100514194.1000004</v>
      </c>
      <c r="BP22" s="197">
        <v>8537139294.04</v>
      </c>
      <c r="BQ22" s="197">
        <v>563374900.05999994</v>
      </c>
    </row>
    <row r="23" spans="1:69" ht="12.75" customHeight="1" x14ac:dyDescent="0.25">
      <c r="A23" s="194">
        <v>2010</v>
      </c>
      <c r="B23" s="194">
        <v>4</v>
      </c>
      <c r="C23" s="205">
        <v>179</v>
      </c>
      <c r="D23" s="209">
        <v>74</v>
      </c>
      <c r="E23" s="209">
        <v>105</v>
      </c>
      <c r="F23" s="205">
        <v>25990</v>
      </c>
      <c r="G23" s="206">
        <v>48802256431.194923</v>
      </c>
      <c r="H23" s="206">
        <v>11504320296.815001</v>
      </c>
      <c r="I23" s="206">
        <v>32325996419.554001</v>
      </c>
      <c r="J23" s="206">
        <v>32325996419.554001</v>
      </c>
      <c r="K23" s="206">
        <v>4971939714.825922</v>
      </c>
      <c r="L23" s="197">
        <v>29223672322.590004</v>
      </c>
      <c r="M23" s="197">
        <v>2103384404.8100002</v>
      </c>
      <c r="N23" s="206">
        <v>3533893327.04</v>
      </c>
      <c r="O23" s="207">
        <f t="shared" si="0"/>
        <v>0.10932047634894704</v>
      </c>
      <c r="P23" s="197"/>
      <c r="Q23" s="197">
        <v>556511896.46000004</v>
      </c>
      <c r="R23" s="197">
        <v>184328755.36306053</v>
      </c>
      <c r="S23" s="197">
        <v>1290999072.3899999</v>
      </c>
      <c r="T23" s="197">
        <v>1202297183.9499998</v>
      </c>
      <c r="U23" s="197">
        <v>22096988.640000001</v>
      </c>
      <c r="V23" s="197"/>
      <c r="W23" s="206">
        <v>37585409967.600098</v>
      </c>
      <c r="X23" s="206">
        <v>34778631963.551056</v>
      </c>
      <c r="Y23" s="206">
        <v>1335754751.6678627</v>
      </c>
      <c r="Z23" s="206">
        <v>33442877211.883194</v>
      </c>
      <c r="AA23" s="206">
        <v>2123924742.6390419</v>
      </c>
      <c r="AB23" s="206">
        <v>2123924742.6390357</v>
      </c>
      <c r="AC23" s="206"/>
      <c r="AD23" s="206">
        <v>11216846463.60009</v>
      </c>
      <c r="AE23" s="206">
        <v>7357425140.6800003</v>
      </c>
      <c r="AF23" s="208">
        <v>218674238.29000002</v>
      </c>
      <c r="AG23" s="197">
        <v>269480820.81999999</v>
      </c>
      <c r="AH23" s="197">
        <v>42985570</v>
      </c>
      <c r="AI23" s="197">
        <v>1791067534.01</v>
      </c>
      <c r="AJ23" s="197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>
        <v>11171397441.554758</v>
      </c>
      <c r="AW23" s="197">
        <v>10570630936.244761</v>
      </c>
      <c r="AX23" s="197">
        <v>146456244.88</v>
      </c>
      <c r="AY23" s="206"/>
      <c r="AZ23" s="197">
        <v>383965121.02999991</v>
      </c>
      <c r="BA23" s="197"/>
      <c r="BB23" s="197"/>
      <c r="BC23" s="197">
        <v>6361025743.1388559</v>
      </c>
      <c r="BD23" s="197">
        <v>6188524092.4721889</v>
      </c>
      <c r="BE23" s="197">
        <v>132767415.66666667</v>
      </c>
      <c r="BF23" s="197"/>
      <c r="BG23" s="197">
        <v>39734235</v>
      </c>
      <c r="BH23" s="197"/>
      <c r="BI23" s="197">
        <v>4810371698.4159021</v>
      </c>
      <c r="BJ23" s="197">
        <v>1264954628.7760003</v>
      </c>
      <c r="BK23" s="197">
        <v>379424709.38</v>
      </c>
      <c r="BL23" s="197">
        <v>2138383513.7938137</v>
      </c>
      <c r="BM23" s="197">
        <v>950065854.06000018</v>
      </c>
      <c r="BN23" s="197">
        <v>1014135900.0999999</v>
      </c>
      <c r="BO23" s="197">
        <v>12505560661.864758</v>
      </c>
      <c r="BP23" s="197">
        <v>11022661987.064671</v>
      </c>
      <c r="BQ23" s="197">
        <v>1482898674.800087</v>
      </c>
    </row>
    <row r="24" spans="1:69" ht="12.75" customHeight="1" x14ac:dyDescent="0.25">
      <c r="A24" s="194">
        <v>2011</v>
      </c>
      <c r="B24" s="194">
        <v>1</v>
      </c>
      <c r="C24" s="205">
        <v>178</v>
      </c>
      <c r="D24" s="209">
        <v>74</v>
      </c>
      <c r="E24" s="209">
        <v>104</v>
      </c>
      <c r="F24" s="205">
        <v>26202</v>
      </c>
      <c r="G24" s="206">
        <v>50697885941.413109</v>
      </c>
      <c r="H24" s="206">
        <v>12352129500.550001</v>
      </c>
      <c r="I24" s="206">
        <v>33381463485.869999</v>
      </c>
      <c r="J24" s="206">
        <v>33381463485.869999</v>
      </c>
      <c r="K24" s="206">
        <v>4964292954.9931049</v>
      </c>
      <c r="L24" s="197">
        <v>31524179282.320004</v>
      </c>
      <c r="M24" s="197">
        <v>1339495031.28</v>
      </c>
      <c r="N24" s="206">
        <v>2996415728.3699999</v>
      </c>
      <c r="O24" s="207">
        <f t="shared" si="0"/>
        <v>8.9762862842677621E-2</v>
      </c>
      <c r="P24" s="197"/>
      <c r="Q24" s="197">
        <v>547224430.89999998</v>
      </c>
      <c r="R24" s="197">
        <v>203792777.55999997</v>
      </c>
      <c r="S24" s="197">
        <v>1293503480.9100001</v>
      </c>
      <c r="T24" s="197">
        <v>1187152775.27</v>
      </c>
      <c r="U24" s="197">
        <v>21394023.84</v>
      </c>
      <c r="V24" s="197"/>
      <c r="W24" s="206">
        <v>39356146562.728004</v>
      </c>
      <c r="X24" s="206">
        <v>36420912577.390007</v>
      </c>
      <c r="Y24" s="206">
        <v>1752262399.4600003</v>
      </c>
      <c r="Z24" s="206">
        <v>34668650177.930008</v>
      </c>
      <c r="AA24" s="206">
        <v>2302760451.4479976</v>
      </c>
      <c r="AB24" s="206">
        <v>2302760451.448</v>
      </c>
      <c r="AC24" s="206"/>
      <c r="AD24" s="206">
        <v>11341739378.680115</v>
      </c>
      <c r="AE24" s="206">
        <v>7660161961.493</v>
      </c>
      <c r="AF24" s="208">
        <v>848019210.22000003</v>
      </c>
      <c r="AG24" s="197">
        <v>268559755.23000002</v>
      </c>
      <c r="AH24" s="197">
        <v>43257572</v>
      </c>
      <c r="AI24" s="197">
        <v>2068632567.55</v>
      </c>
      <c r="AJ24" s="197"/>
      <c r="AK24" s="197"/>
      <c r="AL24" s="197"/>
      <c r="AM24" s="197"/>
      <c r="AN24" s="197"/>
      <c r="AO24" s="197"/>
      <c r="AP24" s="197"/>
      <c r="AQ24" s="197"/>
      <c r="AR24" s="197"/>
      <c r="AS24" s="197"/>
      <c r="AT24" s="197"/>
      <c r="AU24" s="197"/>
      <c r="AV24" s="197">
        <v>3082974688.4136338</v>
      </c>
      <c r="AW24" s="197">
        <v>2935182304.5836339</v>
      </c>
      <c r="AX24" s="197">
        <v>41963568.610000007</v>
      </c>
      <c r="AY24" s="206"/>
      <c r="AZ24" s="197">
        <v>82555164.219999984</v>
      </c>
      <c r="BA24" s="197"/>
      <c r="BB24" s="197"/>
      <c r="BC24" s="197">
        <v>1839767095.8400002</v>
      </c>
      <c r="BD24" s="197">
        <v>1716773333.9100001</v>
      </c>
      <c r="BE24" s="197">
        <v>121867643.13000001</v>
      </c>
      <c r="BF24" s="197"/>
      <c r="BG24" s="197">
        <v>1126118.8</v>
      </c>
      <c r="BH24" s="197"/>
      <c r="BI24" s="197">
        <v>1243207592.5736337</v>
      </c>
      <c r="BJ24" s="197">
        <v>435145881.80000001</v>
      </c>
      <c r="BK24" s="197">
        <v>150933368.63</v>
      </c>
      <c r="BL24" s="197">
        <v>761489737.33351851</v>
      </c>
      <c r="BM24" s="197">
        <v>111024519.73</v>
      </c>
      <c r="BN24" s="197">
        <v>75256421.190000027</v>
      </c>
      <c r="BO24" s="197">
        <v>3345132001.773634</v>
      </c>
      <c r="BP24" s="197">
        <v>3162120100.3165188</v>
      </c>
      <c r="BQ24" s="197">
        <v>183011901.45711517</v>
      </c>
    </row>
    <row r="25" spans="1:69" ht="12.75" customHeight="1" x14ac:dyDescent="0.25">
      <c r="A25" s="194">
        <v>2011</v>
      </c>
      <c r="B25" s="194">
        <v>2</v>
      </c>
      <c r="C25" s="205">
        <v>171</v>
      </c>
      <c r="D25" s="209">
        <v>73</v>
      </c>
      <c r="E25" s="209">
        <v>98</v>
      </c>
      <c r="F25" s="205">
        <v>26329</v>
      </c>
      <c r="G25" s="206">
        <v>53250493518</v>
      </c>
      <c r="H25" s="206">
        <v>10064236532.299999</v>
      </c>
      <c r="I25" s="206">
        <v>40453722864.659996</v>
      </c>
      <c r="J25" s="206">
        <v>38052612071.400002</v>
      </c>
      <c r="K25" s="206">
        <v>5133644914.2999992</v>
      </c>
      <c r="L25" s="197">
        <v>36600133144.889999</v>
      </c>
      <c r="M25" s="197">
        <v>940310879</v>
      </c>
      <c r="N25" s="206">
        <v>2913278840.77</v>
      </c>
      <c r="O25" s="207">
        <f t="shared" si="0"/>
        <v>7.2015098598379276E-2</v>
      </c>
      <c r="P25" s="197"/>
      <c r="Q25" s="197">
        <v>587916149.26000011</v>
      </c>
      <c r="R25" s="197">
        <v>231346591.98000002</v>
      </c>
      <c r="S25" s="197">
        <v>1323211964.3700001</v>
      </c>
      <c r="T25" s="197">
        <v>1218685665.5300002</v>
      </c>
      <c r="U25" s="197">
        <v>20830616.039999999</v>
      </c>
      <c r="V25" s="197"/>
      <c r="W25" s="206">
        <v>41525969869.699997</v>
      </c>
      <c r="X25" s="206">
        <v>37920340120.519997</v>
      </c>
      <c r="Y25" s="206">
        <v>2671327276.6199994</v>
      </c>
      <c r="Z25" s="206">
        <v>35249012843.900002</v>
      </c>
      <c r="AA25" s="206">
        <v>484857034.4000001</v>
      </c>
      <c r="AB25" s="206">
        <v>2923411766.9062996</v>
      </c>
      <c r="AC25" s="206"/>
      <c r="AD25" s="206">
        <v>11724523648.389999</v>
      </c>
      <c r="AE25" s="206">
        <v>7870158553.7299995</v>
      </c>
      <c r="AF25" s="208">
        <v>326714784.35000002</v>
      </c>
      <c r="AG25" s="197">
        <v>266969455.81999999</v>
      </c>
      <c r="AH25" s="197">
        <v>68363484</v>
      </c>
      <c r="AI25" s="197">
        <v>2144769630.7799997</v>
      </c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>
        <v>5828230839.9700003</v>
      </c>
      <c r="AW25" s="197">
        <v>5561950775.7999992</v>
      </c>
      <c r="AX25" s="197">
        <v>78402458.810000002</v>
      </c>
      <c r="AY25" s="206"/>
      <c r="AZ25" s="197">
        <v>164677107.89000002</v>
      </c>
      <c r="BA25" s="197"/>
      <c r="BB25" s="197"/>
      <c r="BC25" s="197">
        <v>3570084908.8699999</v>
      </c>
      <c r="BD25" s="197">
        <v>3479224530.6799998</v>
      </c>
      <c r="BE25" s="197">
        <v>64806162.519999996</v>
      </c>
      <c r="BF25" s="197"/>
      <c r="BG25" s="197">
        <v>26054215.670000002</v>
      </c>
      <c r="BH25" s="197"/>
      <c r="BI25" s="197">
        <v>2258145931.1000004</v>
      </c>
      <c r="BJ25" s="197">
        <v>474457999.85999995</v>
      </c>
      <c r="BK25" s="197">
        <v>326757930.56999999</v>
      </c>
      <c r="BL25" s="197">
        <v>1276781966.3500001</v>
      </c>
      <c r="BM25" s="197">
        <v>163600798.91</v>
      </c>
      <c r="BN25" s="197">
        <v>107698031.97</v>
      </c>
      <c r="BO25" s="197">
        <v>6318788994.4499998</v>
      </c>
      <c r="BP25" s="197">
        <v>5536681255.7160006</v>
      </c>
      <c r="BQ25" s="197">
        <v>782107738.73399925</v>
      </c>
    </row>
    <row r="26" spans="1:69" ht="12.75" customHeight="1" x14ac:dyDescent="0.25">
      <c r="A26" s="194">
        <v>2011</v>
      </c>
      <c r="B26" s="194">
        <v>3</v>
      </c>
      <c r="C26" s="205">
        <v>170</v>
      </c>
      <c r="D26" s="209">
        <v>73</v>
      </c>
      <c r="E26" s="209">
        <v>97</v>
      </c>
      <c r="F26" s="205">
        <v>26969</v>
      </c>
      <c r="G26" s="206">
        <v>59360797630.079796</v>
      </c>
      <c r="H26" s="206">
        <v>11520849837.112185</v>
      </c>
      <c r="I26" s="206">
        <v>45245595748.599998</v>
      </c>
      <c r="J26" s="206">
        <v>42954608308.026505</v>
      </c>
      <c r="K26" s="206">
        <v>4885339484.9411068</v>
      </c>
      <c r="L26" s="197">
        <v>41164930716.260002</v>
      </c>
      <c r="M26" s="197">
        <v>1045175470.49</v>
      </c>
      <c r="N26" s="206">
        <v>3035489561.8699999</v>
      </c>
      <c r="O26" s="207">
        <f t="shared" si="0"/>
        <v>6.7089172142548809E-2</v>
      </c>
      <c r="P26" s="197"/>
      <c r="Q26" s="197">
        <v>525247328.51000005</v>
      </c>
      <c r="R26" s="197">
        <v>368854097.82999998</v>
      </c>
      <c r="S26" s="197">
        <v>1340830820.1100001</v>
      </c>
      <c r="T26" s="197">
        <v>1259088698.71</v>
      </c>
      <c r="U26" s="197">
        <v>64949868.399999999</v>
      </c>
      <c r="V26" s="197"/>
      <c r="W26" s="206">
        <v>47344554626.021072</v>
      </c>
      <c r="X26" s="206">
        <v>42115588096.282181</v>
      </c>
      <c r="Y26" s="206">
        <v>2124614251.8321848</v>
      </c>
      <c r="Z26" s="206">
        <v>39990973844.449997</v>
      </c>
      <c r="AA26" s="206">
        <v>3105346278.3488913</v>
      </c>
      <c r="AB26" s="206">
        <v>3105346278.3488903</v>
      </c>
      <c r="AC26" s="206"/>
      <c r="AD26" s="206">
        <v>12016243004.063381</v>
      </c>
      <c r="AE26" s="206">
        <v>8192257445.5752993</v>
      </c>
      <c r="AF26" s="208">
        <v>303576600.32899994</v>
      </c>
      <c r="AG26" s="197">
        <v>267857252.69</v>
      </c>
      <c r="AH26" s="197">
        <v>61584950.210000001</v>
      </c>
      <c r="AI26" s="197">
        <v>2149600321.3200002</v>
      </c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>
        <v>8609908933.6299992</v>
      </c>
      <c r="AW26" s="197">
        <v>8249550777.4899998</v>
      </c>
      <c r="AX26" s="197">
        <v>101752748.17999999</v>
      </c>
      <c r="AY26" s="206"/>
      <c r="AZ26" s="197">
        <v>227032015.48999998</v>
      </c>
      <c r="BA26" s="197"/>
      <c r="BB26" s="197"/>
      <c r="BC26" s="197">
        <v>5450620465.375</v>
      </c>
      <c r="BD26" s="197">
        <v>5325953104.3249998</v>
      </c>
      <c r="BE26" s="197">
        <v>90227376.050000012</v>
      </c>
      <c r="BF26" s="197"/>
      <c r="BG26" s="197">
        <v>34439985</v>
      </c>
      <c r="BH26" s="197"/>
      <c r="BI26" s="197">
        <v>3159288468.2549992</v>
      </c>
      <c r="BJ26" s="197">
        <v>626600976.24000001</v>
      </c>
      <c r="BK26" s="197">
        <v>447560755.87</v>
      </c>
      <c r="BL26" s="197">
        <v>1859973428.7588</v>
      </c>
      <c r="BM26" s="197">
        <v>261369446.81999999</v>
      </c>
      <c r="BN26" s="197">
        <v>179672527.19</v>
      </c>
      <c r="BO26" s="197">
        <v>9318841321.3199997</v>
      </c>
      <c r="BP26" s="197">
        <v>8290565433.1309204</v>
      </c>
      <c r="BQ26" s="197">
        <v>1028275888.1890793</v>
      </c>
    </row>
    <row r="27" spans="1:69" ht="12.75" customHeight="1" x14ac:dyDescent="0.25">
      <c r="A27" s="194">
        <v>2011</v>
      </c>
      <c r="B27" s="194">
        <v>4</v>
      </c>
      <c r="C27" s="205">
        <v>162</v>
      </c>
      <c r="D27" s="209">
        <v>71</v>
      </c>
      <c r="E27" s="209">
        <v>91</v>
      </c>
      <c r="F27" s="205">
        <v>26882</v>
      </c>
      <c r="G27" s="206">
        <v>61899296740.776604</v>
      </c>
      <c r="H27" s="206">
        <v>18066923826.740398</v>
      </c>
      <c r="I27" s="206">
        <v>41491100196.7491</v>
      </c>
      <c r="J27" s="206">
        <v>39313755524.116096</v>
      </c>
      <c r="K27" s="206">
        <v>4518617389.9201088</v>
      </c>
      <c r="L27" s="197">
        <v>38032190387.997498</v>
      </c>
      <c r="M27" s="197">
        <v>885804238.50999999</v>
      </c>
      <c r="N27" s="206">
        <v>2573105570.2416</v>
      </c>
      <c r="O27" s="207">
        <f t="shared" si="0"/>
        <v>6.2015843350502607E-2</v>
      </c>
      <c r="P27" s="197"/>
      <c r="Q27" s="197">
        <v>403567392.66000003</v>
      </c>
      <c r="R27" s="197">
        <v>173366555.91999999</v>
      </c>
      <c r="S27" s="197">
        <v>1371343939.2</v>
      </c>
      <c r="T27" s="197">
        <v>1290350523.5599999</v>
      </c>
      <c r="U27" s="197">
        <v>66699520.640000001</v>
      </c>
      <c r="V27" s="197"/>
      <c r="W27" s="206">
        <v>48709188910.6474</v>
      </c>
      <c r="X27" s="206">
        <v>43842608472.938004</v>
      </c>
      <c r="Y27" s="206">
        <v>2270493072.5830002</v>
      </c>
      <c r="Z27" s="206">
        <v>41572115400.355003</v>
      </c>
      <c r="AA27" s="206">
        <v>3092693084.7093964</v>
      </c>
      <c r="AB27" s="206">
        <v>3092693084.7094002</v>
      </c>
      <c r="AC27" s="206"/>
      <c r="AD27" s="206">
        <v>13190107830.1315</v>
      </c>
      <c r="AE27" s="206">
        <v>8356913962.3000002</v>
      </c>
      <c r="AF27" s="208">
        <v>97453120.341099903</v>
      </c>
      <c r="AG27" s="197">
        <v>269618850.69</v>
      </c>
      <c r="AH27" s="197">
        <v>38862614</v>
      </c>
      <c r="AI27" s="197">
        <v>2248050850.9134002</v>
      </c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>
        <v>12372797226.9203</v>
      </c>
      <c r="AW27" s="197">
        <v>11619580216.8533</v>
      </c>
      <c r="AX27" s="197">
        <v>145848070.81</v>
      </c>
      <c r="AY27" s="206"/>
      <c r="AZ27" s="197">
        <v>568949046.35699999</v>
      </c>
      <c r="BA27" s="197"/>
      <c r="BB27" s="197"/>
      <c r="BC27" s="197">
        <v>7384657541.03333</v>
      </c>
      <c r="BD27" s="197">
        <v>7227713707.6633301</v>
      </c>
      <c r="BE27" s="197">
        <v>121256327.37</v>
      </c>
      <c r="BF27" s="197"/>
      <c r="BG27" s="197">
        <v>35687506</v>
      </c>
      <c r="BH27" s="197"/>
      <c r="BI27" s="197">
        <v>4988139685.8870001</v>
      </c>
      <c r="BJ27" s="197">
        <v>805298457.49000001</v>
      </c>
      <c r="BK27" s="197">
        <v>650243503.92999995</v>
      </c>
      <c r="BL27" s="197">
        <v>2520728648.0100002</v>
      </c>
      <c r="BM27" s="197">
        <v>358957890.38</v>
      </c>
      <c r="BN27" s="197">
        <v>215757323.41999999</v>
      </c>
      <c r="BO27" s="197">
        <v>13381998621.230301</v>
      </c>
      <c r="BP27" s="197">
        <v>11222081814.3433</v>
      </c>
      <c r="BQ27" s="197">
        <v>2159916806.8870001</v>
      </c>
    </row>
    <row r="28" spans="1:69" ht="12.75" customHeight="1" x14ac:dyDescent="0.25">
      <c r="A28" s="194">
        <v>2012</v>
      </c>
      <c r="B28" s="194">
        <v>1</v>
      </c>
      <c r="C28" s="205">
        <v>158</v>
      </c>
      <c r="D28" s="209">
        <v>69</v>
      </c>
      <c r="E28" s="209">
        <v>89</v>
      </c>
      <c r="F28" s="205">
        <v>26151</v>
      </c>
      <c r="G28" s="206">
        <v>67140841087.233498</v>
      </c>
      <c r="H28" s="206">
        <v>10905667415.259998</v>
      </c>
      <c r="I28" s="206">
        <v>53540939662.342003</v>
      </c>
      <c r="J28" s="206">
        <v>51545788105.673904</v>
      </c>
      <c r="K28" s="206">
        <v>4689385566.2995949</v>
      </c>
      <c r="L28" s="197">
        <v>50077633665.330002</v>
      </c>
      <c r="M28" s="197">
        <v>1077065784.5420001</v>
      </c>
      <c r="N28" s="206">
        <v>2386240212.4700003</v>
      </c>
      <c r="O28" s="207">
        <f t="shared" si="0"/>
        <v>4.4568515747368573E-2</v>
      </c>
      <c r="P28" s="197"/>
      <c r="Q28" s="197">
        <v>474155152.59999996</v>
      </c>
      <c r="R28" s="197">
        <v>183233700.86999997</v>
      </c>
      <c r="S28" s="197">
        <v>183233700.86999997</v>
      </c>
      <c r="T28" s="197">
        <v>1283655748.396667</v>
      </c>
      <c r="U28" s="197">
        <v>34031195.039999999</v>
      </c>
      <c r="V28" s="197"/>
      <c r="W28" s="206">
        <v>53746483984.325081</v>
      </c>
      <c r="X28" s="206">
        <v>48401800250.442688</v>
      </c>
      <c r="Y28" s="206">
        <v>3296896349.7226839</v>
      </c>
      <c r="Z28" s="206">
        <v>45104903900.720001</v>
      </c>
      <c r="AA28" s="206">
        <v>3540769313.3123932</v>
      </c>
      <c r="AB28" s="206">
        <v>3540769313.3123903</v>
      </c>
      <c r="AC28" s="206"/>
      <c r="AD28" s="206">
        <v>13394357102.895565</v>
      </c>
      <c r="AE28" s="206">
        <v>8554506725.3500004</v>
      </c>
      <c r="AF28" s="208">
        <v>1281411427.5173202</v>
      </c>
      <c r="AG28" s="197">
        <v>273435793.01999998</v>
      </c>
      <c r="AH28" s="197">
        <v>41740437</v>
      </c>
      <c r="AI28" s="197">
        <v>2673714707.4200001</v>
      </c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>
        <v>3655351023.5183997</v>
      </c>
      <c r="AW28" s="197">
        <v>3499754128.5084</v>
      </c>
      <c r="AX28" s="197">
        <v>54184518.390000001</v>
      </c>
      <c r="AY28" s="206"/>
      <c r="AZ28" s="197">
        <v>92040771.520000026</v>
      </c>
      <c r="BA28" s="197"/>
      <c r="BB28" s="197"/>
      <c r="BC28" s="197">
        <v>2060064984.3966663</v>
      </c>
      <c r="BD28" s="197">
        <v>2021711885.5866663</v>
      </c>
      <c r="BE28" s="197">
        <v>37292589.810000002</v>
      </c>
      <c r="BF28" s="197"/>
      <c r="BG28" s="197">
        <v>1060509</v>
      </c>
      <c r="BH28" s="197"/>
      <c r="BI28" s="197">
        <v>1595286039.1217334</v>
      </c>
      <c r="BJ28" s="197">
        <v>494218183.09009939</v>
      </c>
      <c r="BK28" s="197">
        <v>229525252.17000002</v>
      </c>
      <c r="BL28" s="197">
        <v>802414851.69599998</v>
      </c>
      <c r="BM28" s="197">
        <v>135405763.44</v>
      </c>
      <c r="BN28" s="197">
        <v>38339757.460000001</v>
      </c>
      <c r="BO28" s="197">
        <v>4020282039.1283998</v>
      </c>
      <c r="BP28" s="197">
        <v>3490805111.5401559</v>
      </c>
      <c r="BQ28" s="197">
        <v>529476927.58824396</v>
      </c>
    </row>
    <row r="29" spans="1:69" ht="12.75" customHeight="1" x14ac:dyDescent="0.25">
      <c r="A29" s="194">
        <v>2012</v>
      </c>
      <c r="B29" s="194">
        <v>2</v>
      </c>
      <c r="C29" s="205">
        <v>156</v>
      </c>
      <c r="D29" s="209">
        <v>69</v>
      </c>
      <c r="E29" s="209">
        <v>87</v>
      </c>
      <c r="F29" s="205">
        <v>27325</v>
      </c>
      <c r="G29" s="206">
        <v>64483328200.981407</v>
      </c>
      <c r="H29" s="206">
        <v>12123434717.9485</v>
      </c>
      <c r="I29" s="206">
        <v>49319969393.683701</v>
      </c>
      <c r="J29" s="206">
        <v>47646771018.381699</v>
      </c>
      <c r="K29" s="206">
        <v>4713122464.6512012</v>
      </c>
      <c r="L29" s="197">
        <v>36600133144.889999</v>
      </c>
      <c r="M29" s="197">
        <v>940310879</v>
      </c>
      <c r="N29" s="206">
        <v>2092449803.6599996</v>
      </c>
      <c r="O29" s="207">
        <f t="shared" si="0"/>
        <v>4.2426015858963106E-2</v>
      </c>
      <c r="P29" s="197"/>
      <c r="Q29" s="197">
        <v>587916149.26000011</v>
      </c>
      <c r="R29" s="197">
        <v>231346591.98000002</v>
      </c>
      <c r="S29" s="197">
        <v>1323211964.3700001</v>
      </c>
      <c r="T29" s="197">
        <v>1218685665.5300002</v>
      </c>
      <c r="U29" s="197">
        <v>20830616.039999999</v>
      </c>
      <c r="V29" s="197"/>
      <c r="W29" s="206">
        <v>49837404686.356003</v>
      </c>
      <c r="X29" s="206">
        <v>45225269113.349998</v>
      </c>
      <c r="Y29" s="206">
        <v>2671327276.6199994</v>
      </c>
      <c r="Z29" s="206">
        <v>35249012843.900002</v>
      </c>
      <c r="AA29" s="206">
        <v>2784040825.2760043</v>
      </c>
      <c r="AB29" s="206">
        <v>2923411766.9062996</v>
      </c>
      <c r="AC29" s="206"/>
      <c r="AD29" s="206">
        <v>14645923514.624001</v>
      </c>
      <c r="AE29" s="206">
        <v>8955150598.5400009</v>
      </c>
      <c r="AF29" s="208">
        <v>509071535.11731994</v>
      </c>
      <c r="AG29" s="197">
        <v>266969455.81999999</v>
      </c>
      <c r="AH29" s="197">
        <v>68363484</v>
      </c>
      <c r="AI29" s="197">
        <v>2144769630.7799997</v>
      </c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>
        <v>7535061551.4000006</v>
      </c>
      <c r="AW29" s="197">
        <v>7247988802.6500006</v>
      </c>
      <c r="AX29" s="197">
        <v>107151150</v>
      </c>
      <c r="AY29" s="206"/>
      <c r="AZ29" s="197">
        <v>167654832.95999998</v>
      </c>
      <c r="BA29" s="197"/>
      <c r="BB29" s="197"/>
      <c r="BC29" s="197">
        <v>4120063583.6400003</v>
      </c>
      <c r="BD29" s="197">
        <v>4022018506.9300003</v>
      </c>
      <c r="BE29" s="197">
        <v>95238475.710000008</v>
      </c>
      <c r="BF29" s="197"/>
      <c r="BG29" s="197">
        <v>2806601</v>
      </c>
      <c r="BH29" s="197"/>
      <c r="BI29" s="197">
        <v>3414997967.7600002</v>
      </c>
      <c r="BJ29" s="197">
        <v>181143164.5099999</v>
      </c>
      <c r="BK29" s="197">
        <v>529282597.43268001</v>
      </c>
      <c r="BL29" s="197">
        <v>1503606887.22</v>
      </c>
      <c r="BM29" s="197">
        <v>189455608.43000001</v>
      </c>
      <c r="BN29" s="197">
        <v>59400937.490000002</v>
      </c>
      <c r="BO29" s="197">
        <v>8253917382.262681</v>
      </c>
      <c r="BP29" s="197">
        <v>6100362067.8360004</v>
      </c>
      <c r="BQ29" s="197">
        <v>2153555314.4266806</v>
      </c>
    </row>
    <row r="30" spans="1:69" ht="12.75" customHeight="1" x14ac:dyDescent="0.25">
      <c r="A30" s="194">
        <v>2012</v>
      </c>
      <c r="B30" s="194">
        <v>3</v>
      </c>
      <c r="C30" s="205">
        <v>151</v>
      </c>
      <c r="D30" s="209">
        <v>66</v>
      </c>
      <c r="E30" s="209">
        <v>85</v>
      </c>
      <c r="F30" s="205">
        <v>26368</v>
      </c>
      <c r="G30" s="206">
        <v>65450973439.67292</v>
      </c>
      <c r="H30" s="206">
        <v>11233033848.702902</v>
      </c>
      <c r="I30" s="206">
        <v>50795691793.529999</v>
      </c>
      <c r="J30" s="206">
        <v>49699177510.819511</v>
      </c>
      <c r="K30" s="206">
        <v>4518762080.150507</v>
      </c>
      <c r="L30" s="197">
        <v>41164930716.260002</v>
      </c>
      <c r="M30" s="197">
        <v>1045175470.49</v>
      </c>
      <c r="N30" s="206">
        <v>1658971885</v>
      </c>
      <c r="O30" s="207">
        <f t="shared" si="0"/>
        <v>3.265969664796077E-2</v>
      </c>
      <c r="P30" s="197"/>
      <c r="Q30" s="197">
        <v>525247328.51000005</v>
      </c>
      <c r="R30" s="197">
        <v>368854097.82999998</v>
      </c>
      <c r="S30" s="197">
        <v>1340830820.1100001</v>
      </c>
      <c r="T30" s="197">
        <v>1259088698.71</v>
      </c>
      <c r="U30" s="197">
        <v>64949868.399999999</v>
      </c>
      <c r="V30" s="197"/>
      <c r="W30" s="206">
        <v>50296480801.124283</v>
      </c>
      <c r="X30" s="206">
        <v>45993358900.779655</v>
      </c>
      <c r="Y30" s="206">
        <v>2124614251.8321848</v>
      </c>
      <c r="Z30" s="206">
        <v>39990973844.449997</v>
      </c>
      <c r="AA30" s="206">
        <v>2619185964.4446273</v>
      </c>
      <c r="AB30" s="206">
        <v>3105346278.3488903</v>
      </c>
      <c r="AC30" s="206"/>
      <c r="AD30" s="206">
        <v>15154492638.545719</v>
      </c>
      <c r="AE30" s="206">
        <v>8920341408.2200012</v>
      </c>
      <c r="AF30" s="208">
        <v>229370120.025233</v>
      </c>
      <c r="AG30" s="197">
        <v>267857252.69</v>
      </c>
      <c r="AH30" s="197">
        <v>61584950.210000001</v>
      </c>
      <c r="AI30" s="197">
        <v>2149600321.3200002</v>
      </c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>
        <v>11107331138.768124</v>
      </c>
      <c r="AW30" s="197">
        <v>10709538673.858124</v>
      </c>
      <c r="AX30" s="197">
        <v>137901832.66999999</v>
      </c>
      <c r="AY30" s="206"/>
      <c r="AZ30" s="197">
        <v>237833519.88</v>
      </c>
      <c r="BA30" s="197"/>
      <c r="BB30" s="197"/>
      <c r="BC30" s="197">
        <v>6113685453.548192</v>
      </c>
      <c r="BD30" s="197">
        <v>5989342504.088192</v>
      </c>
      <c r="BE30" s="197">
        <v>107735559.14</v>
      </c>
      <c r="BF30" s="197"/>
      <c r="BG30" s="197">
        <v>16607390.32</v>
      </c>
      <c r="BH30" s="197"/>
      <c r="BI30" s="197">
        <v>4993645685.2199316</v>
      </c>
      <c r="BJ30" s="197">
        <v>239392639.29999998</v>
      </c>
      <c r="BK30" s="197">
        <v>605616285.54999995</v>
      </c>
      <c r="BL30" s="197">
        <v>2127620228.1164498</v>
      </c>
      <c r="BM30" s="197">
        <v>316519393.31999999</v>
      </c>
      <c r="BN30" s="197">
        <v>70867595.75</v>
      </c>
      <c r="BO30" s="197">
        <v>12029514199.128122</v>
      </c>
      <c r="BP30" s="197">
        <v>8901347912.9476414</v>
      </c>
      <c r="BQ30" s="197">
        <v>3128166286.180481</v>
      </c>
    </row>
    <row r="31" spans="1:69" ht="12.75" customHeight="1" x14ac:dyDescent="0.25">
      <c r="A31" s="194">
        <v>2012</v>
      </c>
      <c r="B31" s="194">
        <v>4</v>
      </c>
      <c r="C31" s="205">
        <v>148</v>
      </c>
      <c r="D31" s="209">
        <v>64</v>
      </c>
      <c r="E31" s="209">
        <v>84</v>
      </c>
      <c r="F31" s="205">
        <v>26004</v>
      </c>
      <c r="G31" s="206">
        <v>67715372340.592667</v>
      </c>
      <c r="H31" s="206">
        <v>15903059268.896</v>
      </c>
      <c r="I31" s="206">
        <v>48323993691.879997</v>
      </c>
      <c r="J31" s="206">
        <v>47653908985.739998</v>
      </c>
      <c r="K31" s="206">
        <v>4158404085.9566684</v>
      </c>
      <c r="L31" s="197">
        <v>46002848488.439995</v>
      </c>
      <c r="M31" s="197">
        <v>1259828117.1800001</v>
      </c>
      <c r="N31" s="206">
        <v>1061317086.2600001</v>
      </c>
      <c r="O31" s="207">
        <f t="shared" si="0"/>
        <v>2.1962528449678526E-2</v>
      </c>
      <c r="P31" s="197"/>
      <c r="Q31" s="197">
        <v>476866684.05000001</v>
      </c>
      <c r="R31" s="197">
        <v>202645488.03999999</v>
      </c>
      <c r="S31" s="197">
        <v>1626603109.5566669</v>
      </c>
      <c r="T31" s="197">
        <v>1584870036.9666667</v>
      </c>
      <c r="U31" s="197">
        <v>14627838.59</v>
      </c>
      <c r="V31" s="197"/>
      <c r="W31" s="206">
        <v>51326248163.118988</v>
      </c>
      <c r="X31" s="206">
        <v>47085939557.819992</v>
      </c>
      <c r="Y31" s="206">
        <v>2519617897.4899998</v>
      </c>
      <c r="Z31" s="206">
        <v>44566321660.329994</v>
      </c>
      <c r="AA31" s="206">
        <v>2738720907.238996</v>
      </c>
      <c r="AB31" s="206">
        <v>2738720907.2389998</v>
      </c>
      <c r="AC31" s="206"/>
      <c r="AD31" s="206">
        <v>16389124177.47051</v>
      </c>
      <c r="AE31" s="206">
        <v>9441815204.0700016</v>
      </c>
      <c r="AF31" s="208">
        <v>27552396.919999976</v>
      </c>
      <c r="AG31" s="197">
        <v>387864053.50999999</v>
      </c>
      <c r="AH31" s="197">
        <v>42088792</v>
      </c>
      <c r="AI31" s="197">
        <v>2615124685.4653726</v>
      </c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>
        <v>15426045481.899998</v>
      </c>
      <c r="AW31" s="197">
        <v>14787688770.389997</v>
      </c>
      <c r="AX31" s="197">
        <v>222871721</v>
      </c>
      <c r="AY31" s="206"/>
      <c r="AZ31" s="197">
        <v>406704833.5999999</v>
      </c>
      <c r="BA31" s="197"/>
      <c r="BB31" s="197"/>
      <c r="BC31" s="197">
        <v>8322611893.6630802</v>
      </c>
      <c r="BD31" s="197">
        <v>8142342295.0230799</v>
      </c>
      <c r="BE31" s="197">
        <v>156229315.59</v>
      </c>
      <c r="BF31" s="197"/>
      <c r="BG31" s="197">
        <v>24040283.049999997</v>
      </c>
      <c r="BH31" s="197"/>
      <c r="BI31" s="197">
        <v>7103433588.2369175</v>
      </c>
      <c r="BJ31" s="197">
        <v>290322017.54000008</v>
      </c>
      <c r="BK31" s="197">
        <v>746874018.06999993</v>
      </c>
      <c r="BL31" s="197">
        <v>3008116176.4424496</v>
      </c>
      <c r="BM31" s="197">
        <v>375992551.97999996</v>
      </c>
      <c r="BN31" s="197">
        <v>578916618.63999999</v>
      </c>
      <c r="BO31" s="197">
        <v>16554324263.979998</v>
      </c>
      <c r="BP31" s="197">
        <v>12713905468.474865</v>
      </c>
      <c r="BQ31" s="197">
        <v>3840418795.5051327</v>
      </c>
    </row>
    <row r="32" spans="1:69" ht="12.75" customHeight="1" x14ac:dyDescent="0.25">
      <c r="A32" s="194">
        <v>2013</v>
      </c>
      <c r="B32" s="194">
        <v>1</v>
      </c>
      <c r="C32" s="205">
        <v>144</v>
      </c>
      <c r="D32" s="209">
        <v>61</v>
      </c>
      <c r="E32" s="209">
        <v>83</v>
      </c>
      <c r="F32" s="205">
        <v>25953</v>
      </c>
      <c r="G32" s="206">
        <v>71441649395.217117</v>
      </c>
      <c r="H32" s="206">
        <v>11670551176.998798</v>
      </c>
      <c r="I32" s="206">
        <v>56085313275.290001</v>
      </c>
      <c r="J32" s="206">
        <v>55337261992.414001</v>
      </c>
      <c r="K32" s="206">
        <v>4433836225.8043175</v>
      </c>
      <c r="L32" s="197">
        <v>53438808044.750008</v>
      </c>
      <c r="M32" s="197">
        <v>1323815595.2</v>
      </c>
      <c r="N32" s="206">
        <v>1322689635.3399999</v>
      </c>
      <c r="O32" s="207">
        <f t="shared" si="0"/>
        <v>2.3583529414335086E-2</v>
      </c>
      <c r="P32" s="197"/>
      <c r="Q32" s="197">
        <v>487834261.86755002</v>
      </c>
      <c r="R32" s="197">
        <v>188032938.09</v>
      </c>
      <c r="S32" s="197">
        <v>1581254432.8710001</v>
      </c>
      <c r="T32" s="197">
        <v>1532281128.2910001</v>
      </c>
      <c r="U32" s="197">
        <v>48973304.579999998</v>
      </c>
      <c r="V32" s="197"/>
      <c r="W32" s="206">
        <v>55592114645.437897</v>
      </c>
      <c r="X32" s="206">
        <v>49748534229.40966</v>
      </c>
      <c r="Y32" s="206">
        <v>2024817448.4030001</v>
      </c>
      <c r="Z32" s="206">
        <v>47723716781.00666</v>
      </c>
      <c r="AA32" s="206">
        <v>3710440992.1182365</v>
      </c>
      <c r="AB32" s="206">
        <v>3710440992.1182346</v>
      </c>
      <c r="AC32" s="206"/>
      <c r="AD32" s="206">
        <v>15849534749.783081</v>
      </c>
      <c r="AE32" s="206">
        <v>9567061599.7900028</v>
      </c>
      <c r="AF32" s="208">
        <v>485631704.55687988</v>
      </c>
      <c r="AG32" s="197">
        <v>371965382.20999998</v>
      </c>
      <c r="AH32" s="197">
        <v>51323742</v>
      </c>
      <c r="AI32" s="197">
        <v>4421795089.4500008</v>
      </c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>
        <v>3926960269.3799996</v>
      </c>
      <c r="AW32" s="197">
        <v>3745089170.1599994</v>
      </c>
      <c r="AX32" s="197">
        <v>33895624.380000003</v>
      </c>
      <c r="AY32" s="206"/>
      <c r="AZ32" s="197">
        <v>135627328.84</v>
      </c>
      <c r="BA32" s="197"/>
      <c r="BB32" s="197"/>
      <c r="BC32" s="197">
        <v>2112143261.9762859</v>
      </c>
      <c r="BD32" s="197">
        <v>2071249477.3362858</v>
      </c>
      <c r="BE32" s="197">
        <v>38650320.640000001</v>
      </c>
      <c r="BF32" s="197"/>
      <c r="BG32" s="197">
        <v>2243464</v>
      </c>
      <c r="BH32" s="197"/>
      <c r="BI32" s="197">
        <v>1814817007.4037137</v>
      </c>
      <c r="BJ32" s="197">
        <v>126101066.39829497</v>
      </c>
      <c r="BK32" s="197">
        <v>98072762.680000007</v>
      </c>
      <c r="BL32" s="197">
        <v>837594718.71555555</v>
      </c>
      <c r="BM32" s="197">
        <v>89669855.270000011</v>
      </c>
      <c r="BN32" s="197">
        <v>16154604.435200002</v>
      </c>
      <c r="BO32" s="197">
        <v>4114702887.3599997</v>
      </c>
      <c r="BP32" s="197">
        <v>3195210168.0938029</v>
      </c>
      <c r="BQ32" s="197">
        <v>919492719.26619673</v>
      </c>
    </row>
    <row r="33" spans="1:69" ht="12.75" customHeight="1" x14ac:dyDescent="0.25">
      <c r="A33" s="194">
        <v>2013</v>
      </c>
      <c r="B33" s="194">
        <v>2</v>
      </c>
      <c r="C33" s="205">
        <v>142</v>
      </c>
      <c r="D33" s="209">
        <v>59</v>
      </c>
      <c r="E33" s="209">
        <v>83</v>
      </c>
      <c r="F33" s="205">
        <v>26422</v>
      </c>
      <c r="G33" s="206">
        <v>71854972846.800034</v>
      </c>
      <c r="H33" s="206">
        <v>11694117434.917801</v>
      </c>
      <c r="I33" s="206">
        <v>56424662045.907303</v>
      </c>
      <c r="J33" s="206">
        <v>55527246921.429008</v>
      </c>
      <c r="K33" s="206">
        <v>4633608490.4532242</v>
      </c>
      <c r="L33" s="197">
        <v>53495666490.209007</v>
      </c>
      <c r="M33" s="197">
        <v>1362543847.1800001</v>
      </c>
      <c r="N33" s="206">
        <v>1566451708.518295</v>
      </c>
      <c r="O33" s="207">
        <f t="shared" si="0"/>
        <v>2.7761827040165957E-2</v>
      </c>
      <c r="P33" s="197"/>
      <c r="Q33" s="197">
        <v>494941070</v>
      </c>
      <c r="R33" s="197">
        <v>135762667.13</v>
      </c>
      <c r="S33" s="197">
        <v>1659540191.3532221</v>
      </c>
      <c r="T33" s="197">
        <v>1609545550.7832222</v>
      </c>
      <c r="U33" s="197">
        <v>16454640.57</v>
      </c>
      <c r="V33" s="197">
        <v>33540000</v>
      </c>
      <c r="W33" s="206">
        <v>55201391270.320114</v>
      </c>
      <c r="X33" s="206">
        <v>49552850943.020187</v>
      </c>
      <c r="Y33" s="206">
        <v>1929722200.4199998</v>
      </c>
      <c r="Z33" s="206">
        <v>47623128742.600189</v>
      </c>
      <c r="AA33" s="206">
        <v>3778351027.309927</v>
      </c>
      <c r="AB33" s="206">
        <v>3778351027.3099265</v>
      </c>
      <c r="AC33" s="206"/>
      <c r="AD33" s="206">
        <v>16653581576.483742</v>
      </c>
      <c r="AE33" s="206">
        <v>9695640816.5400009</v>
      </c>
      <c r="AF33" s="208">
        <v>1579453011.5099998</v>
      </c>
      <c r="AG33" s="197">
        <v>371677417.20999998</v>
      </c>
      <c r="AH33" s="197">
        <v>43609787</v>
      </c>
      <c r="AI33" s="197">
        <v>3076751772.8253727</v>
      </c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>
        <v>8174194559.3500004</v>
      </c>
      <c r="AW33" s="197">
        <v>7814684361.0200005</v>
      </c>
      <c r="AX33" s="197">
        <v>74430368.629999995</v>
      </c>
      <c r="AY33" s="206"/>
      <c r="AZ33" s="197">
        <v>224282259.70999998</v>
      </c>
      <c r="BA33" s="197"/>
      <c r="BB33" s="197"/>
      <c r="BC33" s="197">
        <v>4364637142.5502377</v>
      </c>
      <c r="BD33" s="197">
        <v>4275793383.690238</v>
      </c>
      <c r="BE33" s="197">
        <v>83980711.859999999</v>
      </c>
      <c r="BF33" s="197"/>
      <c r="BG33" s="197">
        <v>4863047</v>
      </c>
      <c r="BH33" s="197"/>
      <c r="BI33" s="197">
        <v>3809557416.7997627</v>
      </c>
      <c r="BJ33" s="197">
        <v>352096504.44829494</v>
      </c>
      <c r="BK33" s="197">
        <v>148750172.43599999</v>
      </c>
      <c r="BL33" s="197">
        <v>1626017747.4241889</v>
      </c>
      <c r="BM33" s="197">
        <v>116290334.62</v>
      </c>
      <c r="BN33" s="197">
        <v>26814687.876200002</v>
      </c>
      <c r="BO33" s="197">
        <v>8439235066.4359999</v>
      </c>
      <c r="BP33" s="197">
        <v>6580600867.0376282</v>
      </c>
      <c r="BQ33" s="197">
        <v>1858634199.3983717</v>
      </c>
    </row>
    <row r="34" spans="1:69" ht="12.75" customHeight="1" x14ac:dyDescent="0.25">
      <c r="A34" s="194">
        <v>2013</v>
      </c>
      <c r="B34" s="194">
        <v>3</v>
      </c>
      <c r="C34" s="205">
        <v>143</v>
      </c>
      <c r="D34" s="209">
        <v>59</v>
      </c>
      <c r="E34" s="209">
        <v>84</v>
      </c>
      <c r="F34" s="205">
        <v>26052</v>
      </c>
      <c r="G34" s="206">
        <v>71180662090.270004</v>
      </c>
      <c r="H34" s="206">
        <v>12047186674.540001</v>
      </c>
      <c r="I34" s="206">
        <v>55313190701.760002</v>
      </c>
      <c r="J34" s="206">
        <v>54396998994.300003</v>
      </c>
      <c r="K34" s="206">
        <v>4736476421.4300003</v>
      </c>
      <c r="L34" s="197">
        <v>52537000348.900002</v>
      </c>
      <c r="M34" s="197">
        <v>1059601394.16</v>
      </c>
      <c r="N34" s="206">
        <v>1696044958.7</v>
      </c>
      <c r="O34" s="207">
        <f t="shared" si="0"/>
        <v>3.0662576813635774E-2</v>
      </c>
      <c r="P34" s="197">
        <v>0</v>
      </c>
      <c r="Q34" s="197">
        <v>545923297</v>
      </c>
      <c r="R34" s="197">
        <v>93909277.719999999</v>
      </c>
      <c r="S34" s="197">
        <v>1749486982.2000003</v>
      </c>
      <c r="T34" s="197">
        <v>1697619557.0100002</v>
      </c>
      <c r="U34" s="197">
        <v>8776405.1899999995</v>
      </c>
      <c r="V34" s="197">
        <v>43091020</v>
      </c>
      <c r="W34" s="206">
        <v>53462369182.670013</v>
      </c>
      <c r="X34" s="206">
        <v>48154006682.680008</v>
      </c>
      <c r="Y34" s="206">
        <v>1712104633.4300001</v>
      </c>
      <c r="Z34" s="206">
        <v>46431902049.250008</v>
      </c>
      <c r="AA34" s="206">
        <v>3488836741.2300053</v>
      </c>
      <c r="AB34" s="206">
        <v>3480523056.2299995</v>
      </c>
      <c r="AC34" s="206">
        <v>72204252</v>
      </c>
      <c r="AD34" s="206">
        <v>17718292907.600002</v>
      </c>
      <c r="AE34" s="206">
        <v>9638393152.8500004</v>
      </c>
      <c r="AF34" s="208">
        <v>4560890233.5799999</v>
      </c>
      <c r="AG34" s="197">
        <v>346167081.00999999</v>
      </c>
      <c r="AH34" s="197">
        <v>52760075</v>
      </c>
      <c r="AI34" s="197">
        <v>3077190430.0100007</v>
      </c>
      <c r="AJ34" s="197"/>
      <c r="AK34" s="197"/>
      <c r="AL34" s="197"/>
      <c r="AM34" s="197"/>
      <c r="AN34" s="197"/>
      <c r="AO34" s="197"/>
      <c r="AP34" s="197"/>
      <c r="AQ34" s="197"/>
      <c r="AR34" s="197"/>
      <c r="AS34" s="197"/>
      <c r="AT34" s="197"/>
      <c r="AU34" s="197"/>
      <c r="AV34" s="197">
        <v>12371826863.210001</v>
      </c>
      <c r="AW34" s="197">
        <v>11963978863.870001</v>
      </c>
      <c r="AX34" s="197">
        <v>127438002.79000001</v>
      </c>
      <c r="AY34" s="206">
        <v>440000</v>
      </c>
      <c r="AZ34" s="197">
        <v>329293970.54999995</v>
      </c>
      <c r="BA34" s="197">
        <v>18302</v>
      </c>
      <c r="BB34" s="197">
        <v>-49342276</v>
      </c>
      <c r="BC34" s="197">
        <v>6573852243.666667</v>
      </c>
      <c r="BD34" s="197">
        <v>6360093736.4666672</v>
      </c>
      <c r="BE34" s="197">
        <v>213979534.19999999</v>
      </c>
      <c r="BF34" s="197">
        <v>493923</v>
      </c>
      <c r="BG34" s="197">
        <v>567</v>
      </c>
      <c r="BH34" s="197">
        <v>-715517</v>
      </c>
      <c r="BI34" s="197">
        <v>5797974619.543334</v>
      </c>
      <c r="BJ34" s="197">
        <v>415796557.87</v>
      </c>
      <c r="BK34" s="197">
        <v>189814250.34999999</v>
      </c>
      <c r="BL34" s="197">
        <v>2410031854.25</v>
      </c>
      <c r="BM34" s="197">
        <v>200886159.10999998</v>
      </c>
      <c r="BN34" s="197">
        <v>41979313.539999999</v>
      </c>
      <c r="BO34" s="197">
        <v>12762527272.670002</v>
      </c>
      <c r="BP34" s="197">
        <v>9772853403.5400009</v>
      </c>
      <c r="BQ34" s="197">
        <v>2989673869.1300011</v>
      </c>
    </row>
    <row r="35" spans="1:69" ht="12.75" customHeight="1" x14ac:dyDescent="0.25">
      <c r="A35" s="194">
        <v>2013</v>
      </c>
      <c r="B35" s="194">
        <v>4</v>
      </c>
      <c r="C35" s="205">
        <v>141</v>
      </c>
      <c r="D35" s="209">
        <v>57</v>
      </c>
      <c r="E35" s="209">
        <v>84</v>
      </c>
      <c r="F35" s="205">
        <v>27245</v>
      </c>
      <c r="G35" s="206">
        <v>73836256576.743103</v>
      </c>
      <c r="H35" s="206">
        <v>20595305637.510002</v>
      </c>
      <c r="I35" s="206">
        <v>49374352088.559998</v>
      </c>
      <c r="J35" s="206">
        <v>48507413680.01001</v>
      </c>
      <c r="K35" s="206">
        <v>4733537259.2230911</v>
      </c>
      <c r="L35" s="197">
        <v>46610672729.770004</v>
      </c>
      <c r="M35" s="197">
        <v>1218285597.47</v>
      </c>
      <c r="N35" s="206">
        <v>1545393761.3200002</v>
      </c>
      <c r="O35" s="207">
        <f t="shared" si="0"/>
        <v>3.1299524873726225E-2</v>
      </c>
      <c r="P35" s="197">
        <v>0</v>
      </c>
      <c r="Q35" s="197">
        <v>591729816</v>
      </c>
      <c r="R35" s="197">
        <v>194034447.57999998</v>
      </c>
      <c r="S35" s="197">
        <v>2108244744.0730002</v>
      </c>
      <c r="T35" s="197">
        <v>2071384330.5830002</v>
      </c>
      <c r="U35" s="197">
        <v>6820413.4900000002</v>
      </c>
      <c r="V35" s="197">
        <v>30040000</v>
      </c>
      <c r="W35" s="206">
        <v>54814301184.35199</v>
      </c>
      <c r="X35" s="206">
        <v>50681959101.220001</v>
      </c>
      <c r="Y35" s="206">
        <v>2291402083.2800002</v>
      </c>
      <c r="Z35" s="206">
        <v>48390557017.939995</v>
      </c>
      <c r="AA35" s="206">
        <v>3183648326.1519885</v>
      </c>
      <c r="AB35" s="206">
        <v>3182041581.152</v>
      </c>
      <c r="AC35" s="206">
        <v>72152189</v>
      </c>
      <c r="AD35" s="206">
        <v>19021955392.391003</v>
      </c>
      <c r="AE35" s="206">
        <v>9751628586.9300022</v>
      </c>
      <c r="AF35" s="208">
        <v>5546093686.7380018</v>
      </c>
      <c r="AG35" s="197">
        <v>576106965.25000012</v>
      </c>
      <c r="AH35" s="197">
        <v>13941314</v>
      </c>
      <c r="AI35" s="197">
        <v>3098884488.2630005</v>
      </c>
      <c r="AJ35" s="197"/>
      <c r="AK35" s="197"/>
      <c r="AL35" s="197"/>
      <c r="AM35" s="197"/>
      <c r="AN35" s="197"/>
      <c r="AO35" s="197"/>
      <c r="AP35" s="197"/>
      <c r="AQ35" s="197"/>
      <c r="AR35" s="197"/>
      <c r="AS35" s="197"/>
      <c r="AT35" s="197"/>
      <c r="AU35" s="197"/>
      <c r="AV35" s="197">
        <v>16862274145.570002</v>
      </c>
      <c r="AW35" s="197">
        <v>16218434436.050001</v>
      </c>
      <c r="AX35" s="197">
        <v>184635009.62</v>
      </c>
      <c r="AY35" s="206">
        <v>32000</v>
      </c>
      <c r="AZ35" s="197">
        <v>504495725.72999996</v>
      </c>
      <c r="BA35" s="197">
        <v>14703519.17</v>
      </c>
      <c r="BB35" s="197">
        <v>-60026545</v>
      </c>
      <c r="BC35" s="197">
        <v>8909767769.4699955</v>
      </c>
      <c r="BD35" s="197">
        <v>8741879430.6799984</v>
      </c>
      <c r="BE35" s="197">
        <v>168160298.18000001</v>
      </c>
      <c r="BF35" s="197">
        <v>794716</v>
      </c>
      <c r="BG35" s="197">
        <v>635567</v>
      </c>
      <c r="BH35" s="197">
        <v>-1702242.3900000001</v>
      </c>
      <c r="BI35" s="197">
        <v>7952506376.1000004</v>
      </c>
      <c r="BJ35" s="197">
        <v>636125753.90999997</v>
      </c>
      <c r="BK35" s="197">
        <v>258726433.30999997</v>
      </c>
      <c r="BL35" s="197">
        <v>3436029232.8100004</v>
      </c>
      <c r="BM35" s="197">
        <v>446984179.06</v>
      </c>
      <c r="BN35" s="197">
        <v>56466356.239999995</v>
      </c>
      <c r="BO35" s="197">
        <v>17567984757.940002</v>
      </c>
      <c r="BP35" s="197">
        <v>13498669157.021996</v>
      </c>
      <c r="BQ35" s="197">
        <v>4069315600.9180069</v>
      </c>
    </row>
    <row r="36" spans="1:69" ht="12.75" customHeight="1" x14ac:dyDescent="0.25">
      <c r="A36" s="194">
        <v>2014</v>
      </c>
      <c r="B36" s="194">
        <v>1</v>
      </c>
      <c r="C36" s="205">
        <v>140</v>
      </c>
      <c r="D36" s="209">
        <v>57</v>
      </c>
      <c r="E36" s="209">
        <v>83</v>
      </c>
      <c r="F36" s="205">
        <v>27030</v>
      </c>
      <c r="G36" s="206">
        <v>75985971277.709076</v>
      </c>
      <c r="H36" s="206">
        <v>10188662772.345966</v>
      </c>
      <c r="I36" s="206">
        <v>61732909480.459999</v>
      </c>
      <c r="J36" s="206">
        <v>60818846479.68</v>
      </c>
      <c r="K36" s="206">
        <v>4978462025.6831093</v>
      </c>
      <c r="L36" s="197">
        <v>58251605437.490005</v>
      </c>
      <c r="M36" s="197">
        <v>1836245174.2</v>
      </c>
      <c r="N36" s="206">
        <v>1645058868.7700002</v>
      </c>
      <c r="O36" s="207">
        <f t="shared" si="0"/>
        <v>2.6648004809990404E-2</v>
      </c>
      <c r="P36" s="197">
        <v>0</v>
      </c>
      <c r="Q36" s="197">
        <v>547115353</v>
      </c>
      <c r="R36" s="197">
        <v>91597195.49000001</v>
      </c>
      <c r="S36" s="197">
        <v>2089982207.892</v>
      </c>
      <c r="T36" s="197">
        <v>2056516880.652</v>
      </c>
      <c r="U36" s="197">
        <v>3425327.24</v>
      </c>
      <c r="V36" s="197">
        <v>30040000</v>
      </c>
      <c r="W36" s="206">
        <v>59407093298.309158</v>
      </c>
      <c r="X36" s="206">
        <v>52161374865.682632</v>
      </c>
      <c r="Y36" s="206">
        <v>2182729740.3900003</v>
      </c>
      <c r="Z36" s="206">
        <v>49978645125.292633</v>
      </c>
      <c r="AA36" s="206">
        <v>5336340506.4265261</v>
      </c>
      <c r="AB36" s="206">
        <v>5336263020.4265308</v>
      </c>
      <c r="AC36" s="206">
        <v>70745173</v>
      </c>
      <c r="AD36" s="206">
        <v>16578877979.399899</v>
      </c>
      <c r="AE36" s="206">
        <v>9841119292.4300003</v>
      </c>
      <c r="AF36" s="208">
        <v>2230860639.8598957</v>
      </c>
      <c r="AG36" s="197">
        <v>576107366.10000014</v>
      </c>
      <c r="AH36" s="197">
        <v>14612287</v>
      </c>
      <c r="AI36" s="197">
        <v>3916178394.0100007</v>
      </c>
      <c r="AJ36" s="197"/>
      <c r="AK36" s="197"/>
      <c r="AL36" s="197"/>
      <c r="AM36" s="197"/>
      <c r="AN36" s="197"/>
      <c r="AO36" s="197"/>
      <c r="AP36" s="197"/>
      <c r="AQ36" s="197"/>
      <c r="AR36" s="197"/>
      <c r="AS36" s="197"/>
      <c r="AT36" s="197"/>
      <c r="AU36" s="197"/>
      <c r="AV36" s="197">
        <v>4411649449.7377663</v>
      </c>
      <c r="AW36" s="197">
        <v>4202538090.3277664</v>
      </c>
      <c r="AX36" s="197">
        <v>43230471.769999996</v>
      </c>
      <c r="AY36" s="206">
        <v>26000</v>
      </c>
      <c r="AZ36" s="197">
        <v>192215332.97999999</v>
      </c>
      <c r="BA36" s="197">
        <v>1662.66</v>
      </c>
      <c r="BB36" s="197">
        <v>-26362108</v>
      </c>
      <c r="BC36" s="197">
        <v>2346047663.3067722</v>
      </c>
      <c r="BD36" s="197">
        <v>2333118696.3967724</v>
      </c>
      <c r="BE36" s="197">
        <v>38461194.910000004</v>
      </c>
      <c r="BF36" s="197">
        <v>243135</v>
      </c>
      <c r="BG36" s="197">
        <v>371244</v>
      </c>
      <c r="BH36" s="197">
        <v>-26146607</v>
      </c>
      <c r="BI36" s="197">
        <v>2065601786.430994</v>
      </c>
      <c r="BJ36" s="197">
        <v>128936754.22</v>
      </c>
      <c r="BK36" s="197">
        <v>85070232.180000007</v>
      </c>
      <c r="BL36" s="197">
        <v>1069901931.6700001</v>
      </c>
      <c r="BM36" s="197">
        <v>27753222.150000002</v>
      </c>
      <c r="BN36" s="197">
        <v>13299676</v>
      </c>
      <c r="BO36" s="197">
        <v>4524472904.0677662</v>
      </c>
      <c r="BP36" s="197">
        <v>3652248964.4878716</v>
      </c>
      <c r="BQ36" s="197">
        <v>872223939.57989454</v>
      </c>
    </row>
    <row r="37" spans="1:69" ht="12.75" customHeight="1" x14ac:dyDescent="0.25">
      <c r="A37" s="194">
        <v>2014</v>
      </c>
      <c r="B37" s="194">
        <v>2</v>
      </c>
      <c r="C37" s="205">
        <v>139</v>
      </c>
      <c r="D37" s="209">
        <v>57</v>
      </c>
      <c r="E37" s="209">
        <v>82</v>
      </c>
      <c r="F37" s="205">
        <v>27517</v>
      </c>
      <c r="G37" s="206">
        <v>76841469730.354385</v>
      </c>
      <c r="H37" s="206">
        <v>11127829283.353493</v>
      </c>
      <c r="I37" s="206">
        <v>61539116795.239998</v>
      </c>
      <c r="J37" s="206">
        <v>60606114586.699997</v>
      </c>
      <c r="K37" s="206">
        <v>5107525860.3008957</v>
      </c>
      <c r="L37" s="197">
        <v>57884511267.459999</v>
      </c>
      <c r="M37" s="197">
        <v>1838792512.51</v>
      </c>
      <c r="N37" s="206">
        <v>1815813015.2700002</v>
      </c>
      <c r="O37" s="207">
        <f t="shared" si="0"/>
        <v>2.9506647313639247E-2</v>
      </c>
      <c r="P37" s="197">
        <v>0</v>
      </c>
      <c r="Q37" s="197">
        <v>524260264</v>
      </c>
      <c r="R37" s="197">
        <v>229745049.072703</v>
      </c>
      <c r="S37" s="197">
        <v>2102507504.2290001</v>
      </c>
      <c r="T37" s="197">
        <v>2063558688.4690001</v>
      </c>
      <c r="U37" s="197">
        <v>8908815.7599999998</v>
      </c>
      <c r="V37" s="197">
        <v>30040000</v>
      </c>
      <c r="W37" s="206">
        <v>59088061789.320679</v>
      </c>
      <c r="X37" s="206">
        <v>52569553089.450005</v>
      </c>
      <c r="Y37" s="206">
        <v>1732977387.8199999</v>
      </c>
      <c r="Z37" s="206">
        <v>50836575701.629997</v>
      </c>
      <c r="AA37" s="206">
        <v>5219884836.2606745</v>
      </c>
      <c r="AB37" s="206">
        <v>5218400713.2606697</v>
      </c>
      <c r="AC37" s="206">
        <v>67768596.329999998</v>
      </c>
      <c r="AD37" s="206">
        <v>17753407941.034088</v>
      </c>
      <c r="AE37" s="206">
        <v>1298623863.6099999</v>
      </c>
      <c r="AF37" s="208">
        <v>3064940593.5790296</v>
      </c>
      <c r="AG37" s="197">
        <v>576655554.71000004</v>
      </c>
      <c r="AH37" s="197">
        <v>19042272.960000001</v>
      </c>
      <c r="AI37" s="197">
        <v>3987936524.6427269</v>
      </c>
      <c r="AJ37" s="197"/>
      <c r="AK37" s="197"/>
      <c r="AL37" s="197"/>
      <c r="AM37" s="197"/>
      <c r="AN37" s="197"/>
      <c r="AO37" s="197"/>
      <c r="AP37" s="197"/>
      <c r="AQ37" s="197"/>
      <c r="AR37" s="197"/>
      <c r="AS37" s="197"/>
      <c r="AT37" s="197"/>
      <c r="AU37" s="197"/>
      <c r="AV37" s="197">
        <v>8846795253.6084347</v>
      </c>
      <c r="AW37" s="197">
        <v>8503247717.3484344</v>
      </c>
      <c r="AX37" s="197">
        <v>88539438.839999974</v>
      </c>
      <c r="AY37" s="206">
        <v>17000</v>
      </c>
      <c r="AZ37" s="197">
        <v>285835594.42000002</v>
      </c>
      <c r="BA37" s="197">
        <v>0</v>
      </c>
      <c r="BB37" s="197">
        <v>30844497</v>
      </c>
      <c r="BC37" s="197">
        <v>4711307922.2356176</v>
      </c>
      <c r="BD37" s="197">
        <v>4642853625.4556179</v>
      </c>
      <c r="BE37" s="197">
        <v>100385651.78</v>
      </c>
      <c r="BF37" s="197">
        <v>424225</v>
      </c>
      <c r="BG37" s="197">
        <v>4400</v>
      </c>
      <c r="BH37" s="197">
        <v>32359980</v>
      </c>
      <c r="BI37" s="197">
        <v>4135487331.372817</v>
      </c>
      <c r="BJ37" s="197">
        <v>243020050.63999999</v>
      </c>
      <c r="BK37" s="197">
        <v>150692169.20999998</v>
      </c>
      <c r="BL37" s="197">
        <v>2082555828.4376669</v>
      </c>
      <c r="BM37" s="197">
        <v>166650410.87</v>
      </c>
      <c r="BN37" s="197">
        <v>24922683.280000001</v>
      </c>
      <c r="BO37" s="197">
        <v>9164137833.6884346</v>
      </c>
      <c r="BP37" s="197">
        <v>7280573728.5744019</v>
      </c>
      <c r="BQ37" s="197">
        <v>1883564105.1140327</v>
      </c>
    </row>
    <row r="38" spans="1:69" ht="12.75" customHeight="1" x14ac:dyDescent="0.25">
      <c r="A38" s="194">
        <v>2014</v>
      </c>
      <c r="B38" s="194">
        <v>3</v>
      </c>
      <c r="C38" s="205">
        <v>140</v>
      </c>
      <c r="D38" s="209">
        <v>58</v>
      </c>
      <c r="E38" s="209">
        <v>82</v>
      </c>
      <c r="F38" s="205">
        <v>28750</v>
      </c>
      <c r="G38" s="206">
        <v>80683978312.78302</v>
      </c>
      <c r="H38" s="206">
        <v>13995810126.309998</v>
      </c>
      <c r="I38" s="206">
        <v>62428617436.650002</v>
      </c>
      <c r="J38" s="206">
        <v>61202689047.434799</v>
      </c>
      <c r="K38" s="206">
        <v>5485479139.0382233</v>
      </c>
      <c r="L38" s="197">
        <v>58980025825.440002</v>
      </c>
      <c r="M38" s="197">
        <v>1687326563.9400001</v>
      </c>
      <c r="N38" s="206">
        <v>1761265047.2700002</v>
      </c>
      <c r="O38" s="207">
        <f t="shared" si="0"/>
        <v>2.8212462802932641E-2</v>
      </c>
      <c r="P38" s="197">
        <v>0</v>
      </c>
      <c r="Q38" s="197">
        <v>518273994.92000002</v>
      </c>
      <c r="R38" s="197">
        <v>241278416.90999997</v>
      </c>
      <c r="S38" s="197">
        <v>2476792798.1671143</v>
      </c>
      <c r="T38" s="197">
        <v>2436966911.8771143</v>
      </c>
      <c r="U38" s="197">
        <v>9785886.2899999991</v>
      </c>
      <c r="V38" s="197">
        <v>30040000</v>
      </c>
      <c r="W38" s="206">
        <v>61865643602.09127</v>
      </c>
      <c r="X38" s="206">
        <v>55831958236.107117</v>
      </c>
      <c r="Y38" s="206">
        <v>2065582415.4099996</v>
      </c>
      <c r="Z38" s="206">
        <v>53766375820.697121</v>
      </c>
      <c r="AA38" s="206">
        <v>5053653534.3641539</v>
      </c>
      <c r="AB38" s="206">
        <v>5051491887.364152</v>
      </c>
      <c r="AC38" s="206">
        <v>150993912</v>
      </c>
      <c r="AD38" s="206">
        <v>18818334710.691818</v>
      </c>
      <c r="AE38" s="206">
        <v>10249064031.459999</v>
      </c>
      <c r="AF38" s="208">
        <v>3971691389.2417021</v>
      </c>
      <c r="AG38" s="197">
        <v>506862796.91000003</v>
      </c>
      <c r="AH38" s="197">
        <v>19620787</v>
      </c>
      <c r="AI38" s="197">
        <v>4071095706.0801172</v>
      </c>
      <c r="AJ38" s="197"/>
      <c r="AK38" s="197"/>
      <c r="AL38" s="197"/>
      <c r="AM38" s="197"/>
      <c r="AN38" s="197"/>
      <c r="AO38" s="197"/>
      <c r="AP38" s="197"/>
      <c r="AQ38" s="197"/>
      <c r="AR38" s="197"/>
      <c r="AS38" s="197"/>
      <c r="AT38" s="197"/>
      <c r="AU38" s="197"/>
      <c r="AV38" s="197">
        <v>13507082370.46777</v>
      </c>
      <c r="AW38" s="197">
        <v>12994048198.90777</v>
      </c>
      <c r="AX38" s="197">
        <v>148120219.02000001</v>
      </c>
      <c r="AY38" s="206">
        <v>208931</v>
      </c>
      <c r="AZ38" s="197">
        <v>416965733.5399999</v>
      </c>
      <c r="BA38" s="197">
        <v>0</v>
      </c>
      <c r="BB38" s="197">
        <v>52260712</v>
      </c>
      <c r="BC38" s="197">
        <v>7216880269.9390354</v>
      </c>
      <c r="BD38" s="197">
        <v>7059740379.419035</v>
      </c>
      <c r="BE38" s="197">
        <v>164742708.52000001</v>
      </c>
      <c r="BF38" s="197">
        <v>74478</v>
      </c>
      <c r="BG38" s="197">
        <v>116716</v>
      </c>
      <c r="BH38" s="197">
        <v>7794012</v>
      </c>
      <c r="BI38" s="197">
        <v>6290202100.5287342</v>
      </c>
      <c r="BJ38" s="197">
        <v>575697180.9612</v>
      </c>
      <c r="BK38" s="197">
        <v>226737231.82999998</v>
      </c>
      <c r="BL38" s="197">
        <v>3046151204.7390003</v>
      </c>
      <c r="BM38" s="197">
        <v>284322652.47000003</v>
      </c>
      <c r="BN38" s="197">
        <v>41414922.32</v>
      </c>
      <c r="BO38" s="197">
        <v>14018142254.767769</v>
      </c>
      <c r="BP38" s="197">
        <v>11197929219.706066</v>
      </c>
      <c r="BQ38" s="197">
        <v>2820213035.0617027</v>
      </c>
    </row>
    <row r="39" spans="1:69" ht="12.75" customHeight="1" x14ac:dyDescent="0.25">
      <c r="A39" s="194">
        <v>2014</v>
      </c>
      <c r="B39" s="194">
        <v>4</v>
      </c>
      <c r="C39" s="205">
        <v>159</v>
      </c>
      <c r="D39" s="209">
        <v>77</v>
      </c>
      <c r="E39" s="209">
        <v>82</v>
      </c>
      <c r="F39" s="205">
        <v>30698</v>
      </c>
      <c r="G39" s="206">
        <v>80527823524.661194</v>
      </c>
      <c r="H39" s="206">
        <v>14993173484.176338</v>
      </c>
      <c r="I39" s="206">
        <v>61490531682</v>
      </c>
      <c r="J39" s="206">
        <v>60406726629.448303</v>
      </c>
      <c r="K39" s="206">
        <v>5127923411.0365524</v>
      </c>
      <c r="L39" s="197">
        <v>57794016058.119995</v>
      </c>
      <c r="M39" s="197">
        <v>2133160352.73</v>
      </c>
      <c r="N39" s="206">
        <v>1563355271.1500001</v>
      </c>
      <c r="O39" s="207">
        <f t="shared" si="0"/>
        <v>2.5424325150332664E-2</v>
      </c>
      <c r="P39" s="197">
        <v>0</v>
      </c>
      <c r="Q39" s="197">
        <v>608250303.42000008</v>
      </c>
      <c r="R39" s="197">
        <v>215353338.30018729</v>
      </c>
      <c r="S39" s="197">
        <v>2331723119.7487803</v>
      </c>
      <c r="T39" s="197">
        <v>2307203357.6287804</v>
      </c>
      <c r="U39" s="197">
        <v>9499762.120000001</v>
      </c>
      <c r="V39" s="197">
        <v>15020000</v>
      </c>
      <c r="W39" s="206">
        <v>60825795814.893913</v>
      </c>
      <c r="X39" s="206">
        <v>54997249209.949989</v>
      </c>
      <c r="Y39" s="206">
        <v>2727019842.4499998</v>
      </c>
      <c r="Z39" s="206">
        <v>52270229367.499992</v>
      </c>
      <c r="AA39" s="206">
        <v>3686684397.2039242</v>
      </c>
      <c r="AB39" s="206">
        <v>3685280113.203928</v>
      </c>
      <c r="AC39" s="206">
        <v>8923157.2199999988</v>
      </c>
      <c r="AD39" s="206">
        <v>19702027709.767281</v>
      </c>
      <c r="AE39" s="206">
        <v>10075921421.648003</v>
      </c>
      <c r="AF39" s="208">
        <v>5177898844.9625845</v>
      </c>
      <c r="AG39" s="197">
        <v>372254019.04000002</v>
      </c>
      <c r="AH39" s="197">
        <v>19367787</v>
      </c>
      <c r="AI39" s="197">
        <v>4013674066.6160784</v>
      </c>
      <c r="AJ39" s="197"/>
      <c r="AK39" s="197"/>
      <c r="AL39" s="197"/>
      <c r="AM39" s="197"/>
      <c r="AN39" s="197"/>
      <c r="AO39" s="197"/>
      <c r="AP39" s="197"/>
      <c r="AQ39" s="197"/>
      <c r="AR39" s="197"/>
      <c r="AS39" s="197"/>
      <c r="AT39" s="197"/>
      <c r="AU39" s="197"/>
      <c r="AV39" s="197">
        <v>18367894814.918842</v>
      </c>
      <c r="AW39" s="197">
        <v>17729847828.248844</v>
      </c>
      <c r="AX39" s="197">
        <v>221834360.56999999</v>
      </c>
      <c r="AY39" s="206">
        <v>489220</v>
      </c>
      <c r="AZ39" s="197">
        <v>560657590.0999999</v>
      </c>
      <c r="BA39" s="197">
        <v>3040000</v>
      </c>
      <c r="BB39" s="197">
        <v>147974184</v>
      </c>
      <c r="BC39" s="197">
        <v>9750922523.9994888</v>
      </c>
      <c r="BD39" s="197">
        <v>9648731330.4394894</v>
      </c>
      <c r="BE39" s="197">
        <v>192873814.09</v>
      </c>
      <c r="BF39" s="197">
        <v>86142</v>
      </c>
      <c r="BG39" s="197">
        <v>129971</v>
      </c>
      <c r="BH39" s="197">
        <v>90898733.530000001</v>
      </c>
      <c r="BI39" s="197">
        <v>8616972290.9193535</v>
      </c>
      <c r="BJ39" s="197">
        <v>526179404.49200004</v>
      </c>
      <c r="BK39" s="197">
        <v>310355427.57000005</v>
      </c>
      <c r="BL39" s="197">
        <v>4183948358.9619656</v>
      </c>
      <c r="BM39" s="197">
        <v>275233405.58999997</v>
      </c>
      <c r="BN39" s="197">
        <v>52337795.572999999</v>
      </c>
      <c r="BO39" s="197">
        <v>18953483648.078842</v>
      </c>
      <c r="BP39" s="197">
        <v>14984617912.870268</v>
      </c>
      <c r="BQ39" s="197">
        <v>3968865735.2085743</v>
      </c>
    </row>
    <row r="40" spans="1:69" ht="12.75" customHeight="1" x14ac:dyDescent="0.25">
      <c r="A40" s="194">
        <v>2015</v>
      </c>
      <c r="B40" s="194">
        <v>1</v>
      </c>
      <c r="C40" s="205">
        <v>207</v>
      </c>
      <c r="D40" s="209">
        <v>124</v>
      </c>
      <c r="E40" s="209">
        <v>83</v>
      </c>
      <c r="F40" s="205">
        <v>32778</v>
      </c>
      <c r="G40" s="206">
        <v>85768698242.314026</v>
      </c>
      <c r="H40" s="206">
        <v>10203264248.639999</v>
      </c>
      <c r="I40" s="206">
        <v>71582328779.149994</v>
      </c>
      <c r="J40" s="206">
        <v>70070605685.860016</v>
      </c>
      <c r="K40" s="206">
        <v>5494828307.8140106</v>
      </c>
      <c r="L40" s="197">
        <v>67426126213.260002</v>
      </c>
      <c r="M40" s="197">
        <v>2190774598.6199999</v>
      </c>
      <c r="N40" s="206">
        <v>1965427967.2700002</v>
      </c>
      <c r="O40" s="207">
        <f t="shared" si="0"/>
        <v>2.7456887765328983E-2</v>
      </c>
      <c r="P40" s="197">
        <v>0</v>
      </c>
      <c r="Q40" s="197">
        <v>579536528.72000003</v>
      </c>
      <c r="R40" s="197">
        <v>223543376.02000001</v>
      </c>
      <c r="S40" s="197">
        <v>2282084269.1340003</v>
      </c>
      <c r="T40" s="197">
        <v>2258212789.9440002</v>
      </c>
      <c r="U40" s="197">
        <v>8851479.1900000013</v>
      </c>
      <c r="V40" s="197">
        <v>15020000</v>
      </c>
      <c r="W40" s="206">
        <v>67228097259.129997</v>
      </c>
      <c r="X40" s="206">
        <v>56663427773.970001</v>
      </c>
      <c r="Y40" s="206">
        <v>1308377516.8999996</v>
      </c>
      <c r="Z40" s="206">
        <v>55355050257.07</v>
      </c>
      <c r="AA40" s="206">
        <v>4487558391.409996</v>
      </c>
      <c r="AB40" s="206">
        <v>4485184547.4099998</v>
      </c>
      <c r="AC40" s="206">
        <v>36201230.899999999</v>
      </c>
      <c r="AD40" s="206">
        <v>18540600983.184002</v>
      </c>
      <c r="AE40" s="206">
        <v>10112705646.269999</v>
      </c>
      <c r="AF40" s="208">
        <v>2892691455.5840011</v>
      </c>
      <c r="AG40" s="197">
        <v>378229072.04000002</v>
      </c>
      <c r="AH40" s="197">
        <v>21050117</v>
      </c>
      <c r="AI40" s="197">
        <v>5135924692.2900009</v>
      </c>
      <c r="AJ40" s="197"/>
      <c r="AK40" s="197"/>
      <c r="AL40" s="197"/>
      <c r="AM40" s="197"/>
      <c r="AN40" s="197"/>
      <c r="AO40" s="197"/>
      <c r="AP40" s="197"/>
      <c r="AQ40" s="197"/>
      <c r="AR40" s="197"/>
      <c r="AS40" s="197"/>
      <c r="AT40" s="197"/>
      <c r="AU40" s="197"/>
      <c r="AV40" s="197">
        <v>4882808228.3900003</v>
      </c>
      <c r="AW40" s="197">
        <v>4682822284.3500004</v>
      </c>
      <c r="AX40" s="197">
        <v>54800800</v>
      </c>
      <c r="AY40" s="206">
        <v>107420</v>
      </c>
      <c r="AZ40" s="197">
        <v>164004750.03999999</v>
      </c>
      <c r="BA40" s="197">
        <v>889822</v>
      </c>
      <c r="BB40" s="197">
        <v>19816848</v>
      </c>
      <c r="BC40" s="197">
        <v>2666217321.25</v>
      </c>
      <c r="BD40" s="197">
        <v>2598935983.0700002</v>
      </c>
      <c r="BE40" s="197">
        <v>77988075.989999995</v>
      </c>
      <c r="BF40" s="197">
        <v>1807770</v>
      </c>
      <c r="BG40" s="197">
        <v>1143673.67</v>
      </c>
      <c r="BH40" s="197">
        <v>13658181.48</v>
      </c>
      <c r="BI40" s="197">
        <v>2216590907.1400003</v>
      </c>
      <c r="BJ40" s="197">
        <v>461123699.13000017</v>
      </c>
      <c r="BK40" s="197">
        <v>92933822.819999993</v>
      </c>
      <c r="BL40" s="197">
        <v>1332641779.6300001</v>
      </c>
      <c r="BM40" s="197">
        <v>70005991.400000006</v>
      </c>
      <c r="BN40" s="197">
        <v>16758879.779999999</v>
      </c>
      <c r="BO40" s="197">
        <v>5045748042.6099997</v>
      </c>
      <c r="BP40" s="197">
        <v>4562664608.4300003</v>
      </c>
      <c r="BQ40" s="197">
        <v>483083434.17999935</v>
      </c>
    </row>
    <row r="41" spans="1:69" ht="12.75" customHeight="1" x14ac:dyDescent="0.25">
      <c r="A41" s="194">
        <v>2015</v>
      </c>
      <c r="B41" s="194">
        <v>2</v>
      </c>
      <c r="C41" s="205">
        <v>242</v>
      </c>
      <c r="D41" s="209">
        <v>157</v>
      </c>
      <c r="E41" s="209">
        <v>85</v>
      </c>
      <c r="F41" s="205">
        <v>35306</v>
      </c>
      <c r="G41" s="206">
        <v>85609086600</v>
      </c>
      <c r="H41" s="206">
        <v>10919038500</v>
      </c>
      <c r="I41" s="206">
        <v>70773093179.470001</v>
      </c>
      <c r="J41" s="206">
        <v>68945630900</v>
      </c>
      <c r="K41" s="206">
        <v>5744417200</v>
      </c>
      <c r="L41" s="197">
        <v>66199108984.290001</v>
      </c>
      <c r="M41" s="197">
        <v>2354552988.4099998</v>
      </c>
      <c r="N41" s="206">
        <v>2240627300</v>
      </c>
      <c r="O41" s="207">
        <f t="shared" si="0"/>
        <v>3.1659310047649089E-2</v>
      </c>
      <c r="P41" s="197">
        <v>0</v>
      </c>
      <c r="Q41" s="197">
        <v>552380154.46000004</v>
      </c>
      <c r="R41" s="197">
        <v>232052977.27718699</v>
      </c>
      <c r="S41" s="197">
        <v>2302020734.1626701</v>
      </c>
      <c r="T41" s="197">
        <v>2280262147.3726702</v>
      </c>
      <c r="U41" s="197">
        <v>6738586.79</v>
      </c>
      <c r="V41" s="197">
        <v>15020000</v>
      </c>
      <c r="W41" s="206">
        <v>66117634499.999992</v>
      </c>
      <c r="X41" s="206">
        <v>55818143200</v>
      </c>
      <c r="Y41" s="206">
        <v>1331094079.8</v>
      </c>
      <c r="Z41" s="206">
        <v>54491693457.290001</v>
      </c>
      <c r="AA41" s="206">
        <v>4496790300</v>
      </c>
      <c r="AB41" s="206">
        <v>4494728414.6163702</v>
      </c>
      <c r="AC41" s="206">
        <v>35919227.890000001</v>
      </c>
      <c r="AD41" s="206">
        <v>19491452100</v>
      </c>
      <c r="AE41" s="206">
        <v>10420677300</v>
      </c>
      <c r="AF41" s="208">
        <v>3513874100</v>
      </c>
      <c r="AG41" s="197">
        <v>378479072.04000002</v>
      </c>
      <c r="AH41" s="197">
        <v>22553987</v>
      </c>
      <c r="AI41" s="197">
        <v>5157795706.7989998</v>
      </c>
      <c r="AJ41" s="197"/>
      <c r="AK41" s="197"/>
      <c r="AL41" s="197"/>
      <c r="AM41" s="197"/>
      <c r="AN41" s="197"/>
      <c r="AO41" s="197"/>
      <c r="AP41" s="197"/>
      <c r="AQ41" s="197"/>
      <c r="AR41" s="197"/>
      <c r="AS41" s="197"/>
      <c r="AT41" s="197"/>
      <c r="AU41" s="197"/>
      <c r="AV41" s="197">
        <v>9986267630.6551399</v>
      </c>
      <c r="AW41" s="197">
        <v>9620966207.1151409</v>
      </c>
      <c r="AX41" s="197">
        <v>118504088.44</v>
      </c>
      <c r="AY41" s="206">
        <v>108987</v>
      </c>
      <c r="AZ41" s="197">
        <v>277413227.10000002</v>
      </c>
      <c r="BA41" s="197">
        <v>0</v>
      </c>
      <c r="BB41" s="197">
        <v>30724879</v>
      </c>
      <c r="BC41" s="197">
        <v>5338252810.4860601</v>
      </c>
      <c r="BD41" s="197">
        <v>5192472914.93606</v>
      </c>
      <c r="BE41" s="197">
        <v>167966073.71000001</v>
      </c>
      <c r="BF41" s="197">
        <v>1071106</v>
      </c>
      <c r="BG41" s="197">
        <v>3187759.84</v>
      </c>
      <c r="BH41" s="197">
        <v>26445044</v>
      </c>
      <c r="BI41" s="197">
        <v>4648014820.1690903</v>
      </c>
      <c r="BJ41" s="197">
        <v>871941683.50999999</v>
      </c>
      <c r="BK41" s="197">
        <v>175864685.83000001</v>
      </c>
      <c r="BL41" s="197">
        <v>2606522942.8590002</v>
      </c>
      <c r="BM41" s="197">
        <v>222542492.19400001</v>
      </c>
      <c r="BN41" s="197">
        <v>24408765.149999999</v>
      </c>
      <c r="BO41" s="197">
        <v>10384674808.6791</v>
      </c>
      <c r="BP41" s="197">
        <v>9016283869.9310608</v>
      </c>
      <c r="BQ41" s="197">
        <v>1368390938.74808</v>
      </c>
    </row>
    <row r="42" spans="1:69" ht="12.75" customHeight="1" x14ac:dyDescent="0.25">
      <c r="A42" s="194">
        <v>2015</v>
      </c>
      <c r="B42" s="194">
        <v>3</v>
      </c>
      <c r="C42" s="205">
        <v>254</v>
      </c>
      <c r="D42" s="209">
        <v>167</v>
      </c>
      <c r="E42" s="209">
        <v>87</v>
      </c>
      <c r="F42" s="205">
        <v>37818</v>
      </c>
      <c r="G42" s="206">
        <v>93317557467.499603</v>
      </c>
      <c r="H42" s="206">
        <v>16080764600.439999</v>
      </c>
      <c r="I42" s="206">
        <v>72808128784.0867</v>
      </c>
      <c r="J42" s="206">
        <v>71027177806.136703</v>
      </c>
      <c r="K42" s="206">
        <v>6209615060.9229317</v>
      </c>
      <c r="L42" s="197">
        <v>66947349928.076668</v>
      </c>
      <c r="M42" s="197">
        <v>3308831156.52</v>
      </c>
      <c r="N42" s="206">
        <v>2551947699.4900002</v>
      </c>
      <c r="O42" s="207">
        <f t="shared" si="0"/>
        <v>3.5050312954173414E-2</v>
      </c>
      <c r="P42" s="197">
        <v>0</v>
      </c>
      <c r="Q42" s="197">
        <v>628873616.45999992</v>
      </c>
      <c r="R42" s="197">
        <v>235821171.10718727</v>
      </c>
      <c r="S42" s="197">
        <v>2289776461.2055006</v>
      </c>
      <c r="T42" s="197">
        <v>2267962008.3355007</v>
      </c>
      <c r="U42" s="197">
        <v>6794452.8699999992</v>
      </c>
      <c r="V42" s="197">
        <v>15020000</v>
      </c>
      <c r="W42" s="206">
        <v>72803757295.283188</v>
      </c>
      <c r="X42" s="206">
        <v>57079653504.440002</v>
      </c>
      <c r="Y42" s="206">
        <v>1281177560.1200001</v>
      </c>
      <c r="Z42" s="206">
        <v>55798475944.32</v>
      </c>
      <c r="AA42" s="206">
        <v>4893614899.3631859</v>
      </c>
      <c r="AB42" s="206">
        <v>4891512045.3631897</v>
      </c>
      <c r="AC42" s="206">
        <v>34351672.989999995</v>
      </c>
      <c r="AD42" s="206">
        <v>20513800172.216629</v>
      </c>
      <c r="AE42" s="206">
        <v>10410549930.147768</v>
      </c>
      <c r="AF42" s="208">
        <v>4633328674.9139004</v>
      </c>
      <c r="AG42" s="197">
        <v>383033772.04000002</v>
      </c>
      <c r="AH42" s="197">
        <v>26903312</v>
      </c>
      <c r="AI42" s="197">
        <v>5059984483.1149616</v>
      </c>
      <c r="AJ42" s="197"/>
      <c r="AK42" s="197"/>
      <c r="AL42" s="197"/>
      <c r="AM42" s="197"/>
      <c r="AN42" s="197"/>
      <c r="AO42" s="197"/>
      <c r="AP42" s="197"/>
      <c r="AQ42" s="197"/>
      <c r="AR42" s="197"/>
      <c r="AS42" s="197"/>
      <c r="AT42" s="197"/>
      <c r="AU42" s="197"/>
      <c r="AV42" s="197">
        <v>15384758661.457808</v>
      </c>
      <c r="AW42" s="197">
        <v>14858392876.347807</v>
      </c>
      <c r="AX42" s="197">
        <v>186616457.64000005</v>
      </c>
      <c r="AY42" s="206">
        <v>1298231.6600000001</v>
      </c>
      <c r="AZ42" s="197">
        <v>373594376.87000006</v>
      </c>
      <c r="BA42" s="197">
        <v>1192575.94</v>
      </c>
      <c r="BB42" s="197">
        <v>36335857</v>
      </c>
      <c r="BC42" s="197">
        <v>8105520276.9070921</v>
      </c>
      <c r="BD42" s="197">
        <v>7860325721.6670923</v>
      </c>
      <c r="BE42" s="197">
        <v>261205594.28</v>
      </c>
      <c r="BF42" s="197">
        <v>1499200</v>
      </c>
      <c r="BG42" s="197">
        <v>9409173.9199999999</v>
      </c>
      <c r="BH42" s="197">
        <v>26919412.960000001</v>
      </c>
      <c r="BI42" s="197">
        <v>7279238384.5507154</v>
      </c>
      <c r="BJ42" s="197">
        <v>911523059.43000007</v>
      </c>
      <c r="BK42" s="197">
        <v>270293151.41000003</v>
      </c>
      <c r="BL42" s="197">
        <v>4082583158.4191666</v>
      </c>
      <c r="BM42" s="197">
        <v>289764038.31299996</v>
      </c>
      <c r="BN42" s="197">
        <v>29331253.900000002</v>
      </c>
      <c r="BO42" s="197">
        <v>15944815851.180807</v>
      </c>
      <c r="BP42" s="197">
        <v>13428905814.906258</v>
      </c>
      <c r="BQ42" s="197">
        <v>2515910036.2745495</v>
      </c>
    </row>
    <row r="43" spans="1:69" ht="12.75" customHeight="1" x14ac:dyDescent="0.25">
      <c r="A43" s="194">
        <v>2015</v>
      </c>
      <c r="B43" s="194">
        <v>4</v>
      </c>
      <c r="C43" s="205">
        <v>253</v>
      </c>
      <c r="D43" s="209">
        <v>166</v>
      </c>
      <c r="E43" s="209">
        <v>87</v>
      </c>
      <c r="F43" s="205">
        <v>39146</v>
      </c>
      <c r="G43" s="206">
        <v>97698233761.291702</v>
      </c>
      <c r="H43" s="206">
        <v>18249703496.050007</v>
      </c>
      <c r="I43" s="206">
        <v>75339140623.630005</v>
      </c>
      <c r="J43" s="206">
        <v>73267300924.240005</v>
      </c>
      <c r="K43" s="206">
        <v>6181229340.9999886</v>
      </c>
      <c r="L43" s="197">
        <v>69007522627.190002</v>
      </c>
      <c r="M43" s="197">
        <v>2864631140.3199997</v>
      </c>
      <c r="N43" s="206">
        <v>3466986856.1199999</v>
      </c>
      <c r="O43" s="207">
        <f t="shared" si="0"/>
        <v>4.6018401954436218E-2</v>
      </c>
      <c r="P43" s="197">
        <v>0</v>
      </c>
      <c r="Q43" s="197">
        <v>661262824.45999992</v>
      </c>
      <c r="R43" s="197">
        <v>283392812.89999998</v>
      </c>
      <c r="S43" s="197">
        <v>2484918159.2799997</v>
      </c>
      <c r="T43" s="197">
        <v>2463055173.3699999</v>
      </c>
      <c r="U43" s="197">
        <v>6842985.9099999992</v>
      </c>
      <c r="V43" s="197">
        <v>15020000</v>
      </c>
      <c r="W43" s="206">
        <v>76125809893.636169</v>
      </c>
      <c r="X43" s="206">
        <v>59265286763.160004</v>
      </c>
      <c r="Y43" s="206">
        <v>1344977745.8100002</v>
      </c>
      <c r="Z43" s="206">
        <v>57920309017.350006</v>
      </c>
      <c r="AA43" s="206">
        <v>4307428951.630003</v>
      </c>
      <c r="AB43" s="206">
        <v>4305296122.9261656</v>
      </c>
      <c r="AC43" s="206">
        <v>20425895.66</v>
      </c>
      <c r="AD43" s="206">
        <v>21577823867.650002</v>
      </c>
      <c r="AE43" s="206">
        <v>10637537340.630001</v>
      </c>
      <c r="AF43" s="208">
        <v>5479869241.6000004</v>
      </c>
      <c r="AG43" s="197">
        <v>370790977.25</v>
      </c>
      <c r="AH43" s="197">
        <v>71925474</v>
      </c>
      <c r="AI43" s="197">
        <v>5017700834.1759996</v>
      </c>
      <c r="AJ43" s="197"/>
      <c r="AK43" s="197"/>
      <c r="AL43" s="197"/>
      <c r="AM43" s="197"/>
      <c r="AN43" s="197"/>
      <c r="AO43" s="197"/>
      <c r="AP43" s="197"/>
      <c r="AQ43" s="197"/>
      <c r="AR43" s="197"/>
      <c r="AS43" s="197"/>
      <c r="AT43" s="197"/>
      <c r="AU43" s="197"/>
      <c r="AV43" s="197">
        <v>20995063701.3731</v>
      </c>
      <c r="AW43" s="197">
        <v>20125799643.585999</v>
      </c>
      <c r="AX43" s="197">
        <v>283891322.20240003</v>
      </c>
      <c r="AY43" s="206">
        <v>0</v>
      </c>
      <c r="AZ43" s="197">
        <v>640674787.58467305</v>
      </c>
      <c r="BA43" s="197">
        <v>0</v>
      </c>
      <c r="BB43" s="197">
        <v>55302052</v>
      </c>
      <c r="BC43" s="197">
        <v>10974334954.4098</v>
      </c>
      <c r="BD43" s="197">
        <v>10638721662.6752</v>
      </c>
      <c r="BE43" s="197">
        <v>343430228.34397298</v>
      </c>
      <c r="BF43" s="197">
        <v>0</v>
      </c>
      <c r="BG43" s="197">
        <v>31700161.199999999</v>
      </c>
      <c r="BH43" s="197">
        <v>39517097.809300303</v>
      </c>
      <c r="BI43" s="197">
        <v>10020728746.9632</v>
      </c>
      <c r="BJ43" s="197">
        <v>1431696384.52</v>
      </c>
      <c r="BK43" s="197">
        <v>344991063.30000001</v>
      </c>
      <c r="BL43" s="197">
        <v>5634849394.1477003</v>
      </c>
      <c r="BM43" s="197">
        <v>412776783.83399999</v>
      </c>
      <c r="BN43" s="197">
        <v>63911267.390000001</v>
      </c>
      <c r="BO43" s="197">
        <v>21752831548.507099</v>
      </c>
      <c r="BP43" s="197">
        <v>18507368398.807499</v>
      </c>
      <c r="BQ43" s="197">
        <v>3245463149.6995401</v>
      </c>
    </row>
    <row r="44" spans="1:69" ht="12.75" customHeight="1" x14ac:dyDescent="0.25">
      <c r="A44" s="194">
        <v>2016</v>
      </c>
      <c r="B44" s="194">
        <v>1</v>
      </c>
      <c r="C44" s="205">
        <v>271</v>
      </c>
      <c r="D44" s="209">
        <v>175</v>
      </c>
      <c r="E44" s="209">
        <v>96</v>
      </c>
      <c r="F44" s="205">
        <v>41817</v>
      </c>
      <c r="G44" s="206">
        <v>101526431900</v>
      </c>
      <c r="H44" s="206">
        <v>16596007123.237999</v>
      </c>
      <c r="I44" s="206">
        <v>80318082854.612503</v>
      </c>
      <c r="J44" s="206">
        <v>78198418284.664505</v>
      </c>
      <c r="K44" s="206">
        <v>6732006491.3574886</v>
      </c>
      <c r="L44" s="197">
        <v>73194302389.502472</v>
      </c>
      <c r="M44" s="197">
        <v>3666679792.8500009</v>
      </c>
      <c r="N44" s="206">
        <v>3457100672.2600002</v>
      </c>
      <c r="O44" s="207">
        <f t="shared" si="0"/>
        <v>4.3042619412590549E-2</v>
      </c>
      <c r="P44" s="197">
        <v>0</v>
      </c>
      <c r="Q44" s="197">
        <v>643196206.80999994</v>
      </c>
      <c r="R44" s="197">
        <v>308640583.81999999</v>
      </c>
      <c r="S44" s="197">
        <v>2233610264.5705662</v>
      </c>
      <c r="T44" s="197">
        <v>2209828107.5211143</v>
      </c>
      <c r="U44" s="197">
        <v>8762157.0494520552</v>
      </c>
      <c r="V44" s="197">
        <v>15020000</v>
      </c>
      <c r="W44" s="206">
        <v>81001547251.818604</v>
      </c>
      <c r="X44" s="206">
        <v>62808344092.050003</v>
      </c>
      <c r="Y44" s="206">
        <v>2236258472.04</v>
      </c>
      <c r="Z44" s="206">
        <v>60572085620.009995</v>
      </c>
      <c r="AA44" s="206">
        <v>4847265198.5586014</v>
      </c>
      <c r="AB44" s="206">
        <v>4843749912.3886089</v>
      </c>
      <c r="AC44" s="206">
        <v>27434789.039999999</v>
      </c>
      <c r="AD44" s="206">
        <v>20524884647.441502</v>
      </c>
      <c r="AE44" s="206">
        <v>11107870435.870001</v>
      </c>
      <c r="AF44" s="208">
        <v>3766018032.5444298</v>
      </c>
      <c r="AG44" s="197">
        <v>51305189.580000006</v>
      </c>
      <c r="AH44" s="197">
        <v>78696020</v>
      </c>
      <c r="AI44" s="197">
        <v>5520994969.4471159</v>
      </c>
      <c r="AJ44" s="197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>
        <v>5862272904.722331</v>
      </c>
      <c r="AW44" s="197">
        <v>5658445974.9923315</v>
      </c>
      <c r="AX44" s="197">
        <v>77154767.109999999</v>
      </c>
      <c r="AY44" s="206">
        <v>0</v>
      </c>
      <c r="AZ44" s="197">
        <v>161704684.61999986</v>
      </c>
      <c r="BA44" s="197">
        <v>0</v>
      </c>
      <c r="BB44" s="197">
        <v>35032522</v>
      </c>
      <c r="BC44" s="197">
        <v>3079560747.3757977</v>
      </c>
      <c r="BD44" s="197">
        <v>2948228901.7857981</v>
      </c>
      <c r="BE44" s="197">
        <v>111372479.60000001</v>
      </c>
      <c r="BF44" s="197">
        <v>249999</v>
      </c>
      <c r="BG44" s="197">
        <v>19887587.890000001</v>
      </c>
      <c r="BH44" s="197">
        <v>178220.9</v>
      </c>
      <c r="BI44" s="197">
        <v>2782712157.3465333</v>
      </c>
      <c r="BJ44" s="197">
        <v>248096488.21799427</v>
      </c>
      <c r="BK44" s="197">
        <v>123512805.5</v>
      </c>
      <c r="BL44" s="197">
        <v>1832791880.8599997</v>
      </c>
      <c r="BM44" s="197">
        <v>91581751.939999998</v>
      </c>
      <c r="BN44" s="197">
        <v>181181754.13999999</v>
      </c>
      <c r="BO44" s="197">
        <v>6077367462.1623306</v>
      </c>
      <c r="BP44" s="197">
        <v>5454968180.9437923</v>
      </c>
      <c r="BQ44" s="197">
        <v>622399281.21853828</v>
      </c>
    </row>
    <row r="45" spans="1:69" ht="12.75" customHeight="1" x14ac:dyDescent="0.25">
      <c r="A45" s="194">
        <v>2016</v>
      </c>
      <c r="B45" s="194">
        <v>2</v>
      </c>
      <c r="C45" s="205">
        <v>277</v>
      </c>
      <c r="D45" s="209">
        <v>180</v>
      </c>
      <c r="E45" s="209">
        <v>97</v>
      </c>
      <c r="F45" s="205">
        <v>43754</v>
      </c>
      <c r="G45" s="206">
        <v>105403824186.295</v>
      </c>
      <c r="H45" s="206">
        <v>19591017125.150002</v>
      </c>
      <c r="I45" s="206">
        <v>81101447128.7668</v>
      </c>
      <c r="J45" s="206">
        <v>78658438082.265793</v>
      </c>
      <c r="K45" s="206">
        <v>7154368978.8792038</v>
      </c>
      <c r="L45" s="197">
        <v>73045256874.815796</v>
      </c>
      <c r="M45" s="197">
        <v>4078231077.1599998</v>
      </c>
      <c r="N45" s="206">
        <v>3977959176.7909999</v>
      </c>
      <c r="O45" s="207">
        <f t="shared" si="0"/>
        <v>4.9049176280111184E-2</v>
      </c>
      <c r="P45" s="197">
        <v>0</v>
      </c>
      <c r="Q45" s="197">
        <v>653013943.49000001</v>
      </c>
      <c r="R45" s="197">
        <v>312327056.31</v>
      </c>
      <c r="S45" s="197">
        <v>2369317339.2360001</v>
      </c>
      <c r="T45" s="197">
        <v>2345320563.9759998</v>
      </c>
      <c r="U45" s="197">
        <v>8976775.2599999998</v>
      </c>
      <c r="V45" s="197">
        <v>15020000</v>
      </c>
      <c r="W45" s="206">
        <v>83772084766.744507</v>
      </c>
      <c r="X45" s="206">
        <v>63572419741.6754</v>
      </c>
      <c r="Y45" s="206">
        <v>2440294602.3899999</v>
      </c>
      <c r="Z45" s="206">
        <v>61132125139.2854</v>
      </c>
      <c r="AA45" s="206">
        <v>4727114698.9691067</v>
      </c>
      <c r="AB45" s="206">
        <v>4725465262.9691296</v>
      </c>
      <c r="AC45" s="206">
        <v>31510626.149999999</v>
      </c>
      <c r="AD45" s="206">
        <v>21631739419.550301</v>
      </c>
      <c r="AE45" s="206">
        <v>11564252266.51</v>
      </c>
      <c r="AF45" s="208">
        <v>4591826894.6043396</v>
      </c>
      <c r="AG45" s="197">
        <v>50501089.579999998</v>
      </c>
      <c r="AH45" s="197">
        <v>80867476</v>
      </c>
      <c r="AI45" s="197">
        <v>5344291692.8559999</v>
      </c>
      <c r="AJ45" s="197"/>
      <c r="AK45" s="197"/>
      <c r="AL45" s="197"/>
      <c r="AM45" s="197"/>
      <c r="AN45" s="197"/>
      <c r="AO45" s="197"/>
      <c r="AP45" s="197"/>
      <c r="AQ45" s="197"/>
      <c r="AR45" s="197"/>
      <c r="AS45" s="197"/>
      <c r="AT45" s="197"/>
      <c r="AU45" s="197"/>
      <c r="AV45" s="197">
        <v>11513046212.843399</v>
      </c>
      <c r="AW45" s="197">
        <v>10937025280.305799</v>
      </c>
      <c r="AX45" s="197">
        <v>149078935.207643</v>
      </c>
      <c r="AY45" s="206">
        <v>76874</v>
      </c>
      <c r="AZ45" s="197">
        <v>435190775.32999998</v>
      </c>
      <c r="BA45" s="197">
        <v>0</v>
      </c>
      <c r="BB45" s="197">
        <v>-8325652</v>
      </c>
      <c r="BC45" s="197">
        <v>6099783671.8030701</v>
      </c>
      <c r="BD45" s="197">
        <v>5860741271.5230703</v>
      </c>
      <c r="BE45" s="197">
        <v>203435853.49000001</v>
      </c>
      <c r="BF45" s="197">
        <v>583498</v>
      </c>
      <c r="BG45" s="197">
        <v>34946110.890000001</v>
      </c>
      <c r="BH45" s="197">
        <v>76937.899999999994</v>
      </c>
      <c r="BI45" s="197">
        <v>5413262541.0403404</v>
      </c>
      <c r="BJ45" s="197">
        <v>578884527.05999994</v>
      </c>
      <c r="BK45" s="197">
        <v>211580029.97</v>
      </c>
      <c r="BL45" s="197">
        <v>3307791447.5599999</v>
      </c>
      <c r="BM45" s="197">
        <v>178123547.75999999</v>
      </c>
      <c r="BN45" s="197">
        <v>89358935.040000007</v>
      </c>
      <c r="BO45" s="197">
        <v>11902749790.5734</v>
      </c>
      <c r="BP45" s="197">
        <v>10286149158.4391</v>
      </c>
      <c r="BQ45" s="197">
        <v>1616600632.13433</v>
      </c>
    </row>
    <row r="46" spans="1:69" ht="12.75" customHeight="1" x14ac:dyDescent="0.25">
      <c r="A46" s="194">
        <v>2016</v>
      </c>
      <c r="B46" s="194">
        <v>3</v>
      </c>
      <c r="C46" s="205">
        <v>276</v>
      </c>
      <c r="D46" s="209">
        <v>180</v>
      </c>
      <c r="E46" s="209">
        <v>96</v>
      </c>
      <c r="F46" s="205">
        <v>44890</v>
      </c>
      <c r="G46" s="206">
        <v>108775076948.05501</v>
      </c>
      <c r="H46" s="206">
        <v>19397489334.513401</v>
      </c>
      <c r="I46" s="206">
        <v>84358845921.207794</v>
      </c>
      <c r="J46" s="206">
        <v>81695455770.497803</v>
      </c>
      <c r="K46" s="206">
        <v>7682131843.0437889</v>
      </c>
      <c r="L46" s="197">
        <v>75752646694.135498</v>
      </c>
      <c r="M46" s="197">
        <v>4379456864.9422302</v>
      </c>
      <c r="N46" s="206">
        <v>4226742362.1300006</v>
      </c>
      <c r="O46" s="207">
        <f t="shared" si="0"/>
        <v>5.0104317051442721E-2</v>
      </c>
      <c r="P46" s="197">
        <v>19965545.600000001</v>
      </c>
      <c r="Q46" s="197">
        <v>662993951.96000004</v>
      </c>
      <c r="R46" s="197">
        <v>307559920.11607498</v>
      </c>
      <c r="S46" s="197">
        <v>2409570034.1139798</v>
      </c>
      <c r="T46" s="197">
        <v>2387772634.1413798</v>
      </c>
      <c r="U46" s="197">
        <v>6777399.9726027399</v>
      </c>
      <c r="V46" s="197">
        <v>15020000</v>
      </c>
      <c r="W46" s="206">
        <v>86009240087.182602</v>
      </c>
      <c r="X46" s="206">
        <v>65310589257.728195</v>
      </c>
      <c r="Y46" s="206">
        <v>2708301895.1067901</v>
      </c>
      <c r="Z46" s="206">
        <v>62602287362.621399</v>
      </c>
      <c r="AA46" s="206">
        <v>5143324263.9343987</v>
      </c>
      <c r="AB46" s="206">
        <v>5143324263.9344101</v>
      </c>
      <c r="AC46" s="206">
        <v>37016457.25</v>
      </c>
      <c r="AD46" s="206">
        <v>22765836860.873699</v>
      </c>
      <c r="AE46" s="206">
        <v>11640886978.361799</v>
      </c>
      <c r="AF46" s="208">
        <v>5558117869.4944401</v>
      </c>
      <c r="AG46" s="197">
        <v>64209604.369999997</v>
      </c>
      <c r="AH46" s="197">
        <v>70639780.273000002</v>
      </c>
      <c r="AI46" s="197">
        <v>5431982628.3745213</v>
      </c>
      <c r="AJ46" s="197">
        <v>44358164440.627998</v>
      </c>
      <c r="AK46" s="197">
        <v>43581105221.867996</v>
      </c>
      <c r="AL46" s="197">
        <v>451090000</v>
      </c>
      <c r="AM46" s="197">
        <v>41685139403.419998</v>
      </c>
      <c r="AN46" s="197">
        <v>1444875818.448</v>
      </c>
      <c r="AO46" s="197">
        <v>4010519</v>
      </c>
      <c r="AP46" s="197">
        <v>334907</v>
      </c>
      <c r="AQ46" s="197">
        <v>3250516</v>
      </c>
      <c r="AR46" s="197">
        <v>425096</v>
      </c>
      <c r="AS46" s="197">
        <v>773048699.75999999</v>
      </c>
      <c r="AT46" s="197">
        <v>354856359</v>
      </c>
      <c r="AU46" s="197">
        <v>418192340.75999999</v>
      </c>
      <c r="AV46" s="197">
        <v>17302374438.167099</v>
      </c>
      <c r="AW46" s="197">
        <v>16467980877.2971</v>
      </c>
      <c r="AX46" s="197">
        <v>219430302.55000001</v>
      </c>
      <c r="AY46" s="206">
        <v>66643</v>
      </c>
      <c r="AZ46" s="197">
        <v>715188286.32000005</v>
      </c>
      <c r="BA46" s="197">
        <v>20500</v>
      </c>
      <c r="BB46" s="197">
        <v>100312171</v>
      </c>
      <c r="BC46" s="197">
        <v>9209532934.9305305</v>
      </c>
      <c r="BD46" s="197">
        <v>8884833260.7538204</v>
      </c>
      <c r="BE46" s="197">
        <v>286886232.25671202</v>
      </c>
      <c r="BF46" s="197">
        <v>9179314</v>
      </c>
      <c r="BG46" s="197">
        <v>33021039.32</v>
      </c>
      <c r="BH46" s="197">
        <v>4386911.4000000004</v>
      </c>
      <c r="BI46" s="197">
        <v>8092841503.2365503</v>
      </c>
      <c r="BJ46" s="197">
        <v>959596708.96000004</v>
      </c>
      <c r="BK46" s="197">
        <v>277619500.5</v>
      </c>
      <c r="BL46" s="197">
        <v>4702757815.80408</v>
      </c>
      <c r="BM46" s="197">
        <v>288234079.35000002</v>
      </c>
      <c r="BN46" s="197">
        <v>43884695.079999998</v>
      </c>
      <c r="BO46" s="197">
        <v>17868228018.017101</v>
      </c>
      <c r="BP46" s="197">
        <v>15241267871.1157</v>
      </c>
      <c r="BQ46" s="197">
        <v>2626960146.9014401</v>
      </c>
    </row>
    <row r="47" spans="1:69" ht="12.75" customHeight="1" x14ac:dyDescent="0.25">
      <c r="A47" s="194">
        <v>2016</v>
      </c>
      <c r="B47" s="194">
        <v>4</v>
      </c>
      <c r="C47" s="205">
        <v>280</v>
      </c>
      <c r="D47" s="209">
        <v>184</v>
      </c>
      <c r="E47" s="209">
        <v>96</v>
      </c>
      <c r="F47" s="205">
        <v>46183</v>
      </c>
      <c r="G47" s="206">
        <v>113131578405.34</v>
      </c>
      <c r="H47" s="206">
        <v>24199946161.529995</v>
      </c>
      <c r="I47" s="206">
        <v>84442032968.029999</v>
      </c>
      <c r="J47" s="206">
        <v>81448102133.869995</v>
      </c>
      <c r="K47" s="206">
        <v>7483530109.9400063</v>
      </c>
      <c r="L47" s="197">
        <v>74611030520.729996</v>
      </c>
      <c r="M47" s="197">
        <v>5210042243.8199997</v>
      </c>
      <c r="N47" s="206">
        <v>4620960203.4799995</v>
      </c>
      <c r="O47" s="207">
        <f t="shared" si="0"/>
        <v>5.4723459881993945E-2</v>
      </c>
      <c r="P47" s="197">
        <v>19965545.600000001</v>
      </c>
      <c r="Q47" s="197">
        <v>678639677.18000007</v>
      </c>
      <c r="R47" s="197">
        <v>384339667.71999997</v>
      </c>
      <c r="S47" s="197">
        <v>2503862302.5799999</v>
      </c>
      <c r="T47" s="197">
        <v>2478183157.7500005</v>
      </c>
      <c r="U47" s="197">
        <v>10659144.83</v>
      </c>
      <c r="V47" s="197">
        <v>15020000</v>
      </c>
      <c r="W47" s="206">
        <v>88605839227.440002</v>
      </c>
      <c r="X47" s="206">
        <v>68149279464.689995</v>
      </c>
      <c r="Y47" s="206">
        <v>3199293761.4799991</v>
      </c>
      <c r="Z47" s="206">
        <v>64949985703.219986</v>
      </c>
      <c r="AA47" s="206">
        <v>4975187064.0100002</v>
      </c>
      <c r="AB47" s="206">
        <v>4975187064.0099983</v>
      </c>
      <c r="AC47" s="206">
        <v>29636366.789999999</v>
      </c>
      <c r="AD47" s="206">
        <v>24525739177.890015</v>
      </c>
      <c r="AE47" s="206">
        <v>12247019233.950005</v>
      </c>
      <c r="AF47" s="208">
        <v>6461253642.7910042</v>
      </c>
      <c r="AG47" s="197">
        <v>158842906.36999997</v>
      </c>
      <c r="AH47" s="197">
        <v>76396163</v>
      </c>
      <c r="AI47" s="197">
        <v>5582227231.7689972</v>
      </c>
      <c r="AJ47" s="197">
        <v>70986876842.190002</v>
      </c>
      <c r="AK47" s="197">
        <v>69145381147.880005</v>
      </c>
      <c r="AL47" s="197">
        <v>150300005</v>
      </c>
      <c r="AM47" s="197">
        <v>56463225390.940002</v>
      </c>
      <c r="AN47" s="197">
        <v>12531855751.940001</v>
      </c>
      <c r="AO47" s="197">
        <v>9508334</v>
      </c>
      <c r="AP47" s="197">
        <v>297824</v>
      </c>
      <c r="AQ47" s="197">
        <v>8785414</v>
      </c>
      <c r="AR47" s="197">
        <v>425096</v>
      </c>
      <c r="AS47" s="197">
        <v>1831987360.3099999</v>
      </c>
      <c r="AT47" s="197">
        <v>106149832.08</v>
      </c>
      <c r="AU47" s="197">
        <v>1725837528.23</v>
      </c>
      <c r="AV47" s="197">
        <v>23775068889.219986</v>
      </c>
      <c r="AW47" s="197">
        <v>22327857061.679993</v>
      </c>
      <c r="AX47" s="197">
        <v>346803231.9799999</v>
      </c>
      <c r="AY47" s="206">
        <v>96000</v>
      </c>
      <c r="AZ47" s="197">
        <v>1217107773.559999</v>
      </c>
      <c r="BA47" s="197">
        <v>20500</v>
      </c>
      <c r="BB47" s="197">
        <v>116815678</v>
      </c>
      <c r="BC47" s="197">
        <v>12474943079.609999</v>
      </c>
      <c r="BD47" s="197">
        <v>11796799803.429998</v>
      </c>
      <c r="BE47" s="197">
        <v>602709727.86000001</v>
      </c>
      <c r="BF47" s="197">
        <v>10157365.32</v>
      </c>
      <c r="BG47" s="197">
        <v>67068586.350000001</v>
      </c>
      <c r="BH47" s="197">
        <v>1792403.35</v>
      </c>
      <c r="BI47" s="197">
        <v>11300125809.61001</v>
      </c>
      <c r="BJ47" s="197">
        <v>1400085271.3100004</v>
      </c>
      <c r="BK47" s="197">
        <v>434460374.42000008</v>
      </c>
      <c r="BL47" s="197">
        <v>6482409882.5890017</v>
      </c>
      <c r="BM47" s="197">
        <v>499543136.47999996</v>
      </c>
      <c r="BN47" s="197">
        <v>74547654.709999993</v>
      </c>
      <c r="BO47" s="197">
        <v>24709072400.119987</v>
      </c>
      <c r="BP47" s="197">
        <v>20878463784.759029</v>
      </c>
      <c r="BQ47" s="197">
        <v>3830608615.3509994</v>
      </c>
    </row>
    <row r="48" spans="1:69" ht="12.75" customHeight="1" x14ac:dyDescent="0.25">
      <c r="A48" s="194">
        <v>2017</v>
      </c>
      <c r="B48" s="194">
        <v>1</v>
      </c>
      <c r="C48" s="205">
        <v>282</v>
      </c>
      <c r="D48" s="209">
        <v>185</v>
      </c>
      <c r="E48" s="209">
        <v>97</v>
      </c>
      <c r="F48" s="205">
        <v>47918</v>
      </c>
      <c r="G48" s="206">
        <v>121698281373.92999</v>
      </c>
      <c r="H48" s="206">
        <v>20026700057.650002</v>
      </c>
      <c r="I48" s="206">
        <v>96733750069.919998</v>
      </c>
      <c r="J48" s="206">
        <v>93437634608.119995</v>
      </c>
      <c r="K48" s="206">
        <v>8233946708.159996</v>
      </c>
      <c r="L48" s="197">
        <v>87220700571.643402</v>
      </c>
      <c r="M48" s="197">
        <v>5028145644.8299999</v>
      </c>
      <c r="N48" s="206">
        <v>4484903853.4499998</v>
      </c>
      <c r="O48" s="207">
        <f t="shared" si="0"/>
        <v>4.6363382482414589E-2</v>
      </c>
      <c r="P48" s="197">
        <v>0</v>
      </c>
      <c r="Q48" s="197">
        <v>815226186.37</v>
      </c>
      <c r="R48" s="197">
        <v>394369465.10000002</v>
      </c>
      <c r="S48" s="197">
        <v>2886243735.1669898</v>
      </c>
      <c r="T48" s="197">
        <v>2854268822.75699</v>
      </c>
      <c r="U48" s="197">
        <v>16954912.41</v>
      </c>
      <c r="V48" s="197">
        <v>15020000</v>
      </c>
      <c r="W48" s="206">
        <v>98064292431.139999</v>
      </c>
      <c r="X48" s="206">
        <v>74658800393.039993</v>
      </c>
      <c r="Y48" s="206">
        <v>2311701865.5201302</v>
      </c>
      <c r="Z48" s="206">
        <v>72347098527.519501</v>
      </c>
      <c r="AA48" s="206">
        <v>3253559202.4200058</v>
      </c>
      <c r="AB48" s="206">
        <v>6572121523.6746302</v>
      </c>
      <c r="AC48" s="206">
        <v>115262347.33</v>
      </c>
      <c r="AD48" s="206">
        <v>23633988942.790001</v>
      </c>
      <c r="AE48" s="206">
        <v>13421048953.709999</v>
      </c>
      <c r="AF48" s="208">
        <v>3429019830.2399998</v>
      </c>
      <c r="AG48" s="197">
        <v>159832906.37</v>
      </c>
      <c r="AH48" s="197">
        <v>192904360</v>
      </c>
      <c r="AI48" s="197">
        <v>6431182892.4653292</v>
      </c>
      <c r="AJ48" s="197">
        <v>434665239791.41998</v>
      </c>
      <c r="AK48" s="197">
        <v>433604510010.88</v>
      </c>
      <c r="AL48" s="197">
        <v>947380000</v>
      </c>
      <c r="AM48" s="197">
        <v>423119653848.65997</v>
      </c>
      <c r="AN48" s="197">
        <v>9537476162.2199993</v>
      </c>
      <c r="AO48" s="197">
        <v>224975344</v>
      </c>
      <c r="AP48" s="197">
        <v>212995725</v>
      </c>
      <c r="AQ48" s="197">
        <v>11434513</v>
      </c>
      <c r="AR48" s="197">
        <v>545106</v>
      </c>
      <c r="AS48" s="197">
        <v>835754436.53999996</v>
      </c>
      <c r="AT48" s="197">
        <v>167457617.08000001</v>
      </c>
      <c r="AU48" s="197">
        <v>668296819.46000004</v>
      </c>
      <c r="AV48" s="197">
        <v>6447135453.9531298</v>
      </c>
      <c r="AW48" s="197">
        <v>6150958173.6631298</v>
      </c>
      <c r="AX48" s="197">
        <v>105173635.43000001</v>
      </c>
      <c r="AY48" s="206">
        <v>96000</v>
      </c>
      <c r="AZ48" s="197">
        <v>209107921.27000001</v>
      </c>
      <c r="BA48" s="197">
        <v>0</v>
      </c>
      <c r="BB48" s="197">
        <v>18200276.41</v>
      </c>
      <c r="BC48" s="197">
        <v>3492882960.9403501</v>
      </c>
      <c r="BD48" s="197">
        <v>3391725540.8436298</v>
      </c>
      <c r="BE48" s="197">
        <v>87714013.716712296</v>
      </c>
      <c r="BF48" s="197">
        <v>2165603.66</v>
      </c>
      <c r="BG48" s="197">
        <v>11804774.939999999</v>
      </c>
      <c r="BH48" s="197">
        <v>526972.22</v>
      </c>
      <c r="BI48" s="197">
        <v>2954252493.0127802</v>
      </c>
      <c r="BJ48" s="197">
        <v>794304697.55239797</v>
      </c>
      <c r="BK48" s="197">
        <v>186905558.68000001</v>
      </c>
      <c r="BL48" s="197">
        <v>2035819142.8945999</v>
      </c>
      <c r="BM48" s="197">
        <v>300169282.44</v>
      </c>
      <c r="BN48" s="197">
        <v>36429135.420000002</v>
      </c>
      <c r="BO48" s="197">
        <v>6934210295.0731297</v>
      </c>
      <c r="BP48" s="197">
        <v>6450139891.8173704</v>
      </c>
      <c r="BQ48" s="197">
        <v>484070403.25575697</v>
      </c>
    </row>
    <row r="49" spans="1:69" ht="12.75" customHeight="1" x14ac:dyDescent="0.25">
      <c r="A49" s="194">
        <v>2017</v>
      </c>
      <c r="B49" s="194">
        <v>2</v>
      </c>
      <c r="C49" s="205">
        <v>287</v>
      </c>
      <c r="D49" s="209">
        <v>191</v>
      </c>
      <c r="E49" s="209">
        <v>96</v>
      </c>
      <c r="F49" s="205">
        <v>50687</v>
      </c>
      <c r="G49" s="206">
        <v>129466115794.33801</v>
      </c>
      <c r="H49" s="206">
        <v>19311329697.084301</v>
      </c>
      <c r="I49" s="206">
        <v>104340524755.55701</v>
      </c>
      <c r="J49" s="206">
        <v>100889417802.11501</v>
      </c>
      <c r="K49" s="206">
        <v>9265368295.1386909</v>
      </c>
      <c r="L49" s="197">
        <v>95678065558.914307</v>
      </c>
      <c r="M49" s="197">
        <v>3843414468.3000002</v>
      </c>
      <c r="N49" s="206">
        <v>4819044728.3430004</v>
      </c>
      <c r="O49" s="207">
        <f t="shared" si="0"/>
        <v>4.6185743646898286E-2</v>
      </c>
      <c r="P49" s="197">
        <v>100072950</v>
      </c>
      <c r="Q49" s="197">
        <v>691105698.16999996</v>
      </c>
      <c r="R49" s="197">
        <v>673615708.79999995</v>
      </c>
      <c r="S49" s="197">
        <v>3142706440.1058002</v>
      </c>
      <c r="T49" s="197">
        <v>3111802085.7967701</v>
      </c>
      <c r="U49" s="197">
        <v>15884354.3090274</v>
      </c>
      <c r="V49" s="197">
        <v>15020000</v>
      </c>
      <c r="W49" s="206">
        <v>104105274410.47301</v>
      </c>
      <c r="X49" s="206">
        <v>82119873337.194702</v>
      </c>
      <c r="Y49" s="206">
        <v>3670353366.46</v>
      </c>
      <c r="Z49" s="206">
        <v>78449519970.734695</v>
      </c>
      <c r="AA49" s="206">
        <v>6598062189.3883057</v>
      </c>
      <c r="AB49" s="206">
        <v>6598062189.3881903</v>
      </c>
      <c r="AC49" s="206">
        <v>108318781.17</v>
      </c>
      <c r="AD49" s="206">
        <v>25360841383.863499</v>
      </c>
      <c r="AE49" s="206">
        <v>14024152264.0888</v>
      </c>
      <c r="AF49" s="208">
        <v>4252567195.4751801</v>
      </c>
      <c r="AG49" s="197">
        <v>157712906.37</v>
      </c>
      <c r="AH49" s="197">
        <v>361653232.00099999</v>
      </c>
      <c r="AI49" s="197">
        <v>6541492050.9685059</v>
      </c>
      <c r="AJ49" s="197">
        <v>126842673928.06</v>
      </c>
      <c r="AK49" s="197">
        <v>125615253355.64999</v>
      </c>
      <c r="AL49" s="197">
        <v>2754800000</v>
      </c>
      <c r="AM49" s="197">
        <v>120624353355.64999</v>
      </c>
      <c r="AN49" s="197">
        <v>2236100000</v>
      </c>
      <c r="AO49" s="197">
        <v>14393370</v>
      </c>
      <c r="AP49" s="197">
        <v>1503251</v>
      </c>
      <c r="AQ49" s="197">
        <v>12259982</v>
      </c>
      <c r="AR49" s="197">
        <v>630137</v>
      </c>
      <c r="AS49" s="197">
        <v>1213027202.4099998</v>
      </c>
      <c r="AT49" s="197">
        <v>201150631.57999998</v>
      </c>
      <c r="AU49" s="197">
        <v>1011876570.8299998</v>
      </c>
      <c r="AV49" s="197">
        <v>13265596542.908701</v>
      </c>
      <c r="AW49" s="197">
        <v>12679333316.668699</v>
      </c>
      <c r="AX49" s="197">
        <v>190590515.91999999</v>
      </c>
      <c r="AY49" s="206">
        <v>981291.93</v>
      </c>
      <c r="AZ49" s="197">
        <v>440651994.04000002</v>
      </c>
      <c r="BA49" s="197">
        <v>0</v>
      </c>
      <c r="BB49" s="197">
        <v>45960575.649999999</v>
      </c>
      <c r="BC49" s="197">
        <v>7277501835.3561201</v>
      </c>
      <c r="BD49" s="197">
        <v>7070085408.16607</v>
      </c>
      <c r="BE49" s="197">
        <v>188678551.43005499</v>
      </c>
      <c r="BF49" s="197">
        <v>3320600</v>
      </c>
      <c r="BG49" s="197">
        <v>17748007.699999999</v>
      </c>
      <c r="BH49" s="197">
        <v>2330731.94</v>
      </c>
      <c r="BI49" s="197">
        <v>5988094707.5526304</v>
      </c>
      <c r="BJ49" s="197">
        <v>1043405453.3430001</v>
      </c>
      <c r="BK49" s="197">
        <v>261949949.91999999</v>
      </c>
      <c r="BL49" s="197">
        <v>3845669198.5237899</v>
      </c>
      <c r="BM49" s="197">
        <v>549776144.36519504</v>
      </c>
      <c r="BN49" s="197">
        <v>77615919.370000005</v>
      </c>
      <c r="BO49" s="197">
        <v>14077322637.193899</v>
      </c>
      <c r="BP49" s="197">
        <v>12479728480.459999</v>
      </c>
      <c r="BQ49" s="197">
        <v>1597594156.7339301</v>
      </c>
    </row>
    <row r="50" spans="1:69" ht="12.75" customHeight="1" x14ac:dyDescent="0.25">
      <c r="A50" s="194">
        <v>2017</v>
      </c>
      <c r="B50" s="194">
        <v>3</v>
      </c>
      <c r="C50" s="205">
        <v>290</v>
      </c>
      <c r="D50" s="209">
        <v>193</v>
      </c>
      <c r="E50" s="209">
        <v>97</v>
      </c>
      <c r="F50" s="205">
        <v>53777</v>
      </c>
      <c r="G50" s="206">
        <v>142796114897.64801</v>
      </c>
      <c r="H50" s="206">
        <v>27764496207.880001</v>
      </c>
      <c r="I50" s="206">
        <v>107737349960.41</v>
      </c>
      <c r="J50" s="206">
        <v>107737349960.41</v>
      </c>
      <c r="K50" s="206">
        <v>7100931185.4118195</v>
      </c>
      <c r="L50" s="197">
        <v>99387857956.169998</v>
      </c>
      <c r="M50" s="197">
        <v>3874913837.7800002</v>
      </c>
      <c r="N50" s="206">
        <v>4474578166.46</v>
      </c>
      <c r="O50" s="207">
        <f t="shared" si="0"/>
        <v>4.1532283540520194E-2</v>
      </c>
      <c r="P50" s="197">
        <v>180002226</v>
      </c>
      <c r="Q50" s="197">
        <v>566040609.16999996</v>
      </c>
      <c r="R50" s="197">
        <v>611317519.59000003</v>
      </c>
      <c r="S50" s="197">
        <v>3518267134.1500001</v>
      </c>
      <c r="T50" s="197">
        <v>3479700273.0900002</v>
      </c>
      <c r="U50" s="197">
        <v>23546861.059999999</v>
      </c>
      <c r="V50" s="197">
        <v>15020000</v>
      </c>
      <c r="W50" s="206">
        <v>114977686683.646</v>
      </c>
      <c r="X50" s="206">
        <v>90960732998.019501</v>
      </c>
      <c r="Y50" s="206">
        <v>2601114810.9299998</v>
      </c>
      <c r="Z50" s="206">
        <v>88359618187.089996</v>
      </c>
      <c r="AA50" s="206">
        <v>7638100594.0066996</v>
      </c>
      <c r="AB50" s="206">
        <v>7637208406.0200005</v>
      </c>
      <c r="AC50" s="206">
        <v>107085421.19</v>
      </c>
      <c r="AD50" s="206">
        <v>27818428214.010899</v>
      </c>
      <c r="AE50" s="206">
        <v>14405638523.780001</v>
      </c>
      <c r="AF50" s="208">
        <v>6285485404.5791502</v>
      </c>
      <c r="AG50" s="197">
        <v>163441179.37</v>
      </c>
      <c r="AH50" s="197">
        <v>448975472</v>
      </c>
      <c r="AI50" s="197">
        <v>6521467634.2799997</v>
      </c>
      <c r="AJ50" s="197">
        <v>135284192093.08</v>
      </c>
      <c r="AK50" s="197">
        <v>129294868847.42</v>
      </c>
      <c r="AL50" s="197">
        <v>1031320000</v>
      </c>
      <c r="AM50" s="197">
        <v>111084886290.5</v>
      </c>
      <c r="AN50" s="197">
        <v>17178662556.92</v>
      </c>
      <c r="AO50" s="197">
        <v>12228506</v>
      </c>
      <c r="AP50" s="197">
        <v>1738831</v>
      </c>
      <c r="AQ50" s="197">
        <v>9989443</v>
      </c>
      <c r="AR50" s="197">
        <v>500232</v>
      </c>
      <c r="AS50" s="197">
        <v>5977094739.6599998</v>
      </c>
      <c r="AT50" s="197">
        <v>5259679837</v>
      </c>
      <c r="AU50" s="197">
        <v>717414902.65999997</v>
      </c>
      <c r="AV50" s="197">
        <v>21169263017.990002</v>
      </c>
      <c r="AW50" s="197">
        <v>20144631264.119999</v>
      </c>
      <c r="AX50" s="197">
        <v>275054315.31</v>
      </c>
      <c r="AY50" s="206">
        <v>4719884.1900000004</v>
      </c>
      <c r="AZ50" s="197">
        <v>810062025.63999999</v>
      </c>
      <c r="BA50" s="197">
        <v>0</v>
      </c>
      <c r="BB50" s="197">
        <v>65204471.270000003</v>
      </c>
      <c r="BC50" s="197">
        <v>11395417461.58</v>
      </c>
      <c r="BD50" s="197">
        <v>11064905996.440001</v>
      </c>
      <c r="BE50" s="197">
        <v>258218486.09</v>
      </c>
      <c r="BF50" s="197">
        <v>0</v>
      </c>
      <c r="BG50" s="197">
        <v>75164614.200000003</v>
      </c>
      <c r="BH50" s="197">
        <v>2871635.16</v>
      </c>
      <c r="BI50" s="197">
        <v>9773845556.4200001</v>
      </c>
      <c r="BJ50" s="197">
        <v>983327764.63999999</v>
      </c>
      <c r="BK50" s="197">
        <v>408922511.55000001</v>
      </c>
      <c r="BL50" s="197">
        <v>5674367674.3999996</v>
      </c>
      <c r="BM50" s="197">
        <v>637521590.29999995</v>
      </c>
      <c r="BN50" s="197">
        <v>134748952.41</v>
      </c>
      <c r="BO50" s="197">
        <v>22215707119.84</v>
      </c>
      <c r="BP50" s="197">
        <v>18621963029.18</v>
      </c>
      <c r="BQ50" s="197">
        <v>3593744090.6700001</v>
      </c>
    </row>
    <row r="51" spans="1:69" ht="12.75" customHeight="1" x14ac:dyDescent="0.25">
      <c r="A51" s="194">
        <v>2017</v>
      </c>
      <c r="B51" s="194">
        <v>4</v>
      </c>
      <c r="C51" s="205">
        <v>290</v>
      </c>
      <c r="D51" s="209">
        <v>192</v>
      </c>
      <c r="E51" s="209">
        <v>98</v>
      </c>
      <c r="F51" s="205">
        <v>55624</v>
      </c>
      <c r="G51" s="206">
        <v>153127176124.50601</v>
      </c>
      <c r="H51" s="206">
        <v>40007029854.141701</v>
      </c>
      <c r="I51" s="206">
        <v>105195557632.83</v>
      </c>
      <c r="J51" s="206">
        <v>105195557632.83</v>
      </c>
      <c r="K51" s="206">
        <v>7884719477.1013002</v>
      </c>
      <c r="L51" s="197">
        <v>95719157390.665894</v>
      </c>
      <c r="M51" s="197">
        <v>5011189533.6379499</v>
      </c>
      <c r="N51" s="206">
        <v>4465210708.5265903</v>
      </c>
      <c r="O51" s="207">
        <f t="shared" si="0"/>
        <v>4.2446761146623394E-2</v>
      </c>
      <c r="P51" s="197">
        <v>39869160.432999998</v>
      </c>
      <c r="Q51" s="197">
        <v>1278947895.52</v>
      </c>
      <c r="R51" s="197">
        <v>719560227.13579595</v>
      </c>
      <c r="S51" s="197">
        <v>3550531082.1691499</v>
      </c>
      <c r="T51" s="197">
        <v>3505634428.5975099</v>
      </c>
      <c r="U51" s="197">
        <v>29876653.5716438</v>
      </c>
      <c r="V51" s="197">
        <v>15020000</v>
      </c>
      <c r="W51" s="206">
        <v>123165015392.56799</v>
      </c>
      <c r="X51" s="206">
        <v>99348894614.968201</v>
      </c>
      <c r="Y51" s="206">
        <v>3292379647.53198</v>
      </c>
      <c r="Z51" s="206">
        <v>96056514967.436203</v>
      </c>
      <c r="AA51" s="206">
        <v>7108279882.1894398</v>
      </c>
      <c r="AB51" s="206">
        <v>7108279882.1894398</v>
      </c>
      <c r="AC51" s="206">
        <v>19001725.960000001</v>
      </c>
      <c r="AD51" s="206">
        <v>29962160731.945202</v>
      </c>
      <c r="AE51" s="206">
        <v>14861907673.1738</v>
      </c>
      <c r="AF51" s="208">
        <v>7607458022.6285295</v>
      </c>
      <c r="AG51" s="197">
        <v>166811941.37</v>
      </c>
      <c r="AH51" s="197">
        <v>593252571.34000003</v>
      </c>
      <c r="AI51" s="197">
        <v>6732730523.4328651</v>
      </c>
      <c r="AJ51" s="197">
        <v>96764094772.561005</v>
      </c>
      <c r="AK51" s="197">
        <v>95584137567.240997</v>
      </c>
      <c r="AL51" s="197">
        <v>565888722</v>
      </c>
      <c r="AM51" s="197">
        <v>76559020287.610992</v>
      </c>
      <c r="AN51" s="197">
        <v>18459228557.630001</v>
      </c>
      <c r="AO51" s="197">
        <v>10343559</v>
      </c>
      <c r="AP51" s="197">
        <v>1572934</v>
      </c>
      <c r="AQ51" s="197">
        <v>8435512</v>
      </c>
      <c r="AR51" s="197">
        <v>335113</v>
      </c>
      <c r="AS51" s="197">
        <v>1169613646.3199999</v>
      </c>
      <c r="AT51" s="197">
        <v>283865489.07999998</v>
      </c>
      <c r="AU51" s="197">
        <v>885748157.24000001</v>
      </c>
      <c r="AV51" s="197">
        <v>30162257643.194</v>
      </c>
      <c r="AW51" s="197">
        <v>28610834669.994701</v>
      </c>
      <c r="AX51" s="197">
        <v>328956547.71929699</v>
      </c>
      <c r="AY51" s="206">
        <v>6543934.1600000001</v>
      </c>
      <c r="AZ51" s="197">
        <v>1397853772.6500001</v>
      </c>
      <c r="BA51" s="197">
        <v>0</v>
      </c>
      <c r="BB51" s="197">
        <v>181931281.33000001</v>
      </c>
      <c r="BC51" s="197">
        <v>16150087430.4785</v>
      </c>
      <c r="BD51" s="197">
        <v>15728334368.998501</v>
      </c>
      <c r="BE51" s="197">
        <v>368790862.99000001</v>
      </c>
      <c r="BF51" s="197">
        <v>10096680</v>
      </c>
      <c r="BG51" s="197">
        <v>72310183.680000007</v>
      </c>
      <c r="BH51" s="197">
        <v>29444665.190000001</v>
      </c>
      <c r="BI51" s="197">
        <v>14012170212.7155</v>
      </c>
      <c r="BJ51" s="197">
        <v>1434911224.84659</v>
      </c>
      <c r="BK51" s="197">
        <v>663356219.33000004</v>
      </c>
      <c r="BL51" s="197">
        <v>7976089018.0304804</v>
      </c>
      <c r="BM51" s="197">
        <v>988376699.75175095</v>
      </c>
      <c r="BN51" s="197">
        <v>150156446.99000001</v>
      </c>
      <c r="BO51" s="197">
        <v>31813990562.275799</v>
      </c>
      <c r="BP51" s="197">
        <v>26299062522.697102</v>
      </c>
      <c r="BQ51" s="197">
        <v>5514928039.57864</v>
      </c>
    </row>
    <row r="52" spans="1:69" ht="12.75" customHeight="1" x14ac:dyDescent="0.25">
      <c r="A52" s="194">
        <v>2018</v>
      </c>
      <c r="B52" s="194">
        <v>1</v>
      </c>
      <c r="C52" s="205">
        <v>288</v>
      </c>
      <c r="D52" s="209">
        <v>186</v>
      </c>
      <c r="E52" s="209">
        <v>102</v>
      </c>
      <c r="F52" s="205">
        <v>57659</v>
      </c>
      <c r="G52" s="206">
        <v>160768588666.89099</v>
      </c>
      <c r="H52" s="206">
        <v>33586242302.083904</v>
      </c>
      <c r="I52" s="206">
        <v>117942219523.05499</v>
      </c>
      <c r="J52" s="206">
        <v>114751354885.24899</v>
      </c>
      <c r="K52" s="206">
        <v>9240126841.7521057</v>
      </c>
      <c r="L52" s="197">
        <v>107003148917.498</v>
      </c>
      <c r="M52" s="197">
        <v>4256457284.9000001</v>
      </c>
      <c r="N52" s="206">
        <v>6682613320.6575899</v>
      </c>
      <c r="O52" s="207">
        <f t="shared" si="0"/>
        <v>5.6660060728730754E-2</v>
      </c>
      <c r="P52" s="197">
        <v>0</v>
      </c>
      <c r="Q52" s="197">
        <v>683103841.58000004</v>
      </c>
      <c r="R52" s="197">
        <v>1154450882.7690699</v>
      </c>
      <c r="S52" s="197">
        <v>3800830568.5449901</v>
      </c>
      <c r="T52" s="197">
        <v>3748928669.4680099</v>
      </c>
      <c r="U52" s="197">
        <v>36186415.076986298</v>
      </c>
      <c r="V52" s="197">
        <v>15715484</v>
      </c>
      <c r="W52" s="206">
        <v>132461572344.123</v>
      </c>
      <c r="X52" s="206">
        <v>107998368019.386</v>
      </c>
      <c r="Y52" s="206">
        <v>3420789722.41576</v>
      </c>
      <c r="Z52" s="206">
        <v>104577578296.97</v>
      </c>
      <c r="AA52" s="206">
        <v>7710796520.7759399</v>
      </c>
      <c r="AB52" s="206">
        <v>7710796520.7759399</v>
      </c>
      <c r="AC52" s="206">
        <v>124186209.653014</v>
      </c>
      <c r="AD52" s="206">
        <v>28307016322.777699</v>
      </c>
      <c r="AE52" s="206">
        <v>14745229743.59</v>
      </c>
      <c r="AF52" s="208">
        <v>5581400880.7405005</v>
      </c>
      <c r="AG52" s="197">
        <v>167637760.37</v>
      </c>
      <c r="AH52" s="197">
        <v>577560769.79999995</v>
      </c>
      <c r="AI52" s="197">
        <v>7263269981.7662096</v>
      </c>
      <c r="AJ52" s="197">
        <v>229628574236.28998</v>
      </c>
      <c r="AK52" s="197">
        <v>228494580046.17999</v>
      </c>
      <c r="AL52" s="197">
        <v>824084000</v>
      </c>
      <c r="AM52" s="197">
        <v>214855976680.51001</v>
      </c>
      <c r="AN52" s="197">
        <v>12814519365.67</v>
      </c>
      <c r="AO52" s="197">
        <v>36308539</v>
      </c>
      <c r="AP52" s="197">
        <v>1373038</v>
      </c>
      <c r="AQ52" s="197">
        <v>34555391</v>
      </c>
      <c r="AR52" s="197">
        <v>380110</v>
      </c>
      <c r="AS52" s="197">
        <v>1097685651.1099999</v>
      </c>
      <c r="AT52" s="197">
        <v>496130902.07999998</v>
      </c>
      <c r="AU52" s="197">
        <v>601554749.02999997</v>
      </c>
      <c r="AV52" s="197">
        <v>9315919896.8623295</v>
      </c>
      <c r="AW52" s="197">
        <v>8976445574.9925594</v>
      </c>
      <c r="AX52" s="197">
        <v>129835358.46977</v>
      </c>
      <c r="AY52" s="206">
        <v>8161385.3600000003</v>
      </c>
      <c r="AZ52" s="197">
        <v>398221230.25</v>
      </c>
      <c r="BA52" s="197">
        <v>201663.11</v>
      </c>
      <c r="BB52" s="197">
        <v>196945315.31999999</v>
      </c>
      <c r="BC52" s="197">
        <v>5289567868.0820904</v>
      </c>
      <c r="BD52" s="197">
        <v>5141195639.6820898</v>
      </c>
      <c r="BE52" s="197">
        <v>131491550.38</v>
      </c>
      <c r="BF52" s="197">
        <v>2821655.17</v>
      </c>
      <c r="BG52" s="197">
        <v>18003544.07</v>
      </c>
      <c r="BH52" s="197">
        <v>3944521.22</v>
      </c>
      <c r="BI52" s="197">
        <v>4026352028.7802401</v>
      </c>
      <c r="BJ52" s="197">
        <v>1069348130.85</v>
      </c>
      <c r="BK52" s="197">
        <v>209962603.63999999</v>
      </c>
      <c r="BL52" s="197">
        <v>2657999978.1236401</v>
      </c>
      <c r="BM52" s="197">
        <v>238855103.478717</v>
      </c>
      <c r="BN52" s="197">
        <v>138717519.13999999</v>
      </c>
      <c r="BO52" s="197">
        <v>9764737603.981039</v>
      </c>
      <c r="BP52" s="197">
        <v>9301864688.1244793</v>
      </c>
      <c r="BQ52" s="197">
        <v>462872915.856565</v>
      </c>
    </row>
    <row r="53" spans="1:69" ht="12.75" customHeight="1" x14ac:dyDescent="0.25">
      <c r="A53" s="194">
        <v>2018</v>
      </c>
      <c r="B53" s="194">
        <v>2</v>
      </c>
      <c r="C53" s="205">
        <v>289</v>
      </c>
      <c r="D53" s="209">
        <v>186</v>
      </c>
      <c r="E53" s="209">
        <v>103</v>
      </c>
      <c r="F53" s="205">
        <v>61177</v>
      </c>
      <c r="G53" s="206">
        <v>176081922777.38</v>
      </c>
      <c r="H53" s="206">
        <v>32893651200.839996</v>
      </c>
      <c r="I53" s="206">
        <v>134108321839.16</v>
      </c>
      <c r="J53" s="206">
        <v>129985839879.60001</v>
      </c>
      <c r="K53" s="206">
        <v>9079949737.3799992</v>
      </c>
      <c r="L53" s="197">
        <v>121735741265.77699</v>
      </c>
      <c r="M53" s="197">
        <v>4093348853.0371399</v>
      </c>
      <c r="N53" s="206">
        <v>8279231720.3400002</v>
      </c>
      <c r="O53" s="207">
        <f t="shared" si="0"/>
        <v>6.1735406176132178E-2</v>
      </c>
      <c r="P53" s="197">
        <v>0</v>
      </c>
      <c r="Q53" s="197">
        <v>750322448.58000004</v>
      </c>
      <c r="R53" s="197">
        <v>2159484602.3893299</v>
      </c>
      <c r="S53" s="197">
        <v>3935183651.04564</v>
      </c>
      <c r="T53" s="197">
        <v>3880131762.1078801</v>
      </c>
      <c r="U53" s="197">
        <v>39931888.937762603</v>
      </c>
      <c r="V53" s="197">
        <v>15120000</v>
      </c>
      <c r="W53" s="206">
        <v>147392113572.35999</v>
      </c>
      <c r="X53" s="206">
        <v>124461047183.38</v>
      </c>
      <c r="Y53" s="206">
        <v>3741362914.1052399</v>
      </c>
      <c r="Z53" s="206">
        <v>120719684269.272</v>
      </c>
      <c r="AA53" s="206">
        <v>8325581055.7399988</v>
      </c>
      <c r="AB53" s="206">
        <v>8325581055.7366505</v>
      </c>
      <c r="AC53" s="206">
        <v>37883680.465068497</v>
      </c>
      <c r="AD53" s="206">
        <v>28689809205.029999</v>
      </c>
      <c r="AE53" s="206">
        <v>14622445467.43</v>
      </c>
      <c r="AF53" s="208">
        <v>6083077847.96</v>
      </c>
      <c r="AG53" s="197">
        <v>173125432.37</v>
      </c>
      <c r="AH53" s="197">
        <v>585027910.08000004</v>
      </c>
      <c r="AI53" s="197">
        <v>7226132547.1945667</v>
      </c>
      <c r="AJ53" s="197">
        <v>255421217181.84</v>
      </c>
      <c r="AK53" s="197">
        <v>252328078595.78</v>
      </c>
      <c r="AL53" s="197">
        <v>253250000</v>
      </c>
      <c r="AM53" s="197">
        <v>240684829701.28</v>
      </c>
      <c r="AN53" s="197">
        <v>11389998894.5</v>
      </c>
      <c r="AO53" s="197">
        <v>1427328170</v>
      </c>
      <c r="AP53" s="197">
        <v>1361165</v>
      </c>
      <c r="AQ53" s="197">
        <v>1421420459</v>
      </c>
      <c r="AR53" s="197">
        <v>4546546</v>
      </c>
      <c r="AS53" s="197">
        <v>1665810416.0599999</v>
      </c>
      <c r="AT53" s="197">
        <v>465240977.72000003</v>
      </c>
      <c r="AU53" s="197">
        <v>1200569438.3399999</v>
      </c>
      <c r="AV53" s="197">
        <v>18479982781.581299</v>
      </c>
      <c r="AW53" s="197">
        <v>17560361799.893799</v>
      </c>
      <c r="AX53" s="197">
        <v>141417491.85748401</v>
      </c>
      <c r="AY53" s="206">
        <v>4945.3599999999997</v>
      </c>
      <c r="AZ53" s="197">
        <v>1005012118.08</v>
      </c>
      <c r="BA53" s="197">
        <v>244980.31</v>
      </c>
      <c r="BB53" s="197">
        <v>227058553.91999999</v>
      </c>
      <c r="BC53" s="197">
        <v>10790356672.603701</v>
      </c>
      <c r="BD53" s="197">
        <v>10465712647.753</v>
      </c>
      <c r="BE53" s="197">
        <v>294522888.00765598</v>
      </c>
      <c r="BF53" s="197">
        <v>4087124.36</v>
      </c>
      <c r="BG53" s="197">
        <v>32531248.449999999</v>
      </c>
      <c r="BH53" s="197">
        <v>6497235.9670000002</v>
      </c>
      <c r="BI53" s="197">
        <v>7689626108.9776201</v>
      </c>
      <c r="BJ53" s="197">
        <v>2240470268.1473398</v>
      </c>
      <c r="BK53" s="197">
        <v>427028921.20200002</v>
      </c>
      <c r="BL53" s="197">
        <v>4773244628.6445799</v>
      </c>
      <c r="BM53" s="197">
        <v>429657703.30991399</v>
      </c>
      <c r="BN53" s="197">
        <v>200755694.65000001</v>
      </c>
      <c r="BO53" s="197">
        <v>19336669406.093201</v>
      </c>
      <c r="BP53" s="197">
        <v>18227514504.407501</v>
      </c>
      <c r="BQ53" s="197">
        <v>1109154901.6856501</v>
      </c>
    </row>
    <row r="54" spans="1:69" ht="12.75" customHeight="1" x14ac:dyDescent="0.25">
      <c r="A54" s="194">
        <v>2018</v>
      </c>
      <c r="B54" s="194">
        <v>3</v>
      </c>
      <c r="C54" s="205">
        <v>288</v>
      </c>
      <c r="D54" s="209">
        <v>186</v>
      </c>
      <c r="E54" s="209">
        <v>102</v>
      </c>
      <c r="F54" s="205">
        <v>61881</v>
      </c>
      <c r="G54" s="206">
        <v>192291588278.66299</v>
      </c>
      <c r="H54" s="206">
        <v>39832943659.0131</v>
      </c>
      <c r="I54" s="206">
        <v>142179668440.16501</v>
      </c>
      <c r="J54" s="206">
        <v>138919028565.45099</v>
      </c>
      <c r="K54" s="206">
        <v>10278976179.4849</v>
      </c>
      <c r="L54" s="197">
        <v>130601692775.196</v>
      </c>
      <c r="M54" s="197">
        <v>5355089906.1171398</v>
      </c>
      <c r="N54" s="206">
        <v>6222885758.8519297</v>
      </c>
      <c r="O54" s="207">
        <f t="shared" si="0"/>
        <v>4.3767761080908504E-2</v>
      </c>
      <c r="P54" s="197">
        <v>0</v>
      </c>
      <c r="Q54" s="197">
        <v>749523378.49000001</v>
      </c>
      <c r="R54" s="197">
        <v>2778893337.0845699</v>
      </c>
      <c r="S54" s="197">
        <v>4072169295.7388</v>
      </c>
      <c r="T54" s="197">
        <v>4001228003.3134999</v>
      </c>
      <c r="U54" s="197">
        <v>55821292.425296798</v>
      </c>
      <c r="V54" s="197">
        <v>15120000</v>
      </c>
      <c r="W54" s="206">
        <v>160056799172.64301</v>
      </c>
      <c r="X54" s="206">
        <v>134471561368.94199</v>
      </c>
      <c r="Y54" s="206">
        <v>2342770493.1338902</v>
      </c>
      <c r="Z54" s="206">
        <v>132128790875.808</v>
      </c>
      <c r="AA54" s="206">
        <v>11592473459.428699</v>
      </c>
      <c r="AB54" s="206">
        <v>11592473459.428699</v>
      </c>
      <c r="AC54" s="206">
        <v>63250636.795068502</v>
      </c>
      <c r="AD54" s="206">
        <v>32234789106.0098</v>
      </c>
      <c r="AE54" s="206">
        <v>15227549955.653</v>
      </c>
      <c r="AF54" s="208">
        <v>9070828666.8641891</v>
      </c>
      <c r="AG54" s="197">
        <v>173386832.37</v>
      </c>
      <c r="AH54" s="197">
        <v>535081629.19999999</v>
      </c>
      <c r="AI54" s="197">
        <v>7227942021.9225674</v>
      </c>
      <c r="AJ54" s="197">
        <v>135222681444.90999</v>
      </c>
      <c r="AK54" s="197">
        <v>133280917565.87</v>
      </c>
      <c r="AL54" s="197">
        <v>649220010</v>
      </c>
      <c r="AM54" s="197">
        <v>118929807555.87</v>
      </c>
      <c r="AN54" s="197">
        <v>13701890000</v>
      </c>
      <c r="AO54" s="197">
        <v>391263323</v>
      </c>
      <c r="AP54" s="197">
        <v>1311193</v>
      </c>
      <c r="AQ54" s="197">
        <v>389447377</v>
      </c>
      <c r="AR54" s="197">
        <v>504753</v>
      </c>
      <c r="AS54" s="197">
        <v>1550500556.04</v>
      </c>
      <c r="AT54" s="197">
        <v>162688779.72</v>
      </c>
      <c r="AU54" s="197">
        <v>1387811776.3199999</v>
      </c>
      <c r="AV54" s="197">
        <v>28486207689.297501</v>
      </c>
      <c r="AW54" s="197">
        <v>26732378844.3531</v>
      </c>
      <c r="AX54" s="197">
        <v>176571287.28439501</v>
      </c>
      <c r="AY54" s="206">
        <v>4945.3599999999997</v>
      </c>
      <c r="AZ54" s="197">
        <v>1593215806.74</v>
      </c>
      <c r="BA54" s="197">
        <v>244980.31</v>
      </c>
      <c r="BB54" s="197">
        <v>16208174.75</v>
      </c>
      <c r="BC54" s="197">
        <v>16681227618.002501</v>
      </c>
      <c r="BD54" s="197">
        <v>16260870435.6481</v>
      </c>
      <c r="BE54" s="197">
        <v>376184225.010023</v>
      </c>
      <c r="BF54" s="197">
        <v>19547246.300000001</v>
      </c>
      <c r="BG54" s="197">
        <v>37034801.859999999</v>
      </c>
      <c r="BH54" s="197">
        <v>12409090.815682501</v>
      </c>
      <c r="BI54" s="197">
        <v>11804980071.295</v>
      </c>
      <c r="BJ54" s="197">
        <v>1411230652.3773401</v>
      </c>
      <c r="BK54" s="197">
        <v>685280909.72000003</v>
      </c>
      <c r="BL54" s="197">
        <v>6852099377.3989897</v>
      </c>
      <c r="BM54" s="197">
        <v>578988395.929901</v>
      </c>
      <c r="BN54" s="197">
        <v>265031145.59111401</v>
      </c>
      <c r="BO54" s="197">
        <v>29750476994.947399</v>
      </c>
      <c r="BP54" s="197">
        <v>25649968519.665401</v>
      </c>
      <c r="BQ54" s="197">
        <v>4100508475.2819977</v>
      </c>
    </row>
    <row r="55" spans="1:69" ht="12.75" customHeight="1" x14ac:dyDescent="0.25">
      <c r="A55" s="194">
        <v>2018</v>
      </c>
      <c r="B55" s="194">
        <v>4</v>
      </c>
      <c r="C55" s="205">
        <v>279</v>
      </c>
      <c r="D55" s="209">
        <v>176</v>
      </c>
      <c r="E55" s="209">
        <v>103</v>
      </c>
      <c r="F55" s="205">
        <v>62193</v>
      </c>
      <c r="G55" s="206">
        <v>200211017001.36801</v>
      </c>
      <c r="H55" s="206">
        <v>57927528840.565804</v>
      </c>
      <c r="I55" s="206">
        <v>133764153322.22299</v>
      </c>
      <c r="J55" s="206">
        <v>130184805402.351</v>
      </c>
      <c r="K55" s="206">
        <v>8519334838.5887814</v>
      </c>
      <c r="L55" s="197">
        <v>123377497039.383</v>
      </c>
      <c r="M55" s="197">
        <v>4422142637.9300003</v>
      </c>
      <c r="N55" s="206">
        <v>5964513644.90944</v>
      </c>
      <c r="O55" s="207">
        <f t="shared" si="0"/>
        <v>4.4589776085537575E-2</v>
      </c>
      <c r="P55" s="197">
        <v>0</v>
      </c>
      <c r="Q55" s="197">
        <v>679048538.76999998</v>
      </c>
      <c r="R55" s="197">
        <v>984550560.61533403</v>
      </c>
      <c r="S55" s="197">
        <v>4261354553.3734899</v>
      </c>
      <c r="T55" s="197">
        <v>4198118563.9563599</v>
      </c>
      <c r="U55" s="197">
        <v>48115989.417123303</v>
      </c>
      <c r="V55" s="197">
        <v>15120000</v>
      </c>
      <c r="W55" s="206">
        <v>166739815727.71399</v>
      </c>
      <c r="X55" s="206">
        <v>141543895999.70599</v>
      </c>
      <c r="Y55" s="206">
        <v>2457257286.6191602</v>
      </c>
      <c r="Z55" s="206">
        <v>139086638713.08701</v>
      </c>
      <c r="AA55" s="206">
        <v>12117946461.860399</v>
      </c>
      <c r="AB55" s="206">
        <v>12117946461.860399</v>
      </c>
      <c r="AC55" s="206">
        <v>33757223.315068498</v>
      </c>
      <c r="AD55" s="206">
        <v>33471201273.663902</v>
      </c>
      <c r="AE55" s="206">
        <v>15338754948.92</v>
      </c>
      <c r="AF55" s="208">
        <v>9872387989.9728909</v>
      </c>
      <c r="AG55" s="197">
        <v>175435832.37</v>
      </c>
      <c r="AH55" s="197">
        <v>694520750</v>
      </c>
      <c r="AI55" s="197">
        <v>7390101752.4010229</v>
      </c>
      <c r="AJ55" s="197">
        <v>341850256600.73151</v>
      </c>
      <c r="AK55" s="197">
        <v>337969257070.03003</v>
      </c>
      <c r="AL55" s="197">
        <v>405320020</v>
      </c>
      <c r="AM55" s="197">
        <v>321882692137.71997</v>
      </c>
      <c r="AN55" s="197">
        <v>15681244912.309999</v>
      </c>
      <c r="AO55" s="197">
        <v>1635450633</v>
      </c>
      <c r="AP55" s="197">
        <v>902935</v>
      </c>
      <c r="AQ55" s="197">
        <v>1634167546</v>
      </c>
      <c r="AR55" s="197">
        <v>380152</v>
      </c>
      <c r="AS55" s="197">
        <v>2245548897.7014999</v>
      </c>
      <c r="AT55" s="197">
        <v>189606116.72</v>
      </c>
      <c r="AU55" s="197">
        <v>2055942780.9814999</v>
      </c>
      <c r="AV55" s="197">
        <v>39575939530.648903</v>
      </c>
      <c r="AW55" s="197">
        <v>36662240068.586098</v>
      </c>
      <c r="AX55" s="197">
        <v>239516037.81277901</v>
      </c>
      <c r="AY55" s="206">
        <v>4945.3599999999997</v>
      </c>
      <c r="AZ55" s="197">
        <v>2712381866.0999999</v>
      </c>
      <c r="BA55" s="197">
        <v>0</v>
      </c>
      <c r="BB55" s="197">
        <v>38203387.210000001</v>
      </c>
      <c r="BC55" s="197">
        <v>23084646738.8904</v>
      </c>
      <c r="BD55" s="197">
        <v>22574921067.787899</v>
      </c>
      <c r="BE55" s="197">
        <v>448674999.10730302</v>
      </c>
      <c r="BF55" s="197">
        <v>25869938.690000001</v>
      </c>
      <c r="BG55" s="197">
        <v>47126380.050217502</v>
      </c>
      <c r="BH55" s="197">
        <v>11945646.744999999</v>
      </c>
      <c r="BI55" s="197">
        <v>16491292791.758499</v>
      </c>
      <c r="BJ55" s="197">
        <v>2477631810.6048498</v>
      </c>
      <c r="BK55" s="197">
        <v>820106084.13</v>
      </c>
      <c r="BL55" s="197">
        <v>9457440977.6511497</v>
      </c>
      <c r="BM55" s="197">
        <v>819112403.35396898</v>
      </c>
      <c r="BN55" s="197">
        <v>266358399.25999999</v>
      </c>
      <c r="BO55" s="197">
        <v>41215158018.132797</v>
      </c>
      <c r="BP55" s="197">
        <v>35904349770.878998</v>
      </c>
      <c r="BQ55" s="197">
        <v>5310808247.2537804</v>
      </c>
    </row>
    <row r="56" spans="1:69" ht="12.75" customHeight="1" x14ac:dyDescent="0.25">
      <c r="A56" s="194">
        <v>2019</v>
      </c>
      <c r="B56" s="194">
        <v>1</v>
      </c>
      <c r="C56" s="205">
        <v>282</v>
      </c>
      <c r="D56" s="209">
        <v>178</v>
      </c>
      <c r="E56" s="209">
        <v>104</v>
      </c>
      <c r="F56" s="205">
        <v>65913</v>
      </c>
      <c r="G56" s="206">
        <v>211670034341.87601</v>
      </c>
      <c r="H56" s="206">
        <v>45220894471.803902</v>
      </c>
      <c r="I56" s="206">
        <v>157555631563.89899</v>
      </c>
      <c r="J56" s="206">
        <v>152782897824.43399</v>
      </c>
      <c r="K56" s="206">
        <v>10086894125.766682</v>
      </c>
      <c r="L56" s="197">
        <v>147559066573.25699</v>
      </c>
      <c r="M56" s="197">
        <v>3948989561.73</v>
      </c>
      <c r="N56" s="206">
        <v>6047575428.9114399</v>
      </c>
      <c r="O56" s="207">
        <f t="shared" si="0"/>
        <v>3.8383746546430217E-2</v>
      </c>
      <c r="P56" s="197">
        <v>48000000</v>
      </c>
      <c r="Q56" s="197">
        <v>676744458.76999998</v>
      </c>
      <c r="R56" s="197">
        <v>892107450.35455501</v>
      </c>
      <c r="S56" s="197">
        <v>4737277192.5185204</v>
      </c>
      <c r="T56" s="197">
        <v>4679182125.8266001</v>
      </c>
      <c r="U56" s="197">
        <v>43075066.691917799</v>
      </c>
      <c r="V56" s="197">
        <v>15020000</v>
      </c>
      <c r="W56" s="206">
        <v>179421784755.63699</v>
      </c>
      <c r="X56" s="206">
        <v>150978793164.09299</v>
      </c>
      <c r="Y56" s="206">
        <v>2885413817.2786598</v>
      </c>
      <c r="Z56" s="206">
        <v>148093379346.814</v>
      </c>
      <c r="AA56" s="206">
        <v>13500687098.027201</v>
      </c>
      <c r="AB56" s="206">
        <v>13500687098.027201</v>
      </c>
      <c r="AC56" s="206">
        <v>95623470.025068507</v>
      </c>
      <c r="AD56" s="206">
        <v>32248249586.251396</v>
      </c>
      <c r="AE56" s="206">
        <v>15875784005.304001</v>
      </c>
      <c r="AF56" s="208">
        <v>7130750293.6837397</v>
      </c>
      <c r="AG56" s="197">
        <v>180739639.37</v>
      </c>
      <c r="AH56" s="197">
        <v>699191850.01999998</v>
      </c>
      <c r="AI56" s="197">
        <v>8361783797.8736982</v>
      </c>
      <c r="AJ56" s="197">
        <v>193002695953.57001</v>
      </c>
      <c r="AK56" s="197">
        <v>188266907932.37</v>
      </c>
      <c r="AL56" s="197">
        <v>886170000</v>
      </c>
      <c r="AM56" s="197">
        <v>160924070214.84</v>
      </c>
      <c r="AN56" s="197">
        <v>26456667717.529999</v>
      </c>
      <c r="AO56" s="197">
        <v>1642072123</v>
      </c>
      <c r="AP56" s="197">
        <v>17245541</v>
      </c>
      <c r="AQ56" s="197">
        <v>1624551342</v>
      </c>
      <c r="AR56" s="197">
        <v>275240</v>
      </c>
      <c r="AS56" s="197">
        <v>3093715898.1999998</v>
      </c>
      <c r="AT56" s="197">
        <v>182041300.08000001</v>
      </c>
      <c r="AU56" s="197">
        <v>2911674598.1199999</v>
      </c>
      <c r="AV56" s="197">
        <v>12112326950.792</v>
      </c>
      <c r="AW56" s="197">
        <v>11494742682.1194</v>
      </c>
      <c r="AX56" s="197">
        <v>61840336.822634198</v>
      </c>
      <c r="AY56" s="206">
        <v>0</v>
      </c>
      <c r="AZ56" s="197">
        <v>600932296.17999995</v>
      </c>
      <c r="BA56" s="197">
        <v>0</v>
      </c>
      <c r="BB56" s="197">
        <v>45188364.329999998</v>
      </c>
      <c r="BC56" s="197">
        <v>7222256021.7726002</v>
      </c>
      <c r="BD56" s="197">
        <v>7074945881.1926003</v>
      </c>
      <c r="BE56" s="197">
        <v>139248480.96000001</v>
      </c>
      <c r="BF56" s="197">
        <v>887820.14</v>
      </c>
      <c r="BG56" s="197">
        <v>20930113.359999999</v>
      </c>
      <c r="BH56" s="197">
        <v>13756273.880000001</v>
      </c>
      <c r="BI56" s="197">
        <v>4890070929.0194101</v>
      </c>
      <c r="BJ56" s="197">
        <v>1256795894.1099999</v>
      </c>
      <c r="BK56" s="197">
        <v>319505161.0122</v>
      </c>
      <c r="BL56" s="197">
        <v>3391980016.9255199</v>
      </c>
      <c r="BM56" s="197">
        <v>190888851.495</v>
      </c>
      <c r="BN56" s="197">
        <v>194019694.15000001</v>
      </c>
      <c r="BO56" s="197">
        <v>12622720963.2992</v>
      </c>
      <c r="BP56" s="197">
        <v>12169026602.6341</v>
      </c>
      <c r="BQ56" s="197">
        <v>453694360.66515201</v>
      </c>
    </row>
    <row r="57" spans="1:69" ht="12.75" customHeight="1" x14ac:dyDescent="0.25">
      <c r="A57" s="194">
        <v>2019</v>
      </c>
      <c r="B57" s="194">
        <v>2</v>
      </c>
      <c r="C57" s="205">
        <v>275</v>
      </c>
      <c r="D57" s="209">
        <v>174</v>
      </c>
      <c r="E57" s="209">
        <v>101</v>
      </c>
      <c r="F57" s="205">
        <v>67434</v>
      </c>
      <c r="G57" s="206">
        <v>210503992207.20401</v>
      </c>
      <c r="H57" s="206">
        <v>45367906933.704498</v>
      </c>
      <c r="I57" s="206">
        <v>156411900000.59399</v>
      </c>
      <c r="J57" s="206">
        <v>151874166350.01501</v>
      </c>
      <c r="K57" s="206">
        <v>9806364773.3210335</v>
      </c>
      <c r="L57" s="197">
        <v>145266610385.94299</v>
      </c>
      <c r="M57" s="197">
        <v>4852304499.0900002</v>
      </c>
      <c r="N57" s="206">
        <v>6409534536.5614405</v>
      </c>
      <c r="O57" s="207">
        <f t="shared" si="0"/>
        <v>4.0978560688394547E-2</v>
      </c>
      <c r="P57" s="197">
        <v>0</v>
      </c>
      <c r="Q57" s="197">
        <v>981305212.76999998</v>
      </c>
      <c r="R57" s="197">
        <v>786728594.062222</v>
      </c>
      <c r="S57" s="197">
        <v>4823136572.8735399</v>
      </c>
      <c r="T57" s="197">
        <v>4722599151.3249102</v>
      </c>
      <c r="U57" s="197">
        <v>84917421.548630193</v>
      </c>
      <c r="V57" s="197">
        <v>15620000</v>
      </c>
      <c r="W57" s="206">
        <v>174202437259.798</v>
      </c>
      <c r="X57" s="206">
        <v>148355577885.37601</v>
      </c>
      <c r="Y57" s="206">
        <v>3608993314.1096401</v>
      </c>
      <c r="Z57" s="206">
        <v>144746584571.26599</v>
      </c>
      <c r="AA57" s="206">
        <v>8724185272.9035034</v>
      </c>
      <c r="AB57" s="206">
        <v>13424731034.2537</v>
      </c>
      <c r="AC57" s="206">
        <v>121345919.085068</v>
      </c>
      <c r="AD57" s="206">
        <v>36303704515.806198</v>
      </c>
      <c r="AE57" s="206">
        <v>17505285045.529999</v>
      </c>
      <c r="AF57" s="208">
        <v>9508503055.1320095</v>
      </c>
      <c r="AG57" s="197">
        <v>183341139.03999999</v>
      </c>
      <c r="AH57" s="197">
        <v>719730023.86000001</v>
      </c>
      <c r="AI57" s="197">
        <v>8386845252.2441816</v>
      </c>
      <c r="AJ57" s="197">
        <v>245551321678.64999</v>
      </c>
      <c r="AK57" s="197">
        <v>239508315903.54999</v>
      </c>
      <c r="AL57" s="197">
        <v>1541139600</v>
      </c>
      <c r="AM57" s="197">
        <v>216836321065.16</v>
      </c>
      <c r="AN57" s="197">
        <v>21130855238.389999</v>
      </c>
      <c r="AO57" s="197">
        <v>1581413633</v>
      </c>
      <c r="AP57" s="197">
        <v>397212</v>
      </c>
      <c r="AQ57" s="197">
        <v>1580636266</v>
      </c>
      <c r="AR57" s="197">
        <v>380155</v>
      </c>
      <c r="AS57" s="197">
        <v>4461592142.1000004</v>
      </c>
      <c r="AT57" s="197">
        <v>698466585.03999996</v>
      </c>
      <c r="AU57" s="197">
        <v>3763125557.0599999</v>
      </c>
      <c r="AV57" s="197">
        <v>23389638654.079498</v>
      </c>
      <c r="AW57" s="197">
        <v>22336811862.351299</v>
      </c>
      <c r="AX57" s="197">
        <v>149063520.60826501</v>
      </c>
      <c r="AY57" s="206">
        <v>2158498</v>
      </c>
      <c r="AZ57" s="197">
        <v>1011217238.98</v>
      </c>
      <c r="BA57" s="197">
        <v>392057.74</v>
      </c>
      <c r="BB57" s="197">
        <v>110004523.59999999</v>
      </c>
      <c r="BC57" s="197">
        <v>13746343986.3195</v>
      </c>
      <c r="BD57" s="197">
        <v>13544225370.8475</v>
      </c>
      <c r="BE57" s="197">
        <v>189347235.38999999</v>
      </c>
      <c r="BF57" s="197">
        <v>2464590.44</v>
      </c>
      <c r="BG57" s="197">
        <v>30978564.358723301</v>
      </c>
      <c r="BH57" s="197">
        <v>20671774.716676101</v>
      </c>
      <c r="BI57" s="197">
        <v>9643294667.7600098</v>
      </c>
      <c r="BJ57" s="197">
        <v>1547363561.4400001</v>
      </c>
      <c r="BK57" s="197">
        <v>523060122.66000003</v>
      </c>
      <c r="BL57" s="197">
        <v>5761305351.7204599</v>
      </c>
      <c r="BM57" s="197">
        <v>512954988.73143399</v>
      </c>
      <c r="BN57" s="197">
        <v>174846123.63</v>
      </c>
      <c r="BO57" s="197">
        <v>24425653765.471001</v>
      </c>
      <c r="BP57" s="197">
        <v>21520389636.8862</v>
      </c>
      <c r="BQ57" s="197">
        <v>2905264128.5847301</v>
      </c>
    </row>
    <row r="58" spans="1:69" ht="12.75" customHeight="1" x14ac:dyDescent="0.25">
      <c r="A58" s="194">
        <v>2019</v>
      </c>
      <c r="B58" s="194">
        <v>3</v>
      </c>
      <c r="C58" s="205">
        <v>271</v>
      </c>
      <c r="D58" s="209">
        <v>169</v>
      </c>
      <c r="E58" s="209">
        <v>102</v>
      </c>
      <c r="F58" s="205">
        <v>70121</v>
      </c>
      <c r="G58" s="206">
        <v>218356893325.12201</v>
      </c>
      <c r="H58" s="206">
        <v>46383348624.888496</v>
      </c>
      <c r="I58" s="206">
        <v>162765904362.68799</v>
      </c>
      <c r="J58" s="206">
        <v>158215954435.414</v>
      </c>
      <c r="K58" s="206">
        <v>10178242344.948099</v>
      </c>
      <c r="L58" s="197">
        <v>148322882423.58899</v>
      </c>
      <c r="M58" s="197">
        <v>8256202506.7399998</v>
      </c>
      <c r="N58" s="206">
        <v>6186819432.3586702</v>
      </c>
      <c r="O58" s="207">
        <f t="shared" si="0"/>
        <v>3.8010537013775963E-2</v>
      </c>
      <c r="P58" s="197">
        <v>0</v>
      </c>
      <c r="Q58" s="197">
        <v>875251282.53999996</v>
      </c>
      <c r="R58" s="197">
        <v>756053869.73827696</v>
      </c>
      <c r="S58" s="197">
        <v>4735764841.7635098</v>
      </c>
      <c r="T58" s="197">
        <v>4612819357.2976198</v>
      </c>
      <c r="U58" s="197">
        <v>107925484.46589001</v>
      </c>
      <c r="V58" s="197">
        <v>15020000</v>
      </c>
      <c r="W58" s="206">
        <v>178497668641.83499</v>
      </c>
      <c r="X58" s="206">
        <v>154420879264.83401</v>
      </c>
      <c r="Y58" s="206">
        <v>2352944670.7035499</v>
      </c>
      <c r="Z58" s="206">
        <v>152067934594.13</v>
      </c>
      <c r="AA58" s="206">
        <v>9207640337.5455246</v>
      </c>
      <c r="AB58" s="206">
        <v>13659093409.544399</v>
      </c>
      <c r="AC58" s="206">
        <v>131079690.755069</v>
      </c>
      <c r="AD58" s="206">
        <v>39859224683.286797</v>
      </c>
      <c r="AE58" s="206">
        <v>17531534914.402</v>
      </c>
      <c r="AF58" s="208">
        <v>12725458652.2689</v>
      </c>
      <c r="AG58" s="197">
        <v>166229228.37</v>
      </c>
      <c r="AH58" s="197">
        <v>640956121</v>
      </c>
      <c r="AI58" s="197">
        <v>8795045767.2459431</v>
      </c>
      <c r="AJ58" s="197">
        <v>173786431553.03323</v>
      </c>
      <c r="AK58" s="197">
        <v>170318430560.78</v>
      </c>
      <c r="AL58" s="197">
        <v>1840922000</v>
      </c>
      <c r="AM58" s="197">
        <v>148018925227.82999</v>
      </c>
      <c r="AN58" s="197">
        <v>20458583332.950001</v>
      </c>
      <c r="AO58" s="197">
        <v>1578413672</v>
      </c>
      <c r="AP58" s="197">
        <v>397233</v>
      </c>
      <c r="AQ58" s="197">
        <v>1577636281</v>
      </c>
      <c r="AR58" s="197">
        <v>380158</v>
      </c>
      <c r="AS58" s="197">
        <v>1889587320.2532301</v>
      </c>
      <c r="AT58" s="197">
        <v>760939834.86000001</v>
      </c>
      <c r="AU58" s="197">
        <v>1128647485.39323</v>
      </c>
      <c r="AV58" s="197">
        <v>35664750212.472298</v>
      </c>
      <c r="AW58" s="197">
        <v>34127022996.516102</v>
      </c>
      <c r="AX58" s="197">
        <v>233520935.449449</v>
      </c>
      <c r="AY58" s="206">
        <v>0</v>
      </c>
      <c r="AZ58" s="197">
        <v>1485331511.1800001</v>
      </c>
      <c r="BA58" s="197">
        <v>0</v>
      </c>
      <c r="BB58" s="197">
        <v>181125230.673226</v>
      </c>
      <c r="BC58" s="197">
        <v>20064406631.9744</v>
      </c>
      <c r="BD58" s="197">
        <v>19808194081.449799</v>
      </c>
      <c r="BE58" s="197">
        <v>238154321.03999999</v>
      </c>
      <c r="BF58" s="197">
        <v>2366140.19</v>
      </c>
      <c r="BG58" s="197">
        <v>39885691.880000003</v>
      </c>
      <c r="BH58" s="197">
        <v>24193602.585376602</v>
      </c>
      <c r="BI58" s="197">
        <v>15600343580.497801</v>
      </c>
      <c r="BJ58" s="197">
        <v>1706069433.1600001</v>
      </c>
      <c r="BK58" s="197">
        <v>736159073.44200003</v>
      </c>
      <c r="BL58" s="197">
        <v>8289601469.6835899</v>
      </c>
      <c r="BM58" s="197">
        <v>915843707.76313996</v>
      </c>
      <c r="BN58" s="197">
        <v>231283223.94999999</v>
      </c>
      <c r="BO58" s="197">
        <v>37316752993.677399</v>
      </c>
      <c r="BP58" s="197">
        <v>30910485644.047798</v>
      </c>
      <c r="BQ58" s="197">
        <v>6406267349.6295795</v>
      </c>
    </row>
    <row r="59" spans="1:69" ht="12.75" customHeight="1" x14ac:dyDescent="0.25">
      <c r="A59" s="194">
        <v>2019</v>
      </c>
      <c r="B59" s="194">
        <v>4</v>
      </c>
      <c r="C59" s="205">
        <v>261</v>
      </c>
      <c r="D59" s="209">
        <v>164</v>
      </c>
      <c r="E59" s="209">
        <v>97</v>
      </c>
      <c r="F59" s="205">
        <v>70968</v>
      </c>
      <c r="G59" s="206">
        <v>222616661306.28699</v>
      </c>
      <c r="H59" s="206">
        <v>57607562541.701797</v>
      </c>
      <c r="I59" s="206">
        <v>156687162801.625</v>
      </c>
      <c r="J59" s="206">
        <v>152188622927.70901</v>
      </c>
      <c r="K59" s="206">
        <v>12820475836.87619</v>
      </c>
      <c r="L59" s="197">
        <v>143253750386.173</v>
      </c>
      <c r="M59" s="197">
        <v>7281356628.2102699</v>
      </c>
      <c r="N59" s="206">
        <v>6152055787.2421198</v>
      </c>
      <c r="O59" s="207">
        <f t="shared" si="0"/>
        <v>3.9263304518641247E-2</v>
      </c>
      <c r="P59" s="197">
        <v>0</v>
      </c>
      <c r="Q59" s="197">
        <v>885242917.84914696</v>
      </c>
      <c r="R59" s="197">
        <v>916368247.37</v>
      </c>
      <c r="S59" s="197">
        <v>4248001250.6550498</v>
      </c>
      <c r="T59" s="197">
        <v>4015895197.0850501</v>
      </c>
      <c r="U59" s="197">
        <v>216486053.56999999</v>
      </c>
      <c r="V59" s="197">
        <v>15620000</v>
      </c>
      <c r="W59" s="206">
        <v>155803260324.146</v>
      </c>
      <c r="X59" s="206">
        <v>155803260324.146</v>
      </c>
      <c r="Y59" s="206">
        <v>2623906419.0636702</v>
      </c>
      <c r="Z59" s="206">
        <v>153179353905.082</v>
      </c>
      <c r="AA59" s="206">
        <v>9280148081.9874191</v>
      </c>
      <c r="AB59" s="206">
        <v>14665837556.072701</v>
      </c>
      <c r="AC59" s="206">
        <v>116122705.715068</v>
      </c>
      <c r="AD59" s="206">
        <v>42867415344.0821</v>
      </c>
      <c r="AE59" s="206">
        <v>18014225774.23</v>
      </c>
      <c r="AF59" s="208">
        <v>15143571822.458599</v>
      </c>
      <c r="AG59" s="197">
        <v>159930778.37</v>
      </c>
      <c r="AH59" s="197">
        <v>524538216</v>
      </c>
      <c r="AI59" s="197">
        <v>9025148753.0235481</v>
      </c>
      <c r="AJ59" s="197">
        <v>293982952392.31</v>
      </c>
      <c r="AK59" s="197">
        <v>201634865186.88</v>
      </c>
      <c r="AL59" s="197">
        <v>1516400001</v>
      </c>
      <c r="AM59" s="197">
        <v>167809764681.09</v>
      </c>
      <c r="AN59" s="197">
        <v>32308700504.790001</v>
      </c>
      <c r="AO59" s="197">
        <v>1587919947</v>
      </c>
      <c r="AP59" s="197">
        <v>397278</v>
      </c>
      <c r="AQ59" s="197">
        <v>1587127510</v>
      </c>
      <c r="AR59" s="197">
        <v>395159</v>
      </c>
      <c r="AS59" s="197">
        <v>90760167258.429993</v>
      </c>
      <c r="AT59" s="197">
        <v>877457610.86000001</v>
      </c>
      <c r="AU59" s="205">
        <v>89882709647.570007</v>
      </c>
      <c r="AV59" s="197">
        <v>48440132510.383301</v>
      </c>
      <c r="AW59" s="197">
        <v>46524353160.171402</v>
      </c>
      <c r="AX59" s="197">
        <v>337757860.68198103</v>
      </c>
      <c r="AY59" s="206">
        <v>0</v>
      </c>
      <c r="AZ59" s="197">
        <v>1847213845.04</v>
      </c>
      <c r="BA59" s="197">
        <v>1258282.98</v>
      </c>
      <c r="BB59" s="197">
        <v>270450638.49000001</v>
      </c>
      <c r="BC59" s="197">
        <v>27023986196.869099</v>
      </c>
      <c r="BD59" s="197">
        <v>26737698277.238998</v>
      </c>
      <c r="BE59" s="197">
        <v>247997673.03999999</v>
      </c>
      <c r="BF59" s="205">
        <v>4412822</v>
      </c>
      <c r="BG59" s="197">
        <v>56898086.420000002</v>
      </c>
      <c r="BH59" s="197">
        <v>23020661.829999998</v>
      </c>
      <c r="BI59" s="197">
        <v>21416146313.514301</v>
      </c>
      <c r="BJ59" s="197">
        <v>2107079266.6855299</v>
      </c>
      <c r="BK59" s="197">
        <v>992664851.32299995</v>
      </c>
      <c r="BL59" s="197">
        <v>11133973431.8193</v>
      </c>
      <c r="BM59" s="205">
        <v>1201520907.8917</v>
      </c>
      <c r="BN59" s="197">
        <v>95932024.549748793</v>
      </c>
      <c r="BO59" s="197">
        <v>50634318269.598</v>
      </c>
      <c r="BP59" s="197">
        <v>41466340898.884903</v>
      </c>
      <c r="BQ59" s="197">
        <v>9167977370.7131805</v>
      </c>
    </row>
    <row r="60" spans="1:69" ht="12.75" customHeight="1" x14ac:dyDescent="0.25">
      <c r="A60" s="194">
        <v>2020</v>
      </c>
      <c r="B60" s="194">
        <v>1</v>
      </c>
      <c r="C60" s="205">
        <v>254</v>
      </c>
      <c r="D60" s="209">
        <v>160</v>
      </c>
      <c r="E60" s="209">
        <v>94</v>
      </c>
      <c r="F60" s="205">
        <v>74701</v>
      </c>
      <c r="G60" s="206">
        <v>229534745850.745</v>
      </c>
      <c r="H60" s="206">
        <v>47228268119.044296</v>
      </c>
      <c r="I60" s="206">
        <v>172940234820.45999</v>
      </c>
      <c r="J60" s="206">
        <v>167970174480.948</v>
      </c>
      <c r="K60" s="206">
        <v>14336303250.752686</v>
      </c>
      <c r="L60" s="197">
        <v>159524180368.522</v>
      </c>
      <c r="M60" s="197">
        <v>6005784479.7492199</v>
      </c>
      <c r="N60" s="206">
        <v>7410269972.1883698</v>
      </c>
      <c r="O60" s="207">
        <f t="shared" si="0"/>
        <v>4.2848733146924611E-2</v>
      </c>
      <c r="P60" s="197">
        <v>100000000</v>
      </c>
      <c r="Q60" s="197">
        <v>742287320.86000001</v>
      </c>
      <c r="R60" s="197">
        <v>1048850026.40433</v>
      </c>
      <c r="S60" s="197">
        <v>4260048807.3210702</v>
      </c>
      <c r="T60" s="197">
        <v>3994784399.2272401</v>
      </c>
      <c r="U60" s="197">
        <v>249644408.09383601</v>
      </c>
      <c r="V60" s="197">
        <v>15620000</v>
      </c>
      <c r="W60" s="206">
        <v>186313140968.34</v>
      </c>
      <c r="X60" s="206">
        <v>159015824530.724</v>
      </c>
      <c r="Y60" s="206">
        <v>3914870548.8689899</v>
      </c>
      <c r="Z60" s="206">
        <v>155100953981.85501</v>
      </c>
      <c r="AA60" s="206">
        <v>10772911123.7092</v>
      </c>
      <c r="AB60" s="206">
        <v>16524405313.9067</v>
      </c>
      <c r="AC60" s="206">
        <v>148901937.115069</v>
      </c>
      <c r="AD60" s="206">
        <v>43221604882.384201</v>
      </c>
      <c r="AE60" s="206">
        <v>18414215275.880001</v>
      </c>
      <c r="AF60" s="208">
        <v>13051536251.315201</v>
      </c>
      <c r="AG60" s="197">
        <v>160800778.37</v>
      </c>
      <c r="AH60" s="197">
        <v>525590025.70999998</v>
      </c>
      <c r="AI60" s="197">
        <v>11069462551.10903</v>
      </c>
      <c r="AJ60" s="197">
        <v>213812574608.90302</v>
      </c>
      <c r="AK60" s="197">
        <v>210530388083.483</v>
      </c>
      <c r="AL60" s="197">
        <v>1479900003</v>
      </c>
      <c r="AM60" s="197">
        <v>184057050325.073</v>
      </c>
      <c r="AN60" s="197">
        <v>24993437755.41</v>
      </c>
      <c r="AO60" s="197">
        <v>773925001</v>
      </c>
      <c r="AP60" s="197">
        <v>243917</v>
      </c>
      <c r="AQ60" s="197">
        <v>773280183</v>
      </c>
      <c r="AR60" s="197">
        <v>400901</v>
      </c>
      <c r="AS60" s="197">
        <v>2508261524.4200001</v>
      </c>
      <c r="AT60" s="197">
        <v>164763031.08000001</v>
      </c>
      <c r="AU60" s="197">
        <v>2343498493.3400002</v>
      </c>
      <c r="AV60" s="197">
        <v>13448400450.1168</v>
      </c>
      <c r="AW60" s="197">
        <v>13100543904.2309</v>
      </c>
      <c r="AX60" s="197">
        <v>70220502.337958306</v>
      </c>
      <c r="AY60" s="206">
        <v>0</v>
      </c>
      <c r="AZ60" s="197">
        <v>325750842.06900001</v>
      </c>
      <c r="BA60" s="197">
        <v>8525371</v>
      </c>
      <c r="BB60" s="197">
        <v>56640169.520999998</v>
      </c>
      <c r="BC60" s="197">
        <v>7562674201.6142302</v>
      </c>
      <c r="BD60" s="197">
        <v>7372552914.1478205</v>
      </c>
      <c r="BE60" s="197">
        <v>178173122.76715401</v>
      </c>
      <c r="BF60" s="197">
        <v>566984.41</v>
      </c>
      <c r="BG60" s="197">
        <v>19923870.799251799</v>
      </c>
      <c r="BH60" s="197">
        <v>8542690.5099999998</v>
      </c>
      <c r="BI60" s="197">
        <v>5885726248.5025902</v>
      </c>
      <c r="BJ60" s="197">
        <v>731543912.79967105</v>
      </c>
      <c r="BK60" s="197">
        <v>283718316.17000002</v>
      </c>
      <c r="BL60" s="197">
        <v>3279462480.2717099</v>
      </c>
      <c r="BM60" s="197">
        <v>301042995.198448</v>
      </c>
      <c r="BN60" s="197">
        <v>32071212.093811002</v>
      </c>
      <c r="BO60" s="197">
        <v>14033161761.4853</v>
      </c>
      <c r="BP60" s="197">
        <v>11838456632.4741</v>
      </c>
      <c r="BQ60" s="197">
        <v>2194705129.01121</v>
      </c>
    </row>
    <row r="61" spans="1:69" ht="12.75" customHeight="1" x14ac:dyDescent="0.25">
      <c r="A61" s="194">
        <v>2020</v>
      </c>
      <c r="B61" s="194">
        <v>2</v>
      </c>
      <c r="C61" s="205">
        <v>256</v>
      </c>
      <c r="D61" s="209">
        <v>155</v>
      </c>
      <c r="E61" s="209">
        <v>101</v>
      </c>
      <c r="F61" s="205">
        <v>72230</v>
      </c>
      <c r="G61" s="206">
        <v>234439770487.85001</v>
      </c>
      <c r="H61" s="206">
        <v>59495025489.618797</v>
      </c>
      <c r="I61" s="206">
        <v>165066939616.789</v>
      </c>
      <c r="J61" s="206">
        <v>160128071909.784</v>
      </c>
      <c r="K61" s="206">
        <v>14816673088.447205</v>
      </c>
      <c r="L61" s="197">
        <v>152815447669.466</v>
      </c>
      <c r="M61" s="197">
        <v>5138604912.2442198</v>
      </c>
      <c r="N61" s="206">
        <v>7112887035.0783701</v>
      </c>
      <c r="O61" s="207">
        <f t="shared" si="0"/>
        <v>4.309092451578303E-2</v>
      </c>
      <c r="P61" s="197">
        <v>100000000</v>
      </c>
      <c r="Q61" s="197">
        <v>1345376041.8599999</v>
      </c>
      <c r="R61" s="197">
        <v>1088120428.4100001</v>
      </c>
      <c r="S61" s="197">
        <v>4198100992.9359999</v>
      </c>
      <c r="T61" s="197">
        <v>3954080798.4147701</v>
      </c>
      <c r="U61" s="197">
        <v>228400194.52123299</v>
      </c>
      <c r="V61" s="197">
        <v>15620000</v>
      </c>
      <c r="W61" s="206">
        <v>163394084035.306</v>
      </c>
      <c r="X61" s="206">
        <v>163394084035.306</v>
      </c>
      <c r="Y61" s="206">
        <v>3298910594.5414</v>
      </c>
      <c r="Z61" s="206">
        <v>160095173440.76501</v>
      </c>
      <c r="AA61" s="206">
        <v>9778551013.5371494</v>
      </c>
      <c r="AB61" s="206">
        <v>15730606059.879801</v>
      </c>
      <c r="AC61" s="206">
        <v>150798015.27323499</v>
      </c>
      <c r="AD61" s="206">
        <v>45536529379.1353</v>
      </c>
      <c r="AE61" s="206">
        <v>18225406964.0355</v>
      </c>
      <c r="AF61" s="208">
        <v>15110809750.2493</v>
      </c>
      <c r="AG61" s="197">
        <v>161350048.37</v>
      </c>
      <c r="AH61" s="197">
        <v>528549148.05000001</v>
      </c>
      <c r="AI61" s="197">
        <v>11510413468.43047</v>
      </c>
      <c r="AJ61" s="197">
        <v>208171076027.56976</v>
      </c>
      <c r="AK61" s="197">
        <v>203505216375.85001</v>
      </c>
      <c r="AL61" s="197">
        <v>2404459004</v>
      </c>
      <c r="AM61" s="197">
        <v>169971113170.07999</v>
      </c>
      <c r="AN61" s="197">
        <v>31129644201.77</v>
      </c>
      <c r="AO61" s="197">
        <v>1530220847</v>
      </c>
      <c r="AP61" s="197">
        <v>243974</v>
      </c>
      <c r="AQ61" s="197">
        <v>1529621251</v>
      </c>
      <c r="AR61" s="197">
        <v>355622</v>
      </c>
      <c r="AS61" s="197">
        <v>3135638804.7197599</v>
      </c>
      <c r="AT61" s="197">
        <v>851589359.32000005</v>
      </c>
      <c r="AU61" s="197">
        <v>2284049445.3997598</v>
      </c>
      <c r="AV61" s="197">
        <v>25661587977.9548</v>
      </c>
      <c r="AW61" s="197">
        <v>24800191675.9818</v>
      </c>
      <c r="AX61" s="197">
        <v>146822554.30795801</v>
      </c>
      <c r="AY61" s="206">
        <v>0</v>
      </c>
      <c r="AZ61" s="197">
        <v>799553102.13592994</v>
      </c>
      <c r="BA61" s="197">
        <v>21395356</v>
      </c>
      <c r="BB61" s="197">
        <v>106374710.4709</v>
      </c>
      <c r="BC61" s="197">
        <v>14201073537.469299</v>
      </c>
      <c r="BD61" s="197">
        <v>13917588787.9891</v>
      </c>
      <c r="BE61" s="197">
        <v>268354096.57715401</v>
      </c>
      <c r="BF61" s="197">
        <v>598678.31999999995</v>
      </c>
      <c r="BG61" s="197">
        <v>25218803.493087601</v>
      </c>
      <c r="BH61" s="197">
        <v>10686828.91</v>
      </c>
      <c r="BI61" s="197">
        <v>11460514440.4855</v>
      </c>
      <c r="BJ61" s="197">
        <v>829204057.48000002</v>
      </c>
      <c r="BK61" s="197">
        <v>458647839.60399997</v>
      </c>
      <c r="BL61" s="197">
        <v>5951361806.3169498</v>
      </c>
      <c r="BM61" s="197">
        <v>622382769.19860005</v>
      </c>
      <c r="BN61" s="197">
        <v>169314713.84</v>
      </c>
      <c r="BO61" s="197">
        <v>26742618586.757401</v>
      </c>
      <c r="BP61" s="197">
        <v>21553753129.042801</v>
      </c>
      <c r="BQ61" s="197">
        <v>5188865457.7145796</v>
      </c>
    </row>
    <row r="62" spans="1:69" ht="12.75" customHeight="1" x14ac:dyDescent="0.25">
      <c r="A62" s="194">
        <v>2020</v>
      </c>
      <c r="B62" s="194">
        <v>3</v>
      </c>
      <c r="C62" s="205">
        <v>248</v>
      </c>
      <c r="D62" s="209">
        <v>150</v>
      </c>
      <c r="E62" s="209">
        <v>98</v>
      </c>
      <c r="F62" s="205">
        <v>73183</v>
      </c>
      <c r="G62" s="206">
        <v>234281258140.892</v>
      </c>
      <c r="H62" s="206">
        <v>52971378087.407997</v>
      </c>
      <c r="I62" s="206">
        <v>171180118272.457</v>
      </c>
      <c r="J62" s="206">
        <v>166264967939.43301</v>
      </c>
      <c r="K62" s="206">
        <v>15044912114.050995</v>
      </c>
      <c r="L62" s="197">
        <v>159055152157.134</v>
      </c>
      <c r="M62" s="197">
        <v>4847300816.3536997</v>
      </c>
      <c r="N62" s="206">
        <v>7277665298.9683704</v>
      </c>
      <c r="O62" s="207">
        <f t="shared" si="0"/>
        <v>4.2514664509022901E-2</v>
      </c>
      <c r="P62" s="197">
        <v>100000000</v>
      </c>
      <c r="Q62" s="197">
        <v>1192852299.8599999</v>
      </c>
      <c r="R62" s="197">
        <v>1043040423.11133</v>
      </c>
      <c r="S62" s="197">
        <v>4141091670.5346198</v>
      </c>
      <c r="T62" s="197">
        <v>3914112943.49051</v>
      </c>
      <c r="U62" s="197">
        <v>211958727.04411</v>
      </c>
      <c r="V62" s="197">
        <v>15020000</v>
      </c>
      <c r="W62" s="206">
        <v>186806165930.28799</v>
      </c>
      <c r="X62" s="206">
        <v>163634632301.09</v>
      </c>
      <c r="Y62" s="206">
        <v>3464708036.6048198</v>
      </c>
      <c r="Z62" s="206">
        <v>160169924264.48499</v>
      </c>
      <c r="AA62" s="206">
        <v>9217450733.3098488</v>
      </c>
      <c r="AB62" s="206">
        <v>13954082895.888</v>
      </c>
      <c r="AC62" s="206">
        <v>70576672.775068507</v>
      </c>
      <c r="AD62" s="206">
        <v>47475092210.604599</v>
      </c>
      <c r="AE62" s="206">
        <v>18283275628.240002</v>
      </c>
      <c r="AF62" s="208">
        <v>17217775134.139</v>
      </c>
      <c r="AG62" s="197">
        <v>156460048.37</v>
      </c>
      <c r="AH62" s="206">
        <v>515031118.11000001</v>
      </c>
      <c r="AI62" s="210">
        <v>11302550281.745672</v>
      </c>
      <c r="AJ62" s="206">
        <v>1212914781941.7847</v>
      </c>
      <c r="AK62" s="206">
        <v>1208110899749.1101</v>
      </c>
      <c r="AL62" s="206">
        <v>1943234505</v>
      </c>
      <c r="AM62" s="206">
        <v>1182942388434.55</v>
      </c>
      <c r="AN62" s="206">
        <v>23225276809.560001</v>
      </c>
      <c r="AO62" s="206">
        <v>1530890707</v>
      </c>
      <c r="AP62" s="206">
        <v>243988</v>
      </c>
      <c r="AQ62" s="206">
        <v>1530295559</v>
      </c>
      <c r="AR62" s="206">
        <v>351160</v>
      </c>
      <c r="AS62" s="206">
        <v>3272991485.6744399</v>
      </c>
      <c r="AT62" s="206">
        <v>847391239.05999994</v>
      </c>
      <c r="AU62" s="211">
        <v>2425600246.61444</v>
      </c>
      <c r="AV62" s="206">
        <v>37596710811.633202</v>
      </c>
      <c r="AW62" s="206">
        <v>36457766185.9263</v>
      </c>
      <c r="AX62" s="206">
        <v>191353968.55795801</v>
      </c>
      <c r="AY62" s="206">
        <v>0</v>
      </c>
      <c r="AZ62" s="206">
        <v>1078555043.497</v>
      </c>
      <c r="BA62" s="206">
        <v>16997240</v>
      </c>
      <c r="BB62" s="206">
        <v>147961626.34799999</v>
      </c>
      <c r="BC62" s="206">
        <v>21321961458.990898</v>
      </c>
      <c r="BD62" s="206">
        <v>20948451423.750401</v>
      </c>
      <c r="BE62" s="206">
        <v>356255198.94410902</v>
      </c>
      <c r="BF62" s="200">
        <v>0</v>
      </c>
      <c r="BG62" s="206">
        <v>33438520.486444298</v>
      </c>
      <c r="BH62" s="206">
        <v>16183684.189999999</v>
      </c>
      <c r="BI62" s="206">
        <v>16274749352.6423</v>
      </c>
      <c r="BJ62" s="206">
        <v>1275586960.48</v>
      </c>
      <c r="BK62" s="206">
        <v>726850311.26600003</v>
      </c>
      <c r="BL62" s="206">
        <v>8520025530.9865704</v>
      </c>
      <c r="BM62" s="206">
        <v>983474088.65506995</v>
      </c>
      <c r="BN62" s="206">
        <v>74030784.407715395</v>
      </c>
      <c r="BO62" s="206">
        <v>39307035211.554298</v>
      </c>
      <c r="BP62" s="206">
        <v>31867580716.0275</v>
      </c>
      <c r="BQ62" s="206">
        <v>7439454495.5268602</v>
      </c>
    </row>
    <row r="63" spans="1:69" ht="12.75" customHeight="1" x14ac:dyDescent="0.25">
      <c r="A63" s="194">
        <v>2020</v>
      </c>
      <c r="B63" s="194">
        <v>4</v>
      </c>
      <c r="C63" s="205">
        <v>249</v>
      </c>
      <c r="D63" s="209">
        <v>148</v>
      </c>
      <c r="E63" s="209">
        <v>101</v>
      </c>
      <c r="F63" s="205">
        <v>72651</v>
      </c>
      <c r="G63" s="206">
        <v>255974886869.39999</v>
      </c>
      <c r="H63" s="206">
        <v>77670083100.186005</v>
      </c>
      <c r="I63" s="206">
        <v>167573011078.37299</v>
      </c>
      <c r="J63" s="206">
        <v>162563225718.23199</v>
      </c>
      <c r="K63" s="206">
        <f t="shared" ref="K63:K75" si="1">+G63-H63-J63</f>
        <v>15741578050.981995</v>
      </c>
      <c r="L63" s="197">
        <v>154667866447.56299</v>
      </c>
      <c r="M63" s="197">
        <v>5542439909.9399996</v>
      </c>
      <c r="N63" s="206">
        <v>7362704720.8699999</v>
      </c>
      <c r="O63" s="207">
        <f t="shared" si="0"/>
        <v>4.3937294397762554E-2</v>
      </c>
      <c r="P63" s="197">
        <v>100000000</v>
      </c>
      <c r="Q63" s="197">
        <v>1038012709.03</v>
      </c>
      <c r="R63" s="197">
        <v>869229590.29893303</v>
      </c>
      <c r="S63" s="197">
        <v>4358134026.0010004</v>
      </c>
      <c r="T63" s="197">
        <v>4146230556.0910001</v>
      </c>
      <c r="U63" s="197">
        <v>196383469.91</v>
      </c>
      <c r="V63" s="197">
        <v>15520000</v>
      </c>
      <c r="W63" s="206">
        <v>206503733550.504</v>
      </c>
      <c r="X63" s="206">
        <v>182183840605.224</v>
      </c>
      <c r="Y63" s="206">
        <v>3013136041.7600002</v>
      </c>
      <c r="Z63" s="206">
        <v>179170704563.46399</v>
      </c>
      <c r="AA63" s="206">
        <v>8940868557.8299999</v>
      </c>
      <c r="AB63" s="206">
        <v>15379024387.449699</v>
      </c>
      <c r="AC63" s="206">
        <v>64135313.670000002</v>
      </c>
      <c r="AD63" s="206">
        <v>49471153318.893402</v>
      </c>
      <c r="AE63" s="206">
        <v>18469981595.509998</v>
      </c>
      <c r="AF63" s="208">
        <v>16161841049.427401</v>
      </c>
      <c r="AG63" s="197">
        <v>258407817.24000001</v>
      </c>
      <c r="AH63" s="206">
        <v>524007251.54000002</v>
      </c>
      <c r="AI63" s="210">
        <v>14056915605.176008</v>
      </c>
      <c r="AJ63" s="206">
        <v>1175744763033.55</v>
      </c>
      <c r="AK63" s="206">
        <v>1172124262924.52</v>
      </c>
      <c r="AL63" s="206">
        <v>3929906791.3899999</v>
      </c>
      <c r="AM63" s="206">
        <v>1142109642548.02</v>
      </c>
      <c r="AN63" s="206">
        <v>26084713585.110001</v>
      </c>
      <c r="AO63" s="206">
        <v>1266016046</v>
      </c>
      <c r="AP63" s="206">
        <v>4805573</v>
      </c>
      <c r="AQ63" s="206">
        <v>1260895323</v>
      </c>
      <c r="AR63" s="206">
        <v>315150</v>
      </c>
      <c r="AS63" s="206">
        <v>2354484063.0300002</v>
      </c>
      <c r="AT63" s="206">
        <v>266797461.83000001</v>
      </c>
      <c r="AU63" s="211">
        <v>2087686601.2</v>
      </c>
      <c r="AV63" s="206">
        <v>50515142460.936897</v>
      </c>
      <c r="AW63" s="206">
        <v>48814227011.966904</v>
      </c>
      <c r="AX63" s="206">
        <v>252697954.56</v>
      </c>
      <c r="AY63" s="206">
        <v>0</v>
      </c>
      <c r="AZ63" s="206">
        <v>1600415771.1900001</v>
      </c>
      <c r="BA63" s="206">
        <v>16997240</v>
      </c>
      <c r="BB63" s="206">
        <v>169195516.78</v>
      </c>
      <c r="BC63" s="206">
        <v>29285342043.318401</v>
      </c>
      <c r="BD63" s="206">
        <v>28812258223.039902</v>
      </c>
      <c r="BE63" s="206">
        <v>443063939.41000003</v>
      </c>
      <c r="BF63" s="200">
        <v>0</v>
      </c>
      <c r="BG63" s="206">
        <v>60931401.098503597</v>
      </c>
      <c r="BH63" s="206">
        <v>30911520.23</v>
      </c>
      <c r="BI63" s="206">
        <v>21229800417.6185</v>
      </c>
      <c r="BJ63" s="206">
        <v>2059380181.26</v>
      </c>
      <c r="BK63" s="206">
        <v>1016329538.48</v>
      </c>
      <c r="BL63" s="206">
        <v>11540389708.108299</v>
      </c>
      <c r="BM63" s="206">
        <v>1533664477.5961399</v>
      </c>
      <c r="BN63" s="206">
        <v>141551131.02000001</v>
      </c>
      <c r="BO63" s="206">
        <v>53065136477.013</v>
      </c>
      <c r="BP63" s="206">
        <v>43890234862.839699</v>
      </c>
      <c r="BQ63" s="206">
        <v>9174901614.1732903</v>
      </c>
    </row>
    <row r="64" spans="1:69" ht="12.75" customHeight="1" x14ac:dyDescent="0.25">
      <c r="A64" s="194">
        <v>2021</v>
      </c>
      <c r="B64" s="194">
        <v>1</v>
      </c>
      <c r="C64" s="205">
        <v>249</v>
      </c>
      <c r="D64" s="209">
        <v>148</v>
      </c>
      <c r="E64" s="209">
        <v>101</v>
      </c>
      <c r="F64" s="205">
        <v>75002</v>
      </c>
      <c r="G64" s="206">
        <v>278934885481.97302</v>
      </c>
      <c r="H64" s="206">
        <v>73619936591.889404</v>
      </c>
      <c r="I64" s="206">
        <v>192066061505.90302</v>
      </c>
      <c r="J64" s="206">
        <v>186969058627.53799</v>
      </c>
      <c r="K64" s="206">
        <f t="shared" si="1"/>
        <v>18345890262.545624</v>
      </c>
      <c r="L64" s="197">
        <v>179521742668.396</v>
      </c>
      <c r="M64" s="197">
        <v>5557412652.5699997</v>
      </c>
      <c r="N64" s="206">
        <v>6986906184.9365902</v>
      </c>
      <c r="O64" s="207">
        <f t="shared" si="0"/>
        <v>3.6377619919705867E-2</v>
      </c>
      <c r="P64" s="197">
        <v>150000000</v>
      </c>
      <c r="Q64" s="197">
        <v>787164390.86000001</v>
      </c>
      <c r="R64" s="197">
        <v>720639365.23893404</v>
      </c>
      <c r="S64" s="197">
        <v>7383445037.7327003</v>
      </c>
      <c r="T64" s="197">
        <v>4303600883.4827003</v>
      </c>
      <c r="U64" s="197">
        <v>3064356363.9699998</v>
      </c>
      <c r="V64" s="197">
        <v>15487790.279999999</v>
      </c>
      <c r="W64" s="206">
        <v>227845478678.741</v>
      </c>
      <c r="X64" s="206">
        <v>201351467052.23001</v>
      </c>
      <c r="Y64" s="206">
        <v>2889838858.6703</v>
      </c>
      <c r="Z64" s="206">
        <v>198461628193.56</v>
      </c>
      <c r="AA64" s="206">
        <v>7524507574.0699997</v>
      </c>
      <c r="AB64" s="206">
        <v>18969504052.440201</v>
      </c>
      <c r="AC64" s="206">
        <v>42933487.219999999</v>
      </c>
      <c r="AD64" s="206">
        <v>51089406803.232597</v>
      </c>
      <c r="AE64" s="206">
        <v>21324485711.209999</v>
      </c>
      <c r="AF64" s="208">
        <v>12114868042.2026</v>
      </c>
      <c r="AG64" s="197">
        <v>167836708.37</v>
      </c>
      <c r="AH64" s="197">
        <v>539408440.42999995</v>
      </c>
      <c r="AI64" s="197">
        <v>16942807901.019999</v>
      </c>
      <c r="AJ64" s="197">
        <v>1154144156088.55</v>
      </c>
      <c r="AK64" s="197">
        <v>1151214600029.0901</v>
      </c>
      <c r="AL64" s="197">
        <v>2593397633.3699999</v>
      </c>
      <c r="AM64" s="197">
        <v>1125682412255.9399</v>
      </c>
      <c r="AN64" s="197">
        <v>22938790139.779999</v>
      </c>
      <c r="AO64" s="197">
        <v>19353126</v>
      </c>
      <c r="AP64" s="197">
        <v>5422968</v>
      </c>
      <c r="AQ64" s="197">
        <v>13680020</v>
      </c>
      <c r="AR64" s="197">
        <v>250138</v>
      </c>
      <c r="AS64" s="197">
        <v>2910202933.46</v>
      </c>
      <c r="AT64" s="197">
        <v>296108788.92000002</v>
      </c>
      <c r="AU64" s="197">
        <v>2614094144.54</v>
      </c>
      <c r="AV64" s="197">
        <v>13465535659.8622</v>
      </c>
      <c r="AW64" s="197">
        <v>12842544104.9622</v>
      </c>
      <c r="AX64" s="197">
        <v>42506184.289999999</v>
      </c>
      <c r="AY64" s="206">
        <v>0</v>
      </c>
      <c r="AZ64" s="197">
        <v>605011540.87</v>
      </c>
      <c r="BA64" s="197">
        <v>0</v>
      </c>
      <c r="BB64" s="197">
        <v>24526170.260000002</v>
      </c>
      <c r="BC64" s="197">
        <v>8832562670.8016605</v>
      </c>
      <c r="BD64" s="197">
        <v>8641765749.3316593</v>
      </c>
      <c r="BE64" s="197">
        <v>181161127.33000001</v>
      </c>
      <c r="BF64" s="197">
        <v>0</v>
      </c>
      <c r="BG64" s="197">
        <v>18944198.23</v>
      </c>
      <c r="BH64" s="197">
        <v>9308404.0899999999</v>
      </c>
      <c r="BI64" s="197">
        <v>4632972989.0605602</v>
      </c>
      <c r="BJ64" s="197">
        <v>409395225.31999999</v>
      </c>
      <c r="BK64" s="197">
        <v>341594169.57999998</v>
      </c>
      <c r="BL64" s="197">
        <v>3302293786.0623398</v>
      </c>
      <c r="BM64" s="197">
        <v>506412402.01613998</v>
      </c>
      <c r="BN64" s="197">
        <v>20319616.079999998</v>
      </c>
      <c r="BO64" s="197">
        <v>14313542231.458401</v>
      </c>
      <c r="BP64" s="197">
        <v>12753290224.232</v>
      </c>
      <c r="BQ64" s="197">
        <v>1560252007.2263601</v>
      </c>
    </row>
    <row r="65" spans="1:69" ht="12.75" customHeight="1" x14ac:dyDescent="0.25">
      <c r="A65" s="194">
        <v>2021</v>
      </c>
      <c r="B65" s="194">
        <v>2</v>
      </c>
      <c r="C65" s="205">
        <v>234</v>
      </c>
      <c r="D65" s="209">
        <v>136</v>
      </c>
      <c r="E65" s="209">
        <v>98</v>
      </c>
      <c r="F65" s="205">
        <v>73719</v>
      </c>
      <c r="G65" s="206">
        <v>270475472203.57001</v>
      </c>
      <c r="H65" s="206">
        <v>69431704305.491501</v>
      </c>
      <c r="I65" s="206">
        <v>186814868283.65302</v>
      </c>
      <c r="J65" s="206">
        <v>181775548934.69299</v>
      </c>
      <c r="K65" s="206">
        <f t="shared" si="1"/>
        <v>19268218963.385498</v>
      </c>
      <c r="L65" s="197">
        <v>174783271822.87299</v>
      </c>
      <c r="M65" s="197">
        <v>5107849574.79</v>
      </c>
      <c r="N65" s="206">
        <v>6923746885.9899998</v>
      </c>
      <c r="O65" s="207">
        <f t="shared" si="0"/>
        <v>3.7062076212677195E-2</v>
      </c>
      <c r="P65" s="197">
        <v>150000000</v>
      </c>
      <c r="Q65" s="197">
        <v>720107458.76999998</v>
      </c>
      <c r="R65" s="197">
        <v>999815376.54893303</v>
      </c>
      <c r="S65" s="197">
        <v>8310772877.4615002</v>
      </c>
      <c r="T65" s="197">
        <v>4175154118.6726999</v>
      </c>
      <c r="U65" s="197">
        <v>4120132627.2687998</v>
      </c>
      <c r="V65" s="197">
        <v>15486131.52</v>
      </c>
      <c r="W65" s="206">
        <v>214598750566.14499</v>
      </c>
      <c r="X65" s="206">
        <v>191164216500.44101</v>
      </c>
      <c r="Y65" s="206">
        <v>4325630663.5803003</v>
      </c>
      <c r="Z65" s="206">
        <v>186838585836.86099</v>
      </c>
      <c r="AA65" s="206">
        <v>6680127503.9350004</v>
      </c>
      <c r="AB65" s="206">
        <v>16754406561.7687</v>
      </c>
      <c r="AC65" s="206">
        <v>76699096.489999995</v>
      </c>
      <c r="AD65" s="206">
        <v>55876721637.435799</v>
      </c>
      <c r="AE65" s="206">
        <v>22593048553.779999</v>
      </c>
      <c r="AF65" s="208">
        <v>15540242193.497801</v>
      </c>
      <c r="AG65" s="197">
        <v>260271217.24000001</v>
      </c>
      <c r="AH65" s="197">
        <v>543947816.73000002</v>
      </c>
      <c r="AI65" s="197">
        <v>16939211856.188101</v>
      </c>
      <c r="AJ65" s="197">
        <v>2089167450224.6001</v>
      </c>
      <c r="AK65" s="197">
        <v>2086465403718.0801</v>
      </c>
      <c r="AL65" s="197">
        <v>2351161048.1999998</v>
      </c>
      <c r="AM65" s="197">
        <v>2049762447344.47</v>
      </c>
      <c r="AN65" s="197">
        <v>34351795325.41</v>
      </c>
      <c r="AO65" s="197">
        <v>9939723</v>
      </c>
      <c r="AP65" s="197">
        <v>5465527</v>
      </c>
      <c r="AQ65" s="197">
        <v>4334061</v>
      </c>
      <c r="AR65" s="197">
        <v>140135</v>
      </c>
      <c r="AS65" s="197">
        <v>2692106783.52</v>
      </c>
      <c r="AT65" s="197">
        <v>231269184.09999999</v>
      </c>
      <c r="AU65" s="197">
        <v>2460837599.4200001</v>
      </c>
      <c r="AV65" s="197">
        <v>25840551262.247299</v>
      </c>
      <c r="AW65" s="197">
        <v>24355567913.727299</v>
      </c>
      <c r="AX65" s="197">
        <v>101807811.34</v>
      </c>
      <c r="AY65" s="206">
        <v>0</v>
      </c>
      <c r="AZ65" s="197">
        <v>1415137490.3399999</v>
      </c>
      <c r="BA65" s="197">
        <v>0</v>
      </c>
      <c r="BB65" s="197">
        <v>31961953.16</v>
      </c>
      <c r="BC65" s="197">
        <v>15234147763.415899</v>
      </c>
      <c r="BD65" s="197">
        <v>14981719705.4359</v>
      </c>
      <c r="BE65" s="197">
        <v>238405154.49000001</v>
      </c>
      <c r="BF65" s="197">
        <v>250000</v>
      </c>
      <c r="BG65" s="197">
        <v>26248819.039999999</v>
      </c>
      <c r="BH65" s="197">
        <v>12475915.550000001</v>
      </c>
      <c r="BI65" s="197">
        <v>10606403498.8314</v>
      </c>
      <c r="BJ65" s="197">
        <v>942552132.30999994</v>
      </c>
      <c r="BK65" s="197">
        <v>768846818.83399999</v>
      </c>
      <c r="BL65" s="197">
        <v>6056377071.0500002</v>
      </c>
      <c r="BM65" s="197">
        <v>1266124441.26</v>
      </c>
      <c r="BN65" s="197">
        <v>94787760.870000005</v>
      </c>
      <c r="BO65" s="197">
        <v>27875522522.341202</v>
      </c>
      <c r="BP65" s="197">
        <v>22704146730.905899</v>
      </c>
      <c r="BQ65" s="197">
        <v>5171375791.4354</v>
      </c>
    </row>
    <row r="66" spans="1:69" ht="12.75" customHeight="1" x14ac:dyDescent="0.25">
      <c r="A66" s="194">
        <v>2021</v>
      </c>
      <c r="B66" s="194">
        <v>3</v>
      </c>
      <c r="C66" s="205">
        <v>225</v>
      </c>
      <c r="D66" s="209">
        <v>127</v>
      </c>
      <c r="E66" s="209">
        <v>98</v>
      </c>
      <c r="F66" s="205">
        <v>75771</v>
      </c>
      <c r="G66" s="206">
        <v>289371682198.05499</v>
      </c>
      <c r="H66" s="206">
        <v>63776794648.7155</v>
      </c>
      <c r="I66" s="206">
        <v>208065387214.75201</v>
      </c>
      <c r="J66" s="206">
        <v>202508927266.379</v>
      </c>
      <c r="K66" s="206">
        <f t="shared" si="1"/>
        <v>23085960282.96048</v>
      </c>
      <c r="L66" s="197">
        <v>194506245060.55301</v>
      </c>
      <c r="M66" s="197">
        <v>5556188213.1199999</v>
      </c>
      <c r="N66" s="206">
        <v>8002953941.0799999</v>
      </c>
      <c r="O66" s="207">
        <f t="shared" si="0"/>
        <v>3.8463648606867289E-2</v>
      </c>
      <c r="P66" s="197">
        <v>150000000</v>
      </c>
      <c r="Q66" s="197">
        <v>687771298.76999998</v>
      </c>
      <c r="R66" s="197">
        <v>1040305025.76893</v>
      </c>
      <c r="S66" s="197">
        <v>11421591990.061501</v>
      </c>
      <c r="T66" s="197">
        <v>3988909387.1327</v>
      </c>
      <c r="U66" s="197">
        <v>7417196471.4088001</v>
      </c>
      <c r="V66" s="197">
        <v>15486131.52</v>
      </c>
      <c r="W66" s="206">
        <v>228593871004.42099</v>
      </c>
      <c r="X66" s="206">
        <v>203807205812.94601</v>
      </c>
      <c r="Y66" s="206">
        <v>4824456181.9868002</v>
      </c>
      <c r="Z66" s="206">
        <v>198982749630.95999</v>
      </c>
      <c r="AA66" s="206">
        <v>8897624337.0205688</v>
      </c>
      <c r="AB66" s="206">
        <v>15889040854.454</v>
      </c>
      <c r="AC66" s="206">
        <v>87267652.519999996</v>
      </c>
      <c r="AD66" s="206">
        <v>60777811193.624298</v>
      </c>
      <c r="AE66" s="206">
        <v>25675069913.439999</v>
      </c>
      <c r="AF66" s="208">
        <v>17484279604.247299</v>
      </c>
      <c r="AG66" s="197">
        <v>263051717.24000001</v>
      </c>
      <c r="AH66" s="197">
        <v>340825757.44</v>
      </c>
      <c r="AI66" s="197">
        <v>17014584201.257</v>
      </c>
      <c r="AJ66" s="197">
        <v>170726601465.42001</v>
      </c>
      <c r="AK66" s="197">
        <v>169741825595.84</v>
      </c>
      <c r="AL66" s="197">
        <v>296920658.98000002</v>
      </c>
      <c r="AM66" s="197">
        <v>126975333407.39</v>
      </c>
      <c r="AN66" s="197">
        <v>42469571529.470001</v>
      </c>
      <c r="AO66" s="197">
        <v>10289353</v>
      </c>
      <c r="AP66" s="197">
        <v>5695346</v>
      </c>
      <c r="AQ66" s="197">
        <v>4333921</v>
      </c>
      <c r="AR66" s="197">
        <v>260086</v>
      </c>
      <c r="AS66" s="197">
        <v>974486516.58000004</v>
      </c>
      <c r="AT66" s="197">
        <v>96776097.700000003</v>
      </c>
      <c r="AU66" s="197">
        <v>877710418.88</v>
      </c>
      <c r="AV66" s="197">
        <v>38949574368.514603</v>
      </c>
      <c r="AW66" s="197">
        <v>36528176967.025597</v>
      </c>
      <c r="AX66" s="197">
        <v>147645121.97901899</v>
      </c>
      <c r="AY66" s="206">
        <v>0</v>
      </c>
      <c r="AZ66" s="197">
        <v>2322458142.98</v>
      </c>
      <c r="BA66" s="197">
        <v>0</v>
      </c>
      <c r="BB66" s="197">
        <v>48705863.469999999</v>
      </c>
      <c r="BC66" s="197">
        <v>23655210274.084</v>
      </c>
      <c r="BD66" s="197">
        <v>23341439823.034</v>
      </c>
      <c r="BE66" s="197">
        <v>301414920.69</v>
      </c>
      <c r="BF66" s="197">
        <v>640538</v>
      </c>
      <c r="BG66" s="197">
        <v>32729848.559999999</v>
      </c>
      <c r="BH66" s="197">
        <v>21014856.199999999</v>
      </c>
      <c r="BI66" s="197">
        <v>15294364094.430599</v>
      </c>
      <c r="BJ66" s="197">
        <v>1459603924.07005</v>
      </c>
      <c r="BK66" s="197">
        <v>909985852.16999996</v>
      </c>
      <c r="BL66" s="197">
        <v>8786097830.0699997</v>
      </c>
      <c r="BM66" s="197">
        <v>1922987340.6094999</v>
      </c>
      <c r="BN66" s="197">
        <v>8786097830.0699997</v>
      </c>
      <c r="BO66" s="197">
        <v>41782547561.294098</v>
      </c>
      <c r="BP66" s="197">
        <v>34635579636.587196</v>
      </c>
      <c r="BQ66" s="197">
        <v>7146967924.70683</v>
      </c>
    </row>
    <row r="67" spans="1:69" ht="12.75" customHeight="1" x14ac:dyDescent="0.25">
      <c r="A67" s="194">
        <v>2021</v>
      </c>
      <c r="B67" s="194">
        <v>4</v>
      </c>
      <c r="C67" s="205">
        <v>209</v>
      </c>
      <c r="D67" s="209">
        <v>116</v>
      </c>
      <c r="E67" s="209">
        <v>93</v>
      </c>
      <c r="F67" s="205">
        <v>75400</v>
      </c>
      <c r="G67" s="206">
        <v>291197433448.14099</v>
      </c>
      <c r="H67" s="206">
        <v>61336408775.7985</v>
      </c>
      <c r="I67" s="206">
        <v>213421468527.31</v>
      </c>
      <c r="J67" s="206">
        <v>207849100050.24301</v>
      </c>
      <c r="K67" s="206">
        <f t="shared" si="1"/>
        <v>22011924622.099487</v>
      </c>
      <c r="L67" s="197">
        <v>202122837164.95001</v>
      </c>
      <c r="M67" s="197">
        <v>3905566979.6599998</v>
      </c>
      <c r="N67" s="206">
        <v>7393064382.6999998</v>
      </c>
      <c r="O67" s="207">
        <f t="shared" si="0"/>
        <v>3.4640678061654155E-2</v>
      </c>
      <c r="P67" s="197">
        <v>150000000</v>
      </c>
      <c r="Q67" s="197">
        <v>766310290.24000001</v>
      </c>
      <c r="R67" s="197">
        <v>917997813.92893302</v>
      </c>
      <c r="S67" s="197">
        <v>11115028335.931101</v>
      </c>
      <c r="T67" s="197">
        <v>3884855047.8427</v>
      </c>
      <c r="U67" s="197">
        <v>7214685497.8084297</v>
      </c>
      <c r="V67" s="197">
        <v>15487790.279999999</v>
      </c>
      <c r="W67" s="206">
        <v>227301079978.29501</v>
      </c>
      <c r="X67" s="206">
        <v>203585911178.15601</v>
      </c>
      <c r="Y67" s="206">
        <v>5333264163.0703001</v>
      </c>
      <c r="Z67" s="206">
        <v>198252647015.086</v>
      </c>
      <c r="AA67" s="206">
        <v>8606559454.25</v>
      </c>
      <c r="AB67" s="206">
        <v>15108609345.8888</v>
      </c>
      <c r="AC67" s="206">
        <v>87546208.180000007</v>
      </c>
      <c r="AD67" s="206">
        <v>63896353469.842796</v>
      </c>
      <c r="AE67" s="206">
        <v>25362675288.4352</v>
      </c>
      <c r="AF67" s="208">
        <v>21777402901.6437</v>
      </c>
      <c r="AG67" s="197">
        <v>168366599.56999999</v>
      </c>
      <c r="AH67" s="197">
        <v>326332532.55000001</v>
      </c>
      <c r="AI67" s="197">
        <v>16261576147.644001</v>
      </c>
      <c r="AJ67" s="197">
        <v>196325544053.65494</v>
      </c>
      <c r="AK67" s="197">
        <v>193343888950.10501</v>
      </c>
      <c r="AL67" s="197">
        <v>1396521659.6700001</v>
      </c>
      <c r="AM67" s="197">
        <v>131634058533.845</v>
      </c>
      <c r="AN67" s="197">
        <v>60313308756.589996</v>
      </c>
      <c r="AO67" s="197">
        <v>8763480</v>
      </c>
      <c r="AP67" s="197">
        <v>50327</v>
      </c>
      <c r="AQ67" s="197">
        <v>8483054</v>
      </c>
      <c r="AR67" s="197">
        <v>230099</v>
      </c>
      <c r="AS67" s="197">
        <v>2972891623.5499301</v>
      </c>
      <c r="AT67" s="197">
        <v>422370836.81</v>
      </c>
      <c r="AU67" s="197">
        <v>2550520786.7399302</v>
      </c>
      <c r="AV67" s="197">
        <v>54215900412.942802</v>
      </c>
      <c r="AW67" s="197">
        <v>50804579349.782799</v>
      </c>
      <c r="AX67" s="197">
        <v>215778252.59999999</v>
      </c>
      <c r="AY67" s="206">
        <v>0</v>
      </c>
      <c r="AZ67" s="197">
        <v>3309286105.0900002</v>
      </c>
      <c r="BA67" s="197">
        <v>63760162.5</v>
      </c>
      <c r="BB67" s="197">
        <v>177503457.03</v>
      </c>
      <c r="BC67" s="197">
        <v>31921953763.1744</v>
      </c>
      <c r="BD67" s="197">
        <v>31342974813.1782</v>
      </c>
      <c r="BE67" s="197">
        <v>423060753.64999998</v>
      </c>
      <c r="BF67" s="197">
        <v>543000</v>
      </c>
      <c r="BG67" s="197">
        <v>182961798.22999999</v>
      </c>
      <c r="BH67" s="197">
        <v>27586601.8838</v>
      </c>
      <c r="BI67" s="197">
        <v>22293946649.768398</v>
      </c>
      <c r="BJ67" s="197">
        <v>1975028746.938</v>
      </c>
      <c r="BK67" s="197">
        <v>1297916181.3499999</v>
      </c>
      <c r="BL67" s="197">
        <v>12199119751.5126</v>
      </c>
      <c r="BM67" s="197">
        <v>2460561936.4260001</v>
      </c>
      <c r="BN67" s="197">
        <v>262479444.59057</v>
      </c>
      <c r="BO67" s="197">
        <v>57974378530.718803</v>
      </c>
      <c r="BP67" s="197">
        <v>47225709530.475601</v>
      </c>
      <c r="BQ67" s="197">
        <v>10748669000.2432</v>
      </c>
    </row>
    <row r="68" spans="1:69" ht="12.75" customHeight="1" x14ac:dyDescent="0.25">
      <c r="A68" s="194">
        <v>2022</v>
      </c>
      <c r="B68" s="194">
        <v>1</v>
      </c>
      <c r="C68" s="205">
        <v>205</v>
      </c>
      <c r="D68" s="209">
        <v>114</v>
      </c>
      <c r="E68" s="209">
        <v>91</v>
      </c>
      <c r="F68" s="205">
        <v>74966</v>
      </c>
      <c r="G68" s="206">
        <v>291292672350.06702</v>
      </c>
      <c r="H68" s="206">
        <v>51208991714.443901</v>
      </c>
      <c r="I68" s="206">
        <v>219286946738.88</v>
      </c>
      <c r="J68" s="206">
        <v>213675151761.327</v>
      </c>
      <c r="K68" s="206">
        <f t="shared" si="1"/>
        <v>26408528874.296112</v>
      </c>
      <c r="L68" s="197">
        <v>206922852686.53</v>
      </c>
      <c r="M68" s="197">
        <v>5325210370.5600004</v>
      </c>
      <c r="N68" s="206">
        <v>7038883681.79</v>
      </c>
      <c r="O68" s="207">
        <f t="shared" si="0"/>
        <v>3.2098963419704508E-2</v>
      </c>
      <c r="P68" s="197">
        <v>150000000</v>
      </c>
      <c r="Q68" s="197">
        <v>665788790.24000001</v>
      </c>
      <c r="R68" s="197">
        <v>2967519246.6199999</v>
      </c>
      <c r="S68" s="197">
        <v>10942106342.841499</v>
      </c>
      <c r="T68" s="197">
        <v>3723623304.8326998</v>
      </c>
      <c r="U68" s="197">
        <v>7202995247.7287998</v>
      </c>
      <c r="V68" s="197">
        <v>15487790.279999999</v>
      </c>
      <c r="W68" s="206">
        <v>225606636243.811</v>
      </c>
      <c r="X68" s="206">
        <v>202110148246.18201</v>
      </c>
      <c r="Y68" s="206">
        <v>3332786778.8483</v>
      </c>
      <c r="Z68" s="206">
        <v>198777361467.33401</v>
      </c>
      <c r="AA68" s="206">
        <v>7579194776.71</v>
      </c>
      <c r="AB68" s="206">
        <v>15917293220.919001</v>
      </c>
      <c r="AC68" s="206">
        <v>89770214.040000007</v>
      </c>
      <c r="AD68" s="206">
        <v>65686036106.255402</v>
      </c>
      <c r="AE68" s="206">
        <v>26397988262.5462</v>
      </c>
      <c r="AF68" s="208">
        <v>18990394680.777199</v>
      </c>
      <c r="AG68" s="197">
        <v>164559172.80000001</v>
      </c>
      <c r="AH68" s="197">
        <v>331015869.16000003</v>
      </c>
      <c r="AI68" s="197">
        <v>19802078120.972</v>
      </c>
      <c r="AJ68" s="197">
        <v>278850443553.04401</v>
      </c>
      <c r="AK68" s="197">
        <v>276572223576.76398</v>
      </c>
      <c r="AL68" s="197">
        <v>4522856511.9499998</v>
      </c>
      <c r="AM68" s="197">
        <v>200466278687.57401</v>
      </c>
      <c r="AN68" s="197">
        <v>71583088377.240005</v>
      </c>
      <c r="AO68" s="197">
        <v>10503292</v>
      </c>
      <c r="AP68" s="197">
        <v>20252</v>
      </c>
      <c r="AQ68" s="197">
        <v>10342956</v>
      </c>
      <c r="AR68" s="197">
        <v>140084</v>
      </c>
      <c r="AS68" s="197">
        <v>2267716684.2800002</v>
      </c>
      <c r="AT68" s="197">
        <v>1128622456.0799999</v>
      </c>
      <c r="AU68" s="197">
        <v>1139094228.2</v>
      </c>
      <c r="AV68" s="197">
        <v>15254025072.3104</v>
      </c>
      <c r="AW68" s="197">
        <v>14160940810.3904</v>
      </c>
      <c r="AX68" s="197">
        <v>50184879.899999999</v>
      </c>
      <c r="AY68" s="206">
        <v>0</v>
      </c>
      <c r="AZ68" s="212">
        <v>988769222.84000003</v>
      </c>
      <c r="BA68" s="197">
        <v>63760162.5</v>
      </c>
      <c r="BB68" s="197">
        <v>9630003.3200000003</v>
      </c>
      <c r="BC68" s="197">
        <v>8580199534.3666897</v>
      </c>
      <c r="BD68" s="197">
        <v>8339874723.7366896</v>
      </c>
      <c r="BE68" s="197">
        <v>243052529.49000001</v>
      </c>
      <c r="BF68" s="197">
        <v>0</v>
      </c>
      <c r="BG68" s="197">
        <v>10569323.050000001</v>
      </c>
      <c r="BH68" s="197">
        <v>13297041.91</v>
      </c>
      <c r="BI68" s="197">
        <v>6673825537.9437304</v>
      </c>
      <c r="BJ68" s="197">
        <v>415440278.42549998</v>
      </c>
      <c r="BK68" s="197">
        <v>369000639.67000002</v>
      </c>
      <c r="BL68" s="197">
        <v>3815233248.6964898</v>
      </c>
      <c r="BM68" s="197">
        <v>683564637.097</v>
      </c>
      <c r="BN68" s="197">
        <v>16648969.26</v>
      </c>
      <c r="BO68" s="197">
        <v>16306590349.0774</v>
      </c>
      <c r="BP68" s="197">
        <v>13109812929.7647</v>
      </c>
      <c r="BQ68" s="197">
        <v>3196777419.3127398</v>
      </c>
    </row>
    <row r="69" spans="1:69" ht="12.75" customHeight="1" x14ac:dyDescent="0.25">
      <c r="A69" s="194">
        <v>2022</v>
      </c>
      <c r="B69" s="194">
        <v>2</v>
      </c>
      <c r="C69" s="205">
        <v>200</v>
      </c>
      <c r="D69" s="209">
        <v>110</v>
      </c>
      <c r="E69" s="209">
        <v>90</v>
      </c>
      <c r="F69" s="205">
        <v>72566</v>
      </c>
      <c r="G69" s="206">
        <v>271603553565.97299</v>
      </c>
      <c r="H69" s="206">
        <v>35233081064.561996</v>
      </c>
      <c r="I69" s="206">
        <v>217806546329.64001</v>
      </c>
      <c r="J69" s="206">
        <v>212174169567.332</v>
      </c>
      <c r="K69" s="206">
        <f t="shared" si="1"/>
        <v>24196302934.07901</v>
      </c>
      <c r="L69" s="197">
        <v>204939114823.45001</v>
      </c>
      <c r="M69" s="197">
        <v>5618421201.1199999</v>
      </c>
      <c r="N69" s="206">
        <v>7249010305.0699997</v>
      </c>
      <c r="O69" s="207">
        <f t="shared" si="0"/>
        <v>3.328187525685735E-2</v>
      </c>
      <c r="P69" s="213">
        <v>220000000</v>
      </c>
      <c r="Q69" s="213">
        <v>939916653.24000001</v>
      </c>
      <c r="R69" s="213">
        <v>1286158608.46</v>
      </c>
      <c r="S69" s="213">
        <v>3908240305.0359998</v>
      </c>
      <c r="T69" s="197">
        <v>3666767848.256</v>
      </c>
      <c r="U69" s="197">
        <v>226452456.78</v>
      </c>
      <c r="V69" s="197">
        <v>15020000</v>
      </c>
      <c r="W69" s="206">
        <v>218121012654.64301</v>
      </c>
      <c r="X69" s="206">
        <v>189373298768.18799</v>
      </c>
      <c r="Y69" s="206">
        <v>3296226993.1831899</v>
      </c>
      <c r="Z69" s="206">
        <v>186077071775.005</v>
      </c>
      <c r="AA69" s="206">
        <v>14122426143.060001</v>
      </c>
      <c r="AB69" s="206">
        <v>14625287743.394699</v>
      </c>
      <c r="AC69" s="206">
        <v>84715556.113999993</v>
      </c>
      <c r="AD69" s="206">
        <v>53482540911.330399</v>
      </c>
      <c r="AE69" s="206">
        <v>26070166338.104801</v>
      </c>
      <c r="AF69" s="208">
        <v>7909553227.7436199</v>
      </c>
      <c r="AG69" s="197">
        <v>164559162.80000001</v>
      </c>
      <c r="AH69" s="197">
        <v>330247358</v>
      </c>
      <c r="AI69" s="197">
        <v>19008014824.68203</v>
      </c>
      <c r="AJ69" s="197">
        <v>251441849020.46399</v>
      </c>
      <c r="AK69" s="197">
        <v>250040470595.58401</v>
      </c>
      <c r="AL69" s="197">
        <v>6168205823.3999996</v>
      </c>
      <c r="AM69" s="197">
        <v>182319822872.77399</v>
      </c>
      <c r="AN69" s="197">
        <v>61552441899.410004</v>
      </c>
      <c r="AO69" s="197">
        <v>10598241</v>
      </c>
      <c r="AP69" s="197">
        <v>220</v>
      </c>
      <c r="AQ69" s="197">
        <v>10332932</v>
      </c>
      <c r="AR69" s="197">
        <v>265089</v>
      </c>
      <c r="AS69" s="197">
        <v>1390780183.8800001</v>
      </c>
      <c r="AT69" s="197">
        <v>299249401.38999999</v>
      </c>
      <c r="AU69" s="197">
        <v>1091530782.49</v>
      </c>
      <c r="AV69" s="197">
        <v>28283631876.169998</v>
      </c>
      <c r="AW69" s="197">
        <v>26706301793.25</v>
      </c>
      <c r="AX69" s="197">
        <v>95502432.25</v>
      </c>
      <c r="AY69" s="206">
        <v>133865.79</v>
      </c>
      <c r="AZ69" s="212">
        <v>1614051914.9000001</v>
      </c>
      <c r="BA69" s="197">
        <v>5746573.6100000003</v>
      </c>
      <c r="BB69" s="197">
        <v>138104703.63</v>
      </c>
      <c r="BC69" s="197">
        <v>16117316199.24</v>
      </c>
      <c r="BD69" s="197">
        <v>15546074513.09</v>
      </c>
      <c r="BE69" s="197">
        <v>570746151.34000003</v>
      </c>
      <c r="BF69" s="197">
        <v>76591</v>
      </c>
      <c r="BG69" s="197">
        <v>16050202.58</v>
      </c>
      <c r="BH69" s="197">
        <v>15631258.77</v>
      </c>
      <c r="BI69" s="197">
        <v>12166315676.93</v>
      </c>
      <c r="BJ69" s="197">
        <v>1061837946.0345</v>
      </c>
      <c r="BK69" s="197">
        <v>580812812.66999996</v>
      </c>
      <c r="BL69" s="197">
        <v>7252050107.0935898</v>
      </c>
      <c r="BM69" s="197">
        <v>1210219693.7720001</v>
      </c>
      <c r="BN69" s="197">
        <v>44768908.359999999</v>
      </c>
      <c r="BO69" s="197">
        <v>30074664382.612</v>
      </c>
      <c r="BP69" s="197">
        <v>25041183521.648399</v>
      </c>
      <c r="BQ69" s="197">
        <v>5033480860.9636202</v>
      </c>
    </row>
    <row r="70" spans="1:69" ht="12.75" customHeight="1" x14ac:dyDescent="0.25">
      <c r="A70" s="194">
        <v>2022</v>
      </c>
      <c r="B70" s="194">
        <v>3</v>
      </c>
      <c r="C70" s="205">
        <v>202</v>
      </c>
      <c r="D70" s="209">
        <v>110</v>
      </c>
      <c r="E70" s="209">
        <v>92</v>
      </c>
      <c r="F70" s="205">
        <v>72770</v>
      </c>
      <c r="G70" s="206">
        <v>266660249421.80099</v>
      </c>
      <c r="H70" s="206">
        <v>30491169455.349998</v>
      </c>
      <c r="I70" s="206">
        <v>216086474943.97</v>
      </c>
      <c r="J70" s="206">
        <v>210404840914.05301</v>
      </c>
      <c r="K70" s="206">
        <f t="shared" si="1"/>
        <v>25764239052.39798</v>
      </c>
      <c r="L70" s="197">
        <v>203009266122.29999</v>
      </c>
      <c r="M70" s="197">
        <v>5228926464.3800001</v>
      </c>
      <c r="N70" s="206">
        <v>7848282357.29</v>
      </c>
      <c r="O70" s="214">
        <f t="shared" si="0"/>
        <v>3.6320099901324295E-2</v>
      </c>
      <c r="P70" s="215">
        <v>220000000</v>
      </c>
      <c r="Q70" s="216">
        <v>812346653.24000001</v>
      </c>
      <c r="R70" s="216">
        <v>1306373511.3</v>
      </c>
      <c r="S70" s="217">
        <v>4138316186.3639998</v>
      </c>
      <c r="T70" s="218">
        <v>3951750668.414</v>
      </c>
      <c r="U70" s="197">
        <v>171545517.94999999</v>
      </c>
      <c r="V70" s="197">
        <v>15020000</v>
      </c>
      <c r="W70" s="206">
        <v>210567744493.758</v>
      </c>
      <c r="X70" s="206">
        <v>189762780524.64301</v>
      </c>
      <c r="Y70" s="206">
        <v>2678272124.7231798</v>
      </c>
      <c r="Z70" s="206">
        <v>187084508399.92001</v>
      </c>
      <c r="AA70" s="206">
        <v>6241467059.0500002</v>
      </c>
      <c r="AB70" s="206">
        <v>14563496910.064501</v>
      </c>
      <c r="AC70" s="206">
        <v>91005035.340000004</v>
      </c>
      <c r="AD70" s="206">
        <v>56092504928.045502</v>
      </c>
      <c r="AE70" s="206">
        <v>26069990690.838902</v>
      </c>
      <c r="AF70" s="208">
        <v>10558073628.104401</v>
      </c>
      <c r="AG70" s="197">
        <v>164394172.80000001</v>
      </c>
      <c r="AH70" s="197">
        <v>333146974.73218</v>
      </c>
      <c r="AI70" s="197">
        <v>18966899461.57</v>
      </c>
      <c r="AJ70" s="197">
        <v>314637297237.94</v>
      </c>
      <c r="AK70" s="203">
        <v>311442327072.21002</v>
      </c>
      <c r="AL70" s="219">
        <v>5264288623.54</v>
      </c>
      <c r="AM70" s="219">
        <v>230431526675.76999</v>
      </c>
      <c r="AN70" s="219">
        <v>75746511772.899994</v>
      </c>
      <c r="AO70" s="219">
        <v>171333975</v>
      </c>
      <c r="AP70" s="219">
        <v>171150209</v>
      </c>
      <c r="AQ70" s="219">
        <v>3673</v>
      </c>
      <c r="AR70" s="219">
        <v>180093</v>
      </c>
      <c r="AS70" s="219">
        <v>3023636190.73</v>
      </c>
      <c r="AT70" s="219">
        <v>1464900178.8299999</v>
      </c>
      <c r="AU70" s="219">
        <v>1558736011.9000001</v>
      </c>
      <c r="AV70" s="197">
        <v>41710958722.000999</v>
      </c>
      <c r="AW70" s="197">
        <v>39672149767.691002</v>
      </c>
      <c r="AX70" s="197">
        <v>188970724.69999999</v>
      </c>
      <c r="AY70" s="206">
        <v>0</v>
      </c>
      <c r="AZ70" s="212">
        <v>2082291939.3800001</v>
      </c>
      <c r="BA70" s="197">
        <v>0</v>
      </c>
      <c r="BB70" s="197">
        <v>232453709.77000001</v>
      </c>
      <c r="BC70" s="197">
        <v>23664172685.995602</v>
      </c>
      <c r="BD70" s="197">
        <v>22934439446.105598</v>
      </c>
      <c r="BE70" s="197">
        <v>732704784.71000004</v>
      </c>
      <c r="BF70" s="197">
        <v>297800</v>
      </c>
      <c r="BG70" s="197">
        <v>20309866.420000002</v>
      </c>
      <c r="BH70" s="197">
        <v>23579211.239999998</v>
      </c>
      <c r="BI70" s="197">
        <v>18046786036.005402</v>
      </c>
      <c r="BJ70" s="197">
        <v>1354822868.918</v>
      </c>
      <c r="BK70" s="197">
        <v>697056532.87</v>
      </c>
      <c r="BL70" s="197">
        <v>10579218917.5403</v>
      </c>
      <c r="BM70" s="197">
        <v>1607021916.0302</v>
      </c>
      <c r="BN70" s="197">
        <v>63711685.57</v>
      </c>
      <c r="BO70" s="197">
        <v>44015037170.901199</v>
      </c>
      <c r="BP70" s="197">
        <v>36472331111.806801</v>
      </c>
      <c r="BQ70" s="197">
        <v>7542706059.0944099</v>
      </c>
    </row>
    <row r="71" spans="1:69" ht="12.75" customHeight="1" x14ac:dyDescent="0.25">
      <c r="A71" s="194">
        <v>2022</v>
      </c>
      <c r="B71" s="194">
        <v>4</v>
      </c>
      <c r="C71" s="205">
        <v>196</v>
      </c>
      <c r="D71" s="209">
        <v>107</v>
      </c>
      <c r="E71" s="209">
        <v>89</v>
      </c>
      <c r="F71" s="205">
        <v>71675</v>
      </c>
      <c r="G71" s="206">
        <v>267715669751.73599</v>
      </c>
      <c r="H71" s="206">
        <v>39998061490.532898</v>
      </c>
      <c r="I71" s="206">
        <v>210229235800.24301</v>
      </c>
      <c r="J71" s="206">
        <v>204972547373.68799</v>
      </c>
      <c r="K71" s="206">
        <f t="shared" si="1"/>
        <v>22745060887.515106</v>
      </c>
      <c r="L71" s="197">
        <v>197245086744.98199</v>
      </c>
      <c r="M71" s="197">
        <v>5937676308.3299999</v>
      </c>
      <c r="N71" s="206">
        <v>7046472746.9300003</v>
      </c>
      <c r="O71" s="214">
        <f t="shared" ref="O71:O75" si="2">N71/I71</f>
        <v>3.3518043863439928E-2</v>
      </c>
      <c r="P71" s="220">
        <v>650000000</v>
      </c>
      <c r="Q71" s="220">
        <v>908616390.24000001</v>
      </c>
      <c r="R71" s="221">
        <v>1286006619.4100001</v>
      </c>
      <c r="S71" s="220">
        <v>4099876346.46667</v>
      </c>
      <c r="T71" s="218">
        <v>3923987474.9966698</v>
      </c>
      <c r="U71" s="197">
        <v>160386184.50999999</v>
      </c>
      <c r="V71" s="197">
        <v>15502686.960000001</v>
      </c>
      <c r="W71" s="206">
        <v>207939351050.60501</v>
      </c>
      <c r="X71" s="206">
        <v>187500577220.74399</v>
      </c>
      <c r="Y71" s="206">
        <v>2814882690.2837</v>
      </c>
      <c r="Z71" s="206">
        <v>184685694530.461</v>
      </c>
      <c r="AA71" s="206">
        <v>5741966847.3500004</v>
      </c>
      <c r="AB71" s="206">
        <v>14696806982.510401</v>
      </c>
      <c r="AC71" s="206">
        <v>86228078.359763995</v>
      </c>
      <c r="AD71" s="206">
        <v>59776318701.132004</v>
      </c>
      <c r="AE71" s="206">
        <v>25902489095.459301</v>
      </c>
      <c r="AF71" s="208">
        <v>14650382008.7339</v>
      </c>
      <c r="AG71" s="197">
        <v>193569683.80000001</v>
      </c>
      <c r="AH71" s="197">
        <v>323620923.16703898</v>
      </c>
      <c r="AI71" s="197">
        <v>18706256989.971699</v>
      </c>
      <c r="AJ71" s="197">
        <v>268570199280.25</v>
      </c>
      <c r="AK71" s="196">
        <v>265270000115.54999</v>
      </c>
      <c r="AL71" s="219">
        <v>11947541956.41</v>
      </c>
      <c r="AM71" s="219">
        <v>229851203029.41</v>
      </c>
      <c r="AN71" s="219">
        <v>23471255129.73</v>
      </c>
      <c r="AO71" s="219">
        <v>179149867</v>
      </c>
      <c r="AP71" s="219">
        <v>171056357</v>
      </c>
      <c r="AQ71" s="219">
        <v>8003412</v>
      </c>
      <c r="AR71" s="219">
        <v>90098</v>
      </c>
      <c r="AS71" s="219">
        <v>3121049297.6999998</v>
      </c>
      <c r="AT71" s="219">
        <v>1795747401.3299999</v>
      </c>
      <c r="AU71" s="219">
        <v>1325301896.3699999</v>
      </c>
      <c r="AV71" s="197">
        <v>55881864101.57</v>
      </c>
      <c r="AW71" s="197">
        <v>53464442938.309998</v>
      </c>
      <c r="AX71" s="197">
        <v>276803627.17000002</v>
      </c>
      <c r="AY71" s="206">
        <v>9800000</v>
      </c>
      <c r="AZ71" s="212">
        <v>2461901996.0799999</v>
      </c>
      <c r="BA71" s="197">
        <v>11793097.189999999</v>
      </c>
      <c r="BB71" s="197">
        <v>342877557.18000001</v>
      </c>
      <c r="BC71" s="197">
        <v>30241703876.109798</v>
      </c>
      <c r="BD71" s="197">
        <v>29452790650.499802</v>
      </c>
      <c r="BE71" s="197">
        <v>786691804.87</v>
      </c>
      <c r="BF71" s="197">
        <v>0</v>
      </c>
      <c r="BG71" s="197">
        <v>36927064.619999997</v>
      </c>
      <c r="BH71" s="197">
        <v>34705643.880000003</v>
      </c>
      <c r="BI71" s="197">
        <v>25640160225.460201</v>
      </c>
      <c r="BJ71" s="197">
        <v>1614109779.7825</v>
      </c>
      <c r="BK71" s="197">
        <v>949072774.30999994</v>
      </c>
      <c r="BL71" s="197">
        <v>14184882733.222</v>
      </c>
      <c r="BM71" s="197">
        <v>2122120834.1001999</v>
      </c>
      <c r="BN71" s="197">
        <v>136504720.69</v>
      </c>
      <c r="BO71" s="197">
        <v>58953057709.980202</v>
      </c>
      <c r="BP71" s="197">
        <v>47336684581.944901</v>
      </c>
      <c r="BQ71" s="197">
        <v>11616373128.035299</v>
      </c>
    </row>
    <row r="72" spans="1:69" ht="12.75" customHeight="1" x14ac:dyDescent="0.25">
      <c r="A72" s="194">
        <v>2023</v>
      </c>
      <c r="B72" s="194">
        <v>1</v>
      </c>
      <c r="C72" s="205">
        <v>191</v>
      </c>
      <c r="D72" s="209">
        <v>101</v>
      </c>
      <c r="E72" s="209">
        <v>90</v>
      </c>
      <c r="F72" s="205">
        <v>69962</v>
      </c>
      <c r="G72" s="206">
        <v>274547935256.065</v>
      </c>
      <c r="H72" s="206">
        <v>42491357218.073898</v>
      </c>
      <c r="I72" s="206">
        <v>212482939371.84299</v>
      </c>
      <c r="J72" s="206">
        <v>207853296937.76801</v>
      </c>
      <c r="K72" s="206">
        <f t="shared" si="1"/>
        <v>24203281100.223083</v>
      </c>
      <c r="L72" s="197">
        <v>196564430646.19299</v>
      </c>
      <c r="M72" s="197">
        <v>8401703290.8500004</v>
      </c>
      <c r="N72" s="206">
        <v>7516805434.8000002</v>
      </c>
      <c r="O72" s="214">
        <f t="shared" si="2"/>
        <v>3.537604222259777E-2</v>
      </c>
      <c r="P72" s="220">
        <v>700000000</v>
      </c>
      <c r="Q72" s="220">
        <v>972222079.50999999</v>
      </c>
      <c r="R72" s="221">
        <v>1133524413.3800001</v>
      </c>
      <c r="S72" s="220">
        <v>4096876706.8400002</v>
      </c>
      <c r="T72" s="218">
        <v>3877771501.1999998</v>
      </c>
      <c r="U72" s="197">
        <v>203602518.68000001</v>
      </c>
      <c r="V72" s="197">
        <v>15502686.960000001</v>
      </c>
      <c r="W72" s="210">
        <v>215178529449.83701</v>
      </c>
      <c r="X72" s="206">
        <v>191450152308.16299</v>
      </c>
      <c r="Y72" s="206">
        <v>2926147073.1700001</v>
      </c>
      <c r="Z72" s="206">
        <v>188524005234.99301</v>
      </c>
      <c r="AA72" s="206">
        <v>8264380572.2320004</v>
      </c>
      <c r="AB72" s="206">
        <v>15463996569.442101</v>
      </c>
      <c r="AC72" s="206">
        <v>95256300.075000003</v>
      </c>
      <c r="AD72" s="206">
        <v>59369405806.227798</v>
      </c>
      <c r="AE72" s="206">
        <v>26570075809.596001</v>
      </c>
      <c r="AF72" s="208">
        <v>10150743800.034599</v>
      </c>
      <c r="AG72" s="197">
        <v>197435353.80000001</v>
      </c>
      <c r="AH72" s="197">
        <v>358504642.89315099</v>
      </c>
      <c r="AI72" s="197">
        <v>22092646199.903999</v>
      </c>
      <c r="AJ72" s="196">
        <f t="shared" ref="AJ72:AJ75" si="3">AK72+AO72+AS72</f>
        <v>282531243871.53003</v>
      </c>
      <c r="AK72" s="197">
        <v>278397194746.28003</v>
      </c>
      <c r="AL72" s="219">
        <v>11109006528.139999</v>
      </c>
      <c r="AM72" s="219">
        <v>252503194594.04999</v>
      </c>
      <c r="AN72" s="219">
        <v>14784993624.09</v>
      </c>
      <c r="AO72" s="219">
        <v>156540215</v>
      </c>
      <c r="AP72" s="219">
        <v>150239085</v>
      </c>
      <c r="AQ72" s="219">
        <v>6000097</v>
      </c>
      <c r="AR72" s="219">
        <v>301033</v>
      </c>
      <c r="AS72" s="219">
        <v>3977508910.25</v>
      </c>
      <c r="AT72" s="219">
        <v>3227367644.25</v>
      </c>
      <c r="AU72" s="219">
        <v>750141266</v>
      </c>
      <c r="AV72" s="212">
        <v>14602092396.698099</v>
      </c>
      <c r="AW72" s="222">
        <v>13681764899.4181</v>
      </c>
      <c r="AX72" s="212">
        <v>93192234.700000003</v>
      </c>
      <c r="AY72" s="223">
        <v>0</v>
      </c>
      <c r="AZ72" s="212">
        <v>833465614.42999995</v>
      </c>
      <c r="BA72" s="224">
        <v>0</v>
      </c>
      <c r="BB72" s="225">
        <v>6330351.8499999996</v>
      </c>
      <c r="BC72" s="212">
        <v>8525195472.7300701</v>
      </c>
      <c r="BD72" s="212">
        <v>8138521718.7100697</v>
      </c>
      <c r="BE72" s="212">
        <v>387170052.47000003</v>
      </c>
      <c r="BF72" s="224">
        <v>0</v>
      </c>
      <c r="BG72" s="226">
        <v>11292147.380000001</v>
      </c>
      <c r="BH72" s="226">
        <v>11788445.83</v>
      </c>
      <c r="BI72" s="226">
        <v>6076896923.96807</v>
      </c>
      <c r="BJ72" s="226">
        <v>1303331562.0764999</v>
      </c>
      <c r="BK72" s="226">
        <v>216620102.59999999</v>
      </c>
      <c r="BL72" s="226">
        <v>4052344353.3473802</v>
      </c>
      <c r="BM72" s="226">
        <v>929643275.95535696</v>
      </c>
      <c r="BN72" s="226">
        <v>16421213.08</v>
      </c>
      <c r="BO72" s="226">
        <v>15748355775.2535</v>
      </c>
      <c r="BP72" s="226">
        <v>14095871484.735901</v>
      </c>
      <c r="BQ72" s="226">
        <v>1652484290.5176301</v>
      </c>
    </row>
    <row r="73" spans="1:69" ht="12.75" customHeight="1" x14ac:dyDescent="0.25">
      <c r="A73" s="194">
        <v>2023</v>
      </c>
      <c r="B73" s="194">
        <v>2</v>
      </c>
      <c r="C73" s="205">
        <v>192</v>
      </c>
      <c r="D73" s="209">
        <v>101</v>
      </c>
      <c r="E73" s="209">
        <v>91</v>
      </c>
      <c r="F73" s="205">
        <v>71184</v>
      </c>
      <c r="G73" s="206">
        <v>295932583623.32001</v>
      </c>
      <c r="H73" s="206">
        <v>52220645179.337997</v>
      </c>
      <c r="I73" s="206">
        <v>220404082737.992</v>
      </c>
      <c r="J73" s="206">
        <v>215731235917.81799</v>
      </c>
      <c r="K73" s="206">
        <f t="shared" si="1"/>
        <v>27980702526.164001</v>
      </c>
      <c r="L73" s="206">
        <v>205100490798.90201</v>
      </c>
      <c r="M73" s="206">
        <v>8034077487.1899996</v>
      </c>
      <c r="N73" s="206">
        <v>7269514451.8999996</v>
      </c>
      <c r="O73" s="214">
        <f t="shared" si="2"/>
        <v>3.2982666934267831E-2</v>
      </c>
      <c r="P73" s="220">
        <v>700000000</v>
      </c>
      <c r="Q73" s="206">
        <v>1008146351.4299999</v>
      </c>
      <c r="R73" s="206">
        <v>5477544438.5600004</v>
      </c>
      <c r="S73" s="206">
        <v>4131616830.29</v>
      </c>
      <c r="T73" s="206">
        <v>3964031336.3600001</v>
      </c>
      <c r="U73" s="206">
        <v>323145210</v>
      </c>
      <c r="V73" s="206">
        <v>15552687</v>
      </c>
      <c r="W73" s="206">
        <v>234283410000.22101</v>
      </c>
      <c r="X73" s="206">
        <v>203897757632.272</v>
      </c>
      <c r="Y73" s="206">
        <v>4691253773.3870001</v>
      </c>
      <c r="Z73" s="206">
        <v>199206503858.88501</v>
      </c>
      <c r="AA73" s="206">
        <v>13891606306.630001</v>
      </c>
      <c r="AB73" s="212">
        <v>16494046061.319901</v>
      </c>
      <c r="AC73" s="227">
        <v>98869046.919</v>
      </c>
      <c r="AD73" s="227">
        <v>61649173623.0989</v>
      </c>
      <c r="AE73" s="227">
        <v>27241446907.305099</v>
      </c>
      <c r="AF73" s="227">
        <v>11960272386.0658</v>
      </c>
      <c r="AG73" s="227">
        <v>189018779.00999999</v>
      </c>
      <c r="AH73" s="227">
        <v>359087332.56</v>
      </c>
      <c r="AI73" s="227">
        <v>21899348218.158001</v>
      </c>
      <c r="AJ73" s="196">
        <f t="shared" si="3"/>
        <v>144879263370.07001</v>
      </c>
      <c r="AK73" s="227">
        <v>140731889209.06</v>
      </c>
      <c r="AL73" s="227">
        <v>3021218290</v>
      </c>
      <c r="AM73" s="227">
        <v>127955821289.78999</v>
      </c>
      <c r="AN73" s="227">
        <v>9754849629.2700005</v>
      </c>
      <c r="AO73" s="227">
        <v>6096553</v>
      </c>
      <c r="AP73" s="227">
        <v>6281</v>
      </c>
      <c r="AQ73" s="227">
        <v>6000097</v>
      </c>
      <c r="AR73" s="227">
        <v>90175</v>
      </c>
      <c r="AS73" s="227">
        <v>4141277608.0100002</v>
      </c>
      <c r="AT73" s="227">
        <v>3122036399.6700001</v>
      </c>
      <c r="AU73" s="227">
        <v>1019241208.34</v>
      </c>
      <c r="AV73" s="227">
        <v>28651372985.428001</v>
      </c>
      <c r="AW73" s="227">
        <v>26610434575.709999</v>
      </c>
      <c r="AX73" s="227">
        <v>196011168.69</v>
      </c>
      <c r="AY73" s="227">
        <v>0</v>
      </c>
      <c r="AZ73" s="227">
        <v>1846552133.9979501</v>
      </c>
      <c r="BA73" s="227">
        <v>0</v>
      </c>
      <c r="BB73" s="227">
        <v>1624892.97</v>
      </c>
      <c r="BC73" s="227">
        <v>17359349923.178398</v>
      </c>
      <c r="BD73" s="227">
        <v>16554399544.6684</v>
      </c>
      <c r="BE73" s="227">
        <v>804319933.42999995</v>
      </c>
      <c r="BF73" s="227">
        <v>0</v>
      </c>
      <c r="BG73" s="227">
        <v>17265473.329999998</v>
      </c>
      <c r="BH73" s="227">
        <v>16635028.25</v>
      </c>
      <c r="BI73" s="227">
        <v>11292023062.2495</v>
      </c>
      <c r="BJ73" s="227">
        <v>1544432673.4400001</v>
      </c>
      <c r="BK73" s="227">
        <v>481728145.39999998</v>
      </c>
      <c r="BL73" s="227">
        <v>8062020191.1999998</v>
      </c>
      <c r="BM73" s="227">
        <v>1144984915.24</v>
      </c>
      <c r="BN73" s="227">
        <v>111573943.58</v>
      </c>
      <c r="BO73" s="227">
        <v>30278086046.068001</v>
      </c>
      <c r="BP73" s="227">
        <v>27524950945.9025</v>
      </c>
      <c r="BQ73" s="227">
        <v>2753135100.1654501</v>
      </c>
    </row>
    <row r="74" spans="1:69" ht="12.75" customHeight="1" x14ac:dyDescent="0.25">
      <c r="A74" s="194">
        <v>2023</v>
      </c>
      <c r="B74" s="194">
        <v>3</v>
      </c>
      <c r="C74" s="205">
        <v>192</v>
      </c>
      <c r="D74" s="209">
        <v>101</v>
      </c>
      <c r="E74" s="209">
        <v>91</v>
      </c>
      <c r="F74" s="205">
        <v>71649</v>
      </c>
      <c r="G74" s="206">
        <v>302666905226.80292</v>
      </c>
      <c r="H74" s="206">
        <v>54748269209.541954</v>
      </c>
      <c r="I74" s="206">
        <v>221997781966.4501</v>
      </c>
      <c r="J74" s="206">
        <v>217139572911.02557</v>
      </c>
      <c r="K74" s="206">
        <f t="shared" si="1"/>
        <v>30779063106.235382</v>
      </c>
      <c r="L74" s="206">
        <v>206410597327.67004</v>
      </c>
      <c r="M74" s="206">
        <v>8674197108.2399998</v>
      </c>
      <c r="N74" s="206">
        <v>6912987530.5399961</v>
      </c>
      <c r="O74" s="214">
        <f t="shared" si="2"/>
        <v>3.113989459401327E-2</v>
      </c>
      <c r="P74" s="220">
        <v>700000000</v>
      </c>
      <c r="Q74" s="206">
        <v>1020746351.4300001</v>
      </c>
      <c r="R74" s="206">
        <v>6213306526.29</v>
      </c>
      <c r="S74" s="206">
        <v>4135124767.2520003</v>
      </c>
      <c r="T74" s="206">
        <v>3969905694.6559992</v>
      </c>
      <c r="U74" s="206">
        <v>149716385.63600001</v>
      </c>
      <c r="V74" s="206">
        <v>15502686.960000001</v>
      </c>
      <c r="W74" s="206">
        <v>237994313449.9913</v>
      </c>
      <c r="X74" s="206">
        <v>213015412364.78</v>
      </c>
      <c r="Y74" s="206">
        <v>4779544339.0500011</v>
      </c>
      <c r="Z74" s="206">
        <v>208235868025.72998</v>
      </c>
      <c r="AA74" s="206">
        <v>7663665396.75</v>
      </c>
      <c r="AB74" s="212">
        <v>17315235688.461082</v>
      </c>
      <c r="AC74" s="227">
        <v>105493095.38900004</v>
      </c>
      <c r="AD74" s="227">
        <v>64672591776.812027</v>
      </c>
      <c r="AE74" s="227">
        <v>27209177458.884022</v>
      </c>
      <c r="AF74" s="227">
        <v>15138531196.20915</v>
      </c>
      <c r="AG74" s="227">
        <v>189127293.79999998</v>
      </c>
      <c r="AH74" s="227">
        <v>374104322.56</v>
      </c>
      <c r="AI74" s="227">
        <v>21761651505.35881</v>
      </c>
      <c r="AJ74" s="196">
        <f t="shared" si="3"/>
        <v>333132833681.20398</v>
      </c>
      <c r="AK74" s="227">
        <v>330004374264.474</v>
      </c>
      <c r="AL74" s="227">
        <v>19091033674.080002</v>
      </c>
      <c r="AM74" s="227">
        <v>261103995429.82397</v>
      </c>
      <c r="AN74" s="227">
        <v>49809345160.57</v>
      </c>
      <c r="AO74" s="227">
        <v>427335</v>
      </c>
      <c r="AP74" s="227">
        <v>213513</v>
      </c>
      <c r="AQ74" s="227">
        <v>155</v>
      </c>
      <c r="AR74" s="227">
        <v>213667</v>
      </c>
      <c r="AS74" s="227">
        <v>3128032081.7299995</v>
      </c>
      <c r="AT74" s="227">
        <v>1815174940.9499998</v>
      </c>
      <c r="AU74" s="227">
        <v>1312857140.78</v>
      </c>
      <c r="AV74" s="227">
        <v>44372935188.169044</v>
      </c>
      <c r="AW74" s="227">
        <v>40928120333.443001</v>
      </c>
      <c r="AX74" s="227">
        <v>303011422.96999991</v>
      </c>
      <c r="AY74" s="227">
        <v>8104931.5099999998</v>
      </c>
      <c r="AZ74" s="227">
        <v>3137194071.6660008</v>
      </c>
      <c r="BA74" s="227">
        <v>0</v>
      </c>
      <c r="BB74" s="227">
        <v>-3495571.4200000004</v>
      </c>
      <c r="BC74" s="227">
        <v>25926454140.988895</v>
      </c>
      <c r="BD74" s="227">
        <v>24783960207.788895</v>
      </c>
      <c r="BE74" s="227">
        <v>1129753578.6800001</v>
      </c>
      <c r="BF74" s="227">
        <v>0</v>
      </c>
      <c r="BG74" s="227">
        <v>35212496.560000002</v>
      </c>
      <c r="BH74" s="227">
        <v>22472142.039999999</v>
      </c>
      <c r="BI74" s="227">
        <v>18446481047.180103</v>
      </c>
      <c r="BJ74" s="227">
        <v>1909672655.5000002</v>
      </c>
      <c r="BK74" s="227">
        <v>731564396.75999975</v>
      </c>
      <c r="BL74" s="227">
        <v>11760748402.864</v>
      </c>
      <c r="BM74" s="227">
        <v>1360044188.7499998</v>
      </c>
      <c r="BN74" s="227">
        <v>62275509.849999897</v>
      </c>
      <c r="BO74" s="227">
        <v>46464543773.679016</v>
      </c>
      <c r="BP74" s="227">
        <v>40387774839.900208</v>
      </c>
      <c r="BQ74" s="227">
        <v>6076768933.7787981</v>
      </c>
    </row>
    <row r="75" spans="1:69" ht="12.75" customHeight="1" x14ac:dyDescent="0.25">
      <c r="A75" s="194">
        <v>2023</v>
      </c>
      <c r="B75" s="194">
        <v>4</v>
      </c>
      <c r="C75" s="205">
        <v>191</v>
      </c>
      <c r="D75" s="209">
        <v>100</v>
      </c>
      <c r="E75" s="209">
        <v>91</v>
      </c>
      <c r="F75" s="228">
        <v>72521</v>
      </c>
      <c r="G75" s="229">
        <v>306475284562.01721</v>
      </c>
      <c r="H75" s="209">
        <v>75561585527.949142</v>
      </c>
      <c r="I75" s="206">
        <v>209080409865.22287</v>
      </c>
      <c r="J75" s="206">
        <v>204238272484.73291</v>
      </c>
      <c r="K75" s="206">
        <f t="shared" si="1"/>
        <v>26675426549.335144</v>
      </c>
      <c r="L75" s="206">
        <v>193870730715.50287</v>
      </c>
      <c r="M75" s="206">
        <v>8534126389.749999</v>
      </c>
      <c r="N75" s="206">
        <v>6675552759.9700012</v>
      </c>
      <c r="O75" s="214">
        <f t="shared" si="2"/>
        <v>3.1928159908779528E-2</v>
      </c>
      <c r="P75" s="220">
        <v>900000000</v>
      </c>
      <c r="Q75" s="206">
        <v>947028691.16000009</v>
      </c>
      <c r="R75" s="206">
        <v>3560664190.2910686</v>
      </c>
      <c r="S75" s="206">
        <v>4042283913.0590005</v>
      </c>
      <c r="T75" s="206">
        <v>3887594180.7400007</v>
      </c>
      <c r="U75" s="206">
        <v>139187045.35899991</v>
      </c>
      <c r="V75" s="206">
        <v>15502686.960000001</v>
      </c>
      <c r="W75" s="206">
        <v>236987363455.1676</v>
      </c>
      <c r="X75" s="206">
        <v>215159878633.77243</v>
      </c>
      <c r="Y75" s="206">
        <v>5493964085.8300009</v>
      </c>
      <c r="Z75" s="206">
        <v>209665914547.94238</v>
      </c>
      <c r="AA75" s="206">
        <v>3432190895.8200002</v>
      </c>
      <c r="AB75" s="212">
        <v>18395293925.575062</v>
      </c>
      <c r="AC75" s="227">
        <v>152357654.12899998</v>
      </c>
      <c r="AD75" s="227">
        <v>69487921106.849731</v>
      </c>
      <c r="AE75" s="227">
        <v>27535066827.523914</v>
      </c>
      <c r="AF75" s="227">
        <v>20022584370.700893</v>
      </c>
      <c r="AG75" s="227">
        <v>188763693.79999998</v>
      </c>
      <c r="AH75" s="227">
        <v>240051917.56</v>
      </c>
      <c r="AI75" s="227">
        <v>21501454297.264999</v>
      </c>
      <c r="AJ75" s="196">
        <f t="shared" si="3"/>
        <v>274275818547.26398</v>
      </c>
      <c r="AK75" s="227">
        <v>270978126838.36398</v>
      </c>
      <c r="AL75" s="227">
        <v>1710267977</v>
      </c>
      <c r="AM75" s="227">
        <v>231872715670.83398</v>
      </c>
      <c r="AN75" s="227">
        <v>37395143190.529999</v>
      </c>
      <c r="AO75" s="227">
        <v>177571602</v>
      </c>
      <c r="AP75" s="227">
        <v>217879</v>
      </c>
      <c r="AQ75" s="227">
        <v>177050127</v>
      </c>
      <c r="AR75" s="227">
        <v>303596</v>
      </c>
      <c r="AS75" s="227">
        <v>3120120106.8999996</v>
      </c>
      <c r="AT75" s="227">
        <v>1672981557.8199997</v>
      </c>
      <c r="AU75" s="227">
        <v>1447138549.0799999</v>
      </c>
      <c r="AV75" s="227">
        <v>61204159420.457115</v>
      </c>
      <c r="AW75" s="227">
        <v>55922749491.589111</v>
      </c>
      <c r="AX75" s="227">
        <v>435657763.18999988</v>
      </c>
      <c r="AY75" s="227">
        <v>8115991.2299999995</v>
      </c>
      <c r="AZ75" s="227">
        <v>4906472068.1879997</v>
      </c>
      <c r="BA75" s="227">
        <v>0</v>
      </c>
      <c r="BB75" s="227">
        <v>-68835893.74000001</v>
      </c>
      <c r="BC75" s="227">
        <v>34202252208.054794</v>
      </c>
      <c r="BD75" s="227">
        <v>32850230684.184795</v>
      </c>
      <c r="BE75" s="227">
        <v>1337784387.53</v>
      </c>
      <c r="BF75" s="227">
        <v>0</v>
      </c>
      <c r="BG75" s="227">
        <v>39902448.030000009</v>
      </c>
      <c r="BH75" s="227">
        <v>-25665311.690000001</v>
      </c>
      <c r="BI75" s="227">
        <v>27001907212.402321</v>
      </c>
      <c r="BJ75" s="227">
        <v>2155054186.7469997</v>
      </c>
      <c r="BK75" s="227">
        <v>1181087710.4900002</v>
      </c>
      <c r="BL75" s="227">
        <v>16103393805.135</v>
      </c>
      <c r="BM75" s="227">
        <v>2239790202.0265017</v>
      </c>
      <c r="BN75" s="227">
        <v>97766017.809999987</v>
      </c>
      <c r="BO75" s="227">
        <v>64625037332.973633</v>
      </c>
      <c r="BP75" s="227">
        <v>53668667339.383095</v>
      </c>
      <c r="BQ75" s="227">
        <v>10956369993.590538</v>
      </c>
    </row>
    <row r="76" spans="1:69" ht="12.75" customHeight="1" x14ac:dyDescent="0.25">
      <c r="A76" s="127"/>
      <c r="B76" s="127"/>
      <c r="C76" s="128"/>
      <c r="D76" s="128"/>
      <c r="E76" s="128"/>
      <c r="F76" s="155"/>
      <c r="G76" s="127"/>
      <c r="H76" s="127"/>
      <c r="I76" s="127"/>
      <c r="J76" s="127"/>
      <c r="K76" s="127"/>
      <c r="L76" s="129"/>
      <c r="M76" s="129"/>
      <c r="N76" s="127"/>
      <c r="O76" s="133"/>
      <c r="P76" s="133"/>
      <c r="Q76" s="133"/>
      <c r="R76" s="133"/>
      <c r="S76" s="133"/>
      <c r="T76" s="133"/>
      <c r="U76" s="133"/>
      <c r="V76" s="133"/>
      <c r="W76" s="133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131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</row>
    <row r="77" spans="1:69" ht="12.75" customHeight="1" x14ac:dyDescent="0.25">
      <c r="A77" s="127"/>
      <c r="B77" s="127"/>
      <c r="C77" s="128"/>
      <c r="D77" s="128"/>
      <c r="E77" s="128"/>
      <c r="F77" s="128"/>
      <c r="G77" s="127"/>
      <c r="H77" s="127"/>
      <c r="I77" s="127"/>
      <c r="J77" s="127"/>
      <c r="K77" s="127"/>
      <c r="L77" s="129"/>
      <c r="M77" s="129"/>
      <c r="N77" s="127"/>
      <c r="O77" s="133"/>
      <c r="P77" s="133"/>
      <c r="Q77" s="133"/>
      <c r="R77" s="133"/>
      <c r="S77" s="133"/>
      <c r="T77" s="133"/>
      <c r="U77" s="133"/>
      <c r="V77" s="133"/>
      <c r="W77" s="133"/>
      <c r="X77" s="127"/>
      <c r="Y77" s="127"/>
      <c r="Z77" s="127"/>
      <c r="AA77" s="127"/>
      <c r="AB77" s="127"/>
      <c r="AC77" s="127"/>
      <c r="AD77" s="127"/>
      <c r="AE77" s="127"/>
      <c r="AF77" s="127"/>
      <c r="AG77" s="127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131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</row>
    <row r="78" spans="1:69" ht="12.75" customHeight="1" x14ac:dyDescent="0.25">
      <c r="A78" s="127"/>
      <c r="B78" s="127"/>
      <c r="C78" s="128"/>
      <c r="D78" s="128"/>
      <c r="E78" s="128"/>
      <c r="F78" s="128"/>
      <c r="G78" s="127"/>
      <c r="H78" s="127"/>
      <c r="I78" s="127"/>
      <c r="J78" s="127"/>
      <c r="K78" s="127"/>
      <c r="L78" s="129"/>
      <c r="M78" s="129"/>
      <c r="N78" s="127"/>
      <c r="O78" s="133"/>
      <c r="P78" s="133"/>
      <c r="Q78" s="133"/>
      <c r="R78" s="133"/>
      <c r="S78" s="133"/>
      <c r="T78" s="133"/>
      <c r="U78" s="133"/>
      <c r="V78" s="133"/>
      <c r="W78" s="133"/>
      <c r="X78" s="127"/>
      <c r="Y78" s="127"/>
      <c r="Z78" s="127"/>
      <c r="AA78" s="127"/>
      <c r="AB78" s="127"/>
      <c r="AC78" s="127"/>
      <c r="AD78" s="127"/>
      <c r="AE78" s="127"/>
      <c r="AF78" s="127"/>
      <c r="AG78" s="127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131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</row>
    <row r="79" spans="1:69" ht="12.75" customHeight="1" x14ac:dyDescent="0.25">
      <c r="A79" s="127"/>
      <c r="B79" s="127"/>
      <c r="C79" s="128"/>
      <c r="D79" s="128"/>
      <c r="E79" s="128"/>
      <c r="F79" s="128"/>
      <c r="G79" s="127"/>
      <c r="H79" s="127"/>
      <c r="I79" s="127"/>
      <c r="J79" s="127"/>
      <c r="K79" s="127"/>
      <c r="L79" s="129"/>
      <c r="M79" s="129"/>
      <c r="N79" s="127"/>
      <c r="O79" s="133"/>
      <c r="P79" s="133"/>
      <c r="Q79" s="133"/>
      <c r="R79" s="133"/>
      <c r="S79" s="133"/>
      <c r="T79" s="133"/>
      <c r="U79" s="133"/>
      <c r="V79" s="133"/>
      <c r="W79" s="133"/>
      <c r="X79" s="127"/>
      <c r="Y79" s="127"/>
      <c r="Z79" s="127"/>
      <c r="AA79" s="127"/>
      <c r="AB79" s="127"/>
      <c r="AC79" s="127"/>
      <c r="AD79" s="127"/>
      <c r="AE79" s="127"/>
      <c r="AF79" s="127"/>
      <c r="AG79" s="127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131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</row>
    <row r="80" spans="1:69" ht="12.75" customHeight="1" x14ac:dyDescent="0.25">
      <c r="A80" s="127"/>
      <c r="B80" s="127"/>
      <c r="C80" s="128"/>
      <c r="D80" s="128"/>
      <c r="E80" s="128"/>
      <c r="F80" s="128"/>
      <c r="G80" s="127"/>
      <c r="H80" s="127"/>
      <c r="I80" s="127"/>
      <c r="J80" s="127"/>
      <c r="K80" s="127"/>
      <c r="L80" s="129"/>
      <c r="M80" s="129"/>
      <c r="N80" s="127"/>
      <c r="O80" s="133"/>
      <c r="P80" s="133"/>
      <c r="Q80" s="133"/>
      <c r="R80" s="133"/>
      <c r="S80" s="133"/>
      <c r="T80" s="133"/>
      <c r="U80" s="133"/>
      <c r="V80" s="133"/>
      <c r="W80" s="133"/>
      <c r="X80" s="127"/>
      <c r="Y80" s="127"/>
      <c r="Z80" s="127"/>
      <c r="AA80" s="127"/>
      <c r="AB80" s="127"/>
      <c r="AC80" s="127"/>
      <c r="AD80" s="127"/>
      <c r="AE80" s="127"/>
      <c r="AF80" s="127"/>
      <c r="AG80" s="127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131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</row>
    <row r="81" spans="1:69" ht="12.75" customHeight="1" x14ac:dyDescent="0.25">
      <c r="A81" s="127"/>
      <c r="B81" s="127"/>
      <c r="C81" s="128"/>
      <c r="D81" s="128"/>
      <c r="E81" s="128"/>
      <c r="F81" s="128"/>
      <c r="G81" s="127"/>
      <c r="H81" s="127"/>
      <c r="I81" s="127"/>
      <c r="J81" s="127"/>
      <c r="K81" s="127"/>
      <c r="L81" s="129"/>
      <c r="M81" s="129"/>
      <c r="N81" s="127"/>
      <c r="O81" s="133"/>
      <c r="P81" s="133"/>
      <c r="Q81" s="133"/>
      <c r="R81" s="133"/>
      <c r="S81" s="133"/>
      <c r="T81" s="133"/>
      <c r="U81" s="133"/>
      <c r="V81" s="133"/>
      <c r="W81" s="133"/>
      <c r="X81" s="127"/>
      <c r="Y81" s="127"/>
      <c r="Z81" s="127"/>
      <c r="AA81" s="127"/>
      <c r="AB81" s="127"/>
      <c r="AC81" s="127"/>
      <c r="AD81" s="127"/>
      <c r="AE81" s="127"/>
      <c r="AF81" s="127"/>
      <c r="AG81" s="127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131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</row>
    <row r="82" spans="1:69" ht="12.75" customHeight="1" x14ac:dyDescent="0.25">
      <c r="A82" s="127"/>
      <c r="B82" s="127"/>
      <c r="C82" s="128"/>
      <c r="D82" s="128"/>
      <c r="E82" s="128"/>
      <c r="F82" s="128"/>
      <c r="G82" s="127"/>
      <c r="H82" s="127"/>
      <c r="I82" s="127"/>
      <c r="J82" s="127"/>
      <c r="K82" s="127"/>
      <c r="L82" s="129"/>
      <c r="M82" s="129"/>
      <c r="N82" s="127"/>
      <c r="O82" s="133"/>
      <c r="P82" s="133"/>
      <c r="Q82" s="133"/>
      <c r="R82" s="133"/>
      <c r="S82" s="133"/>
      <c r="T82" s="133"/>
      <c r="U82" s="133"/>
      <c r="V82" s="133"/>
      <c r="W82" s="133"/>
      <c r="X82" s="127"/>
      <c r="Y82" s="127"/>
      <c r="Z82" s="127"/>
      <c r="AA82" s="127"/>
      <c r="AB82" s="127"/>
      <c r="AC82" s="127"/>
      <c r="AD82" s="127"/>
      <c r="AE82" s="127"/>
      <c r="AF82" s="127"/>
      <c r="AG82" s="127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131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</row>
    <row r="83" spans="1:69" ht="12.75" customHeight="1" x14ac:dyDescent="0.25">
      <c r="A83" s="127"/>
      <c r="B83" s="127"/>
      <c r="C83" s="128"/>
      <c r="D83" s="128"/>
      <c r="E83" s="128"/>
      <c r="F83" s="128"/>
      <c r="G83" s="127"/>
      <c r="H83" s="127"/>
      <c r="I83" s="127"/>
      <c r="J83" s="127"/>
      <c r="K83" s="127"/>
      <c r="L83" s="129"/>
      <c r="M83" s="129"/>
      <c r="N83" s="127"/>
      <c r="O83" s="133"/>
      <c r="P83" s="133"/>
      <c r="Q83" s="133"/>
      <c r="R83" s="133"/>
      <c r="S83" s="133"/>
      <c r="T83" s="133"/>
      <c r="U83" s="133"/>
      <c r="V83" s="133"/>
      <c r="W83" s="133"/>
      <c r="X83" s="127"/>
      <c r="Y83" s="127"/>
      <c r="Z83" s="127"/>
      <c r="AA83" s="127"/>
      <c r="AB83" s="127"/>
      <c r="AC83" s="127"/>
      <c r="AD83" s="127"/>
      <c r="AE83" s="127"/>
      <c r="AF83" s="127"/>
      <c r="AG83" s="127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131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</row>
    <row r="84" spans="1:69" ht="12.75" customHeight="1" x14ac:dyDescent="0.25">
      <c r="A84" s="127"/>
      <c r="B84" s="127"/>
      <c r="C84" s="128"/>
      <c r="D84" s="128"/>
      <c r="E84" s="128"/>
      <c r="F84" s="128"/>
      <c r="G84" s="127"/>
      <c r="H84" s="127"/>
      <c r="I84" s="127"/>
      <c r="J84" s="127"/>
      <c r="K84" s="127"/>
      <c r="L84" s="129"/>
      <c r="M84" s="129"/>
      <c r="N84" s="127"/>
      <c r="O84" s="133"/>
      <c r="P84" s="133"/>
      <c r="Q84" s="133"/>
      <c r="R84" s="133"/>
      <c r="S84" s="133"/>
      <c r="T84" s="133"/>
      <c r="U84" s="133"/>
      <c r="V84" s="133"/>
      <c r="W84" s="133"/>
      <c r="X84" s="127"/>
      <c r="Y84" s="127"/>
      <c r="Z84" s="127"/>
      <c r="AA84" s="127"/>
      <c r="AB84" s="127"/>
      <c r="AC84" s="127"/>
      <c r="AD84" s="127"/>
      <c r="AE84" s="127"/>
      <c r="AF84" s="127"/>
      <c r="AG84" s="127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131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</row>
    <row r="85" spans="1:69" ht="12.75" customHeight="1" x14ac:dyDescent="0.25">
      <c r="A85" s="127"/>
      <c r="B85" s="127"/>
      <c r="C85" s="128"/>
      <c r="D85" s="128"/>
      <c r="E85" s="128"/>
      <c r="F85" s="128"/>
      <c r="G85" s="127"/>
      <c r="H85" s="127"/>
      <c r="I85" s="127"/>
      <c r="J85" s="127"/>
      <c r="K85" s="127"/>
      <c r="L85" s="129"/>
      <c r="M85" s="129"/>
      <c r="N85" s="127"/>
      <c r="O85" s="133"/>
      <c r="P85" s="133"/>
      <c r="Q85" s="133"/>
      <c r="R85" s="133"/>
      <c r="S85" s="133"/>
      <c r="T85" s="133"/>
      <c r="U85" s="133"/>
      <c r="V85" s="133"/>
      <c r="W85" s="133"/>
      <c r="X85" s="127"/>
      <c r="Y85" s="127"/>
      <c r="Z85" s="127"/>
      <c r="AA85" s="127"/>
      <c r="AB85" s="127"/>
      <c r="AC85" s="127"/>
      <c r="AD85" s="127"/>
      <c r="AE85" s="127"/>
      <c r="AF85" s="127"/>
      <c r="AG85" s="127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131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</row>
    <row r="86" spans="1:69" ht="12.75" customHeight="1" x14ac:dyDescent="0.25">
      <c r="A86" s="127"/>
      <c r="B86" s="127"/>
      <c r="C86" s="128"/>
      <c r="D86" s="128"/>
      <c r="E86" s="128"/>
      <c r="F86" s="128"/>
      <c r="G86" s="127"/>
      <c r="H86" s="127"/>
      <c r="I86" s="127"/>
      <c r="J86" s="127"/>
      <c r="K86" s="127"/>
      <c r="L86" s="129"/>
      <c r="M86" s="129"/>
      <c r="N86" s="127"/>
      <c r="O86" s="133"/>
      <c r="P86" s="133"/>
      <c r="Q86" s="133"/>
      <c r="R86" s="133"/>
      <c r="S86" s="133"/>
      <c r="T86" s="133"/>
      <c r="U86" s="133"/>
      <c r="V86" s="133"/>
      <c r="W86" s="133"/>
      <c r="X86" s="127"/>
      <c r="Y86" s="127"/>
      <c r="Z86" s="127"/>
      <c r="AA86" s="127"/>
      <c r="AB86" s="127"/>
      <c r="AC86" s="127"/>
      <c r="AD86" s="127"/>
      <c r="AE86" s="127"/>
      <c r="AF86" s="127"/>
      <c r="AG86" s="127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131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8"/>
    </row>
    <row r="87" spans="1:69" ht="12.75" customHeight="1" x14ac:dyDescent="0.25">
      <c r="A87" s="127"/>
      <c r="B87" s="127"/>
      <c r="C87" s="128"/>
      <c r="D87" s="128"/>
      <c r="E87" s="128"/>
      <c r="F87" s="128"/>
      <c r="G87" s="127"/>
      <c r="H87" s="127"/>
      <c r="I87" s="127"/>
      <c r="J87" s="127"/>
      <c r="K87" s="127"/>
      <c r="L87" s="129"/>
      <c r="M87" s="129"/>
      <c r="N87" s="127"/>
      <c r="O87" s="133"/>
      <c r="P87" s="133"/>
      <c r="Q87" s="133"/>
      <c r="R87" s="133"/>
      <c r="S87" s="133"/>
      <c r="T87" s="133"/>
      <c r="U87" s="133"/>
      <c r="V87" s="133"/>
      <c r="W87" s="133"/>
      <c r="X87" s="127"/>
      <c r="Y87" s="127"/>
      <c r="Z87" s="127"/>
      <c r="AA87" s="127"/>
      <c r="AB87" s="127"/>
      <c r="AC87" s="127"/>
      <c r="AD87" s="127"/>
      <c r="AE87" s="127"/>
      <c r="AF87" s="127"/>
      <c r="AG87" s="127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131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</row>
    <row r="88" spans="1:69" ht="12.75" customHeight="1" x14ac:dyDescent="0.25">
      <c r="A88" s="127"/>
      <c r="B88" s="127"/>
      <c r="C88" s="128"/>
      <c r="D88" s="128"/>
      <c r="E88" s="128"/>
      <c r="F88" s="128"/>
      <c r="G88" s="127"/>
      <c r="H88" s="127"/>
      <c r="I88" s="127"/>
      <c r="J88" s="127"/>
      <c r="K88" s="127"/>
      <c r="L88" s="129"/>
      <c r="M88" s="129"/>
      <c r="N88" s="127"/>
      <c r="O88" s="133"/>
      <c r="P88" s="133"/>
      <c r="Q88" s="133"/>
      <c r="R88" s="133"/>
      <c r="S88" s="133"/>
      <c r="T88" s="133"/>
      <c r="U88" s="133"/>
      <c r="V88" s="133"/>
      <c r="W88" s="133"/>
      <c r="X88" s="127"/>
      <c r="Y88" s="127"/>
      <c r="Z88" s="127"/>
      <c r="AA88" s="127"/>
      <c r="AB88" s="127"/>
      <c r="AC88" s="127"/>
      <c r="AD88" s="127"/>
      <c r="AE88" s="127"/>
      <c r="AF88" s="127"/>
      <c r="AG88" s="127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131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8"/>
    </row>
    <row r="89" spans="1:69" ht="12.75" customHeight="1" x14ac:dyDescent="0.25">
      <c r="A89" s="127"/>
      <c r="B89" s="127"/>
      <c r="C89" s="128"/>
      <c r="D89" s="128"/>
      <c r="E89" s="128"/>
      <c r="F89" s="128"/>
      <c r="G89" s="127"/>
      <c r="H89" s="127"/>
      <c r="I89" s="127"/>
      <c r="J89" s="127"/>
      <c r="K89" s="127"/>
      <c r="L89" s="129"/>
      <c r="M89" s="129"/>
      <c r="N89" s="127"/>
      <c r="O89" s="133"/>
      <c r="P89" s="133"/>
      <c r="Q89" s="133"/>
      <c r="R89" s="133"/>
      <c r="S89" s="133"/>
      <c r="T89" s="133"/>
      <c r="U89" s="133"/>
      <c r="V89" s="133"/>
      <c r="W89" s="133"/>
      <c r="X89" s="127"/>
      <c r="Y89" s="127"/>
      <c r="Z89" s="127"/>
      <c r="AA89" s="127"/>
      <c r="AB89" s="127"/>
      <c r="AC89" s="127"/>
      <c r="AD89" s="127"/>
      <c r="AE89" s="127"/>
      <c r="AF89" s="127"/>
      <c r="AG89" s="127"/>
      <c r="AH89" s="88"/>
      <c r="AI89" s="88"/>
      <c r="AJ89" s="88"/>
      <c r="AK89" s="88"/>
      <c r="AL89" s="88"/>
      <c r="AM89" s="88"/>
      <c r="AN89" s="88"/>
      <c r="AO89" s="88"/>
      <c r="AP89" s="88"/>
      <c r="AQ89" s="88"/>
      <c r="AR89" s="88"/>
      <c r="AS89" s="88"/>
      <c r="AT89" s="88"/>
      <c r="AU89" s="88"/>
      <c r="AV89" s="88"/>
      <c r="AW89" s="88"/>
      <c r="AX89" s="88"/>
      <c r="AY89" s="131"/>
      <c r="AZ89" s="88"/>
      <c r="BA89" s="88"/>
      <c r="BB89" s="88"/>
      <c r="BC89" s="88"/>
      <c r="BD89" s="88"/>
      <c r="BE89" s="88"/>
      <c r="BF89" s="88"/>
      <c r="BG89" s="88"/>
      <c r="BH89" s="88"/>
      <c r="BI89" s="88"/>
      <c r="BJ89" s="88"/>
      <c r="BK89" s="88"/>
      <c r="BL89" s="88"/>
      <c r="BM89" s="88"/>
      <c r="BN89" s="88"/>
      <c r="BO89" s="88"/>
      <c r="BP89" s="88"/>
      <c r="BQ89" s="88"/>
    </row>
    <row r="90" spans="1:69" ht="12.75" customHeight="1" x14ac:dyDescent="0.25">
      <c r="A90" s="127"/>
      <c r="B90" s="127"/>
      <c r="C90" s="128"/>
      <c r="D90" s="128"/>
      <c r="E90" s="128"/>
      <c r="F90" s="128"/>
      <c r="G90" s="127"/>
      <c r="H90" s="127"/>
      <c r="I90" s="127"/>
      <c r="J90" s="127"/>
      <c r="K90" s="127"/>
      <c r="L90" s="129"/>
      <c r="M90" s="129"/>
      <c r="N90" s="127"/>
      <c r="O90" s="133"/>
      <c r="P90" s="133"/>
      <c r="Q90" s="133"/>
      <c r="R90" s="133"/>
      <c r="S90" s="133"/>
      <c r="T90" s="133"/>
      <c r="U90" s="133"/>
      <c r="V90" s="133"/>
      <c r="W90" s="133"/>
      <c r="X90" s="127"/>
      <c r="Y90" s="127"/>
      <c r="Z90" s="127"/>
      <c r="AA90" s="127"/>
      <c r="AB90" s="127"/>
      <c r="AC90" s="127"/>
      <c r="AD90" s="127"/>
      <c r="AE90" s="127"/>
      <c r="AF90" s="127"/>
      <c r="AG90" s="127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88"/>
      <c r="AS90" s="88"/>
      <c r="AT90" s="88"/>
      <c r="AU90" s="88"/>
      <c r="AV90" s="88"/>
      <c r="AW90" s="88"/>
      <c r="AX90" s="88"/>
      <c r="AY90" s="131"/>
      <c r="AZ90" s="88"/>
      <c r="BA90" s="88"/>
      <c r="BB90" s="88"/>
      <c r="BC90" s="88"/>
      <c r="BD90" s="88"/>
      <c r="BE90" s="88"/>
      <c r="BF90" s="88"/>
      <c r="BG90" s="88"/>
      <c r="BH90" s="88"/>
      <c r="BI90" s="88"/>
      <c r="BJ90" s="88"/>
      <c r="BK90" s="88"/>
      <c r="BL90" s="88"/>
      <c r="BM90" s="88"/>
      <c r="BN90" s="88"/>
      <c r="BO90" s="88"/>
      <c r="BP90" s="88"/>
      <c r="BQ90" s="88"/>
    </row>
    <row r="91" spans="1:69" ht="12.75" customHeight="1" x14ac:dyDescent="0.25">
      <c r="A91" s="127"/>
      <c r="B91" s="127"/>
      <c r="C91" s="128"/>
      <c r="D91" s="128"/>
      <c r="E91" s="128"/>
      <c r="F91" s="128"/>
      <c r="G91" s="127"/>
      <c r="H91" s="127"/>
      <c r="I91" s="127"/>
      <c r="J91" s="127"/>
      <c r="K91" s="127"/>
      <c r="L91" s="129"/>
      <c r="M91" s="129"/>
      <c r="N91" s="127"/>
      <c r="O91" s="133"/>
      <c r="P91" s="133"/>
      <c r="Q91" s="133"/>
      <c r="R91" s="133"/>
      <c r="S91" s="133"/>
      <c r="T91" s="133"/>
      <c r="U91" s="133"/>
      <c r="V91" s="133"/>
      <c r="W91" s="133"/>
      <c r="X91" s="127"/>
      <c r="Y91" s="127"/>
      <c r="Z91" s="127"/>
      <c r="AA91" s="127"/>
      <c r="AB91" s="127"/>
      <c r="AC91" s="127"/>
      <c r="AD91" s="127"/>
      <c r="AE91" s="127"/>
      <c r="AF91" s="127"/>
      <c r="AG91" s="127"/>
      <c r="AH91" s="88"/>
      <c r="AI91" s="88"/>
      <c r="AJ91" s="88"/>
      <c r="AK91" s="88"/>
      <c r="AL91" s="88"/>
      <c r="AM91" s="88"/>
      <c r="AN91" s="88"/>
      <c r="AO91" s="88"/>
      <c r="AP91" s="88"/>
      <c r="AQ91" s="88"/>
      <c r="AR91" s="88"/>
      <c r="AS91" s="88"/>
      <c r="AT91" s="88"/>
      <c r="AU91" s="88"/>
      <c r="AV91" s="88"/>
      <c r="AW91" s="88"/>
      <c r="AX91" s="88"/>
      <c r="AY91" s="131"/>
      <c r="AZ91" s="88"/>
      <c r="BA91" s="88"/>
      <c r="BB91" s="88"/>
      <c r="BC91" s="88"/>
      <c r="BD91" s="88"/>
      <c r="BE91" s="88"/>
      <c r="BF91" s="88"/>
      <c r="BG91" s="88"/>
      <c r="BH91" s="88"/>
      <c r="BI91" s="88"/>
      <c r="BJ91" s="88"/>
      <c r="BK91" s="88"/>
      <c r="BL91" s="88"/>
      <c r="BM91" s="88"/>
      <c r="BN91" s="88"/>
      <c r="BO91" s="88"/>
      <c r="BP91" s="88"/>
      <c r="BQ91" s="88"/>
    </row>
    <row r="92" spans="1:69" ht="12.75" customHeight="1" x14ac:dyDescent="0.25">
      <c r="A92" s="127"/>
      <c r="B92" s="127"/>
      <c r="C92" s="128"/>
      <c r="D92" s="128"/>
      <c r="E92" s="128"/>
      <c r="F92" s="128"/>
      <c r="G92" s="127"/>
      <c r="H92" s="127"/>
      <c r="I92" s="127"/>
      <c r="J92" s="127"/>
      <c r="K92" s="127"/>
      <c r="L92" s="129"/>
      <c r="M92" s="129"/>
      <c r="N92" s="127"/>
      <c r="O92" s="133"/>
      <c r="P92" s="133"/>
      <c r="Q92" s="133"/>
      <c r="R92" s="133"/>
      <c r="S92" s="133"/>
      <c r="T92" s="133"/>
      <c r="U92" s="133"/>
      <c r="V92" s="133"/>
      <c r="W92" s="133"/>
      <c r="X92" s="127"/>
      <c r="Y92" s="127"/>
      <c r="Z92" s="127"/>
      <c r="AA92" s="127"/>
      <c r="AB92" s="127"/>
      <c r="AC92" s="127"/>
      <c r="AD92" s="127"/>
      <c r="AE92" s="127"/>
      <c r="AF92" s="127"/>
      <c r="AG92" s="127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131"/>
      <c r="AZ92" s="88"/>
      <c r="BA92" s="88"/>
      <c r="BB92" s="88"/>
      <c r="BC92" s="88"/>
      <c r="BD92" s="88"/>
      <c r="BE92" s="88"/>
      <c r="BF92" s="88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8"/>
    </row>
    <row r="93" spans="1:69" ht="12.75" customHeight="1" x14ac:dyDescent="0.25">
      <c r="A93" s="127"/>
      <c r="B93" s="127"/>
      <c r="C93" s="128"/>
      <c r="D93" s="128"/>
      <c r="E93" s="128"/>
      <c r="F93" s="128"/>
      <c r="G93" s="127"/>
      <c r="H93" s="127"/>
      <c r="I93" s="127"/>
      <c r="J93" s="127"/>
      <c r="K93" s="127"/>
      <c r="L93" s="129"/>
      <c r="M93" s="129"/>
      <c r="N93" s="127"/>
      <c r="O93" s="133"/>
      <c r="P93" s="133"/>
      <c r="Q93" s="133"/>
      <c r="R93" s="133"/>
      <c r="S93" s="133"/>
      <c r="T93" s="133"/>
      <c r="U93" s="133"/>
      <c r="V93" s="133"/>
      <c r="W93" s="133"/>
      <c r="X93" s="127"/>
      <c r="Y93" s="127"/>
      <c r="Z93" s="127"/>
      <c r="AA93" s="127"/>
      <c r="AB93" s="127"/>
      <c r="AC93" s="127"/>
      <c r="AD93" s="127"/>
      <c r="AE93" s="127"/>
      <c r="AF93" s="127"/>
      <c r="AG93" s="127"/>
      <c r="AH93" s="88"/>
      <c r="AI93" s="88"/>
      <c r="AJ93" s="88"/>
      <c r="AK93" s="88"/>
      <c r="AL93" s="88"/>
      <c r="AM93" s="88"/>
      <c r="AN93" s="88"/>
      <c r="AO93" s="88"/>
      <c r="AP93" s="88"/>
      <c r="AQ93" s="88"/>
      <c r="AR93" s="88"/>
      <c r="AS93" s="88"/>
      <c r="AT93" s="88"/>
      <c r="AU93" s="88"/>
      <c r="AV93" s="88"/>
      <c r="AW93" s="88"/>
      <c r="AX93" s="88"/>
      <c r="AY93" s="131"/>
      <c r="AZ93" s="88"/>
      <c r="BA93" s="88"/>
      <c r="BB93" s="88"/>
      <c r="BC93" s="88"/>
      <c r="BD93" s="88"/>
      <c r="BE93" s="88"/>
      <c r="BF93" s="88"/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88"/>
    </row>
    <row r="94" spans="1:69" ht="12.75" customHeight="1" x14ac:dyDescent="0.25">
      <c r="A94" s="127"/>
      <c r="B94" s="127"/>
      <c r="C94" s="128"/>
      <c r="D94" s="128"/>
      <c r="E94" s="128"/>
      <c r="F94" s="128"/>
      <c r="G94" s="127"/>
      <c r="H94" s="127"/>
      <c r="I94" s="127"/>
      <c r="J94" s="127"/>
      <c r="K94" s="127"/>
      <c r="L94" s="129"/>
      <c r="M94" s="129"/>
      <c r="N94" s="127"/>
      <c r="O94" s="133"/>
      <c r="P94" s="133"/>
      <c r="Q94" s="133"/>
      <c r="R94" s="133"/>
      <c r="S94" s="133"/>
      <c r="T94" s="133"/>
      <c r="U94" s="133"/>
      <c r="V94" s="133"/>
      <c r="W94" s="133"/>
      <c r="X94" s="127"/>
      <c r="Y94" s="127"/>
      <c r="Z94" s="127"/>
      <c r="AA94" s="127"/>
      <c r="AB94" s="127"/>
      <c r="AC94" s="127"/>
      <c r="AD94" s="127"/>
      <c r="AE94" s="127"/>
      <c r="AF94" s="127"/>
      <c r="AG94" s="127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131"/>
      <c r="AZ94" s="88"/>
      <c r="BA94" s="88"/>
      <c r="BB94" s="88"/>
      <c r="BC94" s="88"/>
      <c r="BD94" s="88"/>
      <c r="BE94" s="88"/>
      <c r="BF94" s="88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8"/>
    </row>
    <row r="95" spans="1:69" ht="12.75" customHeight="1" x14ac:dyDescent="0.25">
      <c r="A95" s="127"/>
      <c r="B95" s="127"/>
      <c r="C95" s="128"/>
      <c r="D95" s="128"/>
      <c r="E95" s="128"/>
      <c r="F95" s="128"/>
      <c r="G95" s="127"/>
      <c r="H95" s="127"/>
      <c r="I95" s="127"/>
      <c r="J95" s="127"/>
      <c r="K95" s="127"/>
      <c r="L95" s="129"/>
      <c r="M95" s="129"/>
      <c r="N95" s="127"/>
      <c r="O95" s="133"/>
      <c r="P95" s="133"/>
      <c r="Q95" s="133"/>
      <c r="R95" s="133"/>
      <c r="S95" s="133"/>
      <c r="T95" s="133"/>
      <c r="U95" s="133"/>
      <c r="V95" s="133"/>
      <c r="W95" s="133"/>
      <c r="X95" s="127"/>
      <c r="Y95" s="127"/>
      <c r="Z95" s="127"/>
      <c r="AA95" s="127"/>
      <c r="AB95" s="127"/>
      <c r="AC95" s="127"/>
      <c r="AD95" s="127"/>
      <c r="AE95" s="127"/>
      <c r="AF95" s="127"/>
      <c r="AG95" s="127"/>
      <c r="AH95" s="88"/>
      <c r="AI95" s="88"/>
      <c r="AJ95" s="88"/>
      <c r="AK95" s="88"/>
      <c r="AL95" s="88"/>
      <c r="AM95" s="88"/>
      <c r="AN95" s="88"/>
      <c r="AO95" s="88"/>
      <c r="AP95" s="88"/>
      <c r="AQ95" s="88"/>
      <c r="AR95" s="88"/>
      <c r="AS95" s="88"/>
      <c r="AT95" s="88"/>
      <c r="AU95" s="88"/>
      <c r="AV95" s="88"/>
      <c r="AW95" s="88"/>
      <c r="AX95" s="88"/>
      <c r="AY95" s="131"/>
      <c r="AZ95" s="88"/>
      <c r="BA95" s="88"/>
      <c r="BB95" s="88"/>
      <c r="BC95" s="88"/>
      <c r="BD95" s="88"/>
      <c r="BE95" s="88"/>
      <c r="BF95" s="88"/>
      <c r="BG95" s="88"/>
      <c r="BH95" s="88"/>
      <c r="BI95" s="88"/>
      <c r="BJ95" s="88"/>
      <c r="BK95" s="88"/>
      <c r="BL95" s="88"/>
      <c r="BM95" s="88"/>
      <c r="BN95" s="88"/>
      <c r="BO95" s="88"/>
      <c r="BP95" s="88"/>
      <c r="BQ95" s="88"/>
    </row>
    <row r="96" spans="1:69" ht="12.75" customHeight="1" x14ac:dyDescent="0.25">
      <c r="A96" s="127"/>
      <c r="B96" s="127"/>
      <c r="C96" s="128"/>
      <c r="D96" s="128"/>
      <c r="E96" s="128"/>
      <c r="F96" s="128"/>
      <c r="G96" s="127"/>
      <c r="H96" s="127"/>
      <c r="I96" s="127"/>
      <c r="J96" s="127"/>
      <c r="K96" s="127"/>
      <c r="L96" s="129"/>
      <c r="M96" s="129"/>
      <c r="N96" s="127"/>
      <c r="O96" s="133"/>
      <c r="P96" s="133"/>
      <c r="Q96" s="133"/>
      <c r="R96" s="133"/>
      <c r="S96" s="133"/>
      <c r="T96" s="133"/>
      <c r="U96" s="133"/>
      <c r="V96" s="133"/>
      <c r="W96" s="133"/>
      <c r="X96" s="127"/>
      <c r="Y96" s="127"/>
      <c r="Z96" s="127"/>
      <c r="AA96" s="127"/>
      <c r="AB96" s="127"/>
      <c r="AC96" s="127"/>
      <c r="AD96" s="127"/>
      <c r="AE96" s="127"/>
      <c r="AF96" s="127"/>
      <c r="AG96" s="127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131"/>
      <c r="AZ96" s="88"/>
      <c r="BA96" s="88"/>
      <c r="BB96" s="88"/>
      <c r="BC96" s="88"/>
      <c r="BD96" s="88"/>
      <c r="BE96" s="88"/>
      <c r="BF96" s="88"/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8"/>
    </row>
    <row r="97" spans="1:69" ht="12.75" customHeight="1" x14ac:dyDescent="0.25">
      <c r="A97" s="127"/>
      <c r="B97" s="127"/>
      <c r="C97" s="128"/>
      <c r="D97" s="128"/>
      <c r="E97" s="128"/>
      <c r="F97" s="128"/>
      <c r="G97" s="127"/>
      <c r="H97" s="127"/>
      <c r="I97" s="127"/>
      <c r="J97" s="127"/>
      <c r="K97" s="127"/>
      <c r="L97" s="129"/>
      <c r="M97" s="129"/>
      <c r="N97" s="127"/>
      <c r="O97" s="133"/>
      <c r="P97" s="133"/>
      <c r="Q97" s="133"/>
      <c r="R97" s="133"/>
      <c r="S97" s="133"/>
      <c r="T97" s="133"/>
      <c r="U97" s="133"/>
      <c r="V97" s="133"/>
      <c r="W97" s="133"/>
      <c r="X97" s="127"/>
      <c r="Y97" s="127"/>
      <c r="Z97" s="127"/>
      <c r="AA97" s="127"/>
      <c r="AB97" s="127"/>
      <c r="AC97" s="127"/>
      <c r="AD97" s="127"/>
      <c r="AE97" s="127"/>
      <c r="AF97" s="127"/>
      <c r="AG97" s="127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131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  <c r="BM97" s="88"/>
      <c r="BN97" s="88"/>
      <c r="BO97" s="88"/>
      <c r="BP97" s="88"/>
      <c r="BQ97" s="88"/>
    </row>
    <row r="98" spans="1:69" ht="12.75" customHeight="1" x14ac:dyDescent="0.25">
      <c r="A98" s="127"/>
      <c r="B98" s="127"/>
      <c r="C98" s="128"/>
      <c r="D98" s="128"/>
      <c r="E98" s="128"/>
      <c r="F98" s="128"/>
      <c r="G98" s="127"/>
      <c r="H98" s="127"/>
      <c r="I98" s="127"/>
      <c r="J98" s="127"/>
      <c r="K98" s="127"/>
      <c r="L98" s="129"/>
      <c r="M98" s="129"/>
      <c r="N98" s="127"/>
      <c r="O98" s="133"/>
      <c r="P98" s="133"/>
      <c r="Q98" s="133"/>
      <c r="R98" s="133"/>
      <c r="S98" s="133"/>
      <c r="T98" s="133"/>
      <c r="U98" s="133"/>
      <c r="V98" s="133"/>
      <c r="W98" s="133"/>
      <c r="X98" s="127"/>
      <c r="Y98" s="127"/>
      <c r="Z98" s="127"/>
      <c r="AA98" s="127"/>
      <c r="AB98" s="127"/>
      <c r="AC98" s="127"/>
      <c r="AD98" s="127"/>
      <c r="AE98" s="127"/>
      <c r="AF98" s="127"/>
      <c r="AG98" s="127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131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8"/>
    </row>
    <row r="99" spans="1:69" ht="12.75" customHeight="1" x14ac:dyDescent="0.25">
      <c r="A99" s="127"/>
      <c r="B99" s="127"/>
      <c r="C99" s="128"/>
      <c r="D99" s="128"/>
      <c r="E99" s="128"/>
      <c r="F99" s="128"/>
      <c r="G99" s="127"/>
      <c r="H99" s="127"/>
      <c r="I99" s="127"/>
      <c r="J99" s="127"/>
      <c r="K99" s="127"/>
      <c r="L99" s="129"/>
      <c r="M99" s="129"/>
      <c r="N99" s="127"/>
      <c r="O99" s="133"/>
      <c r="P99" s="133"/>
      <c r="Q99" s="133"/>
      <c r="R99" s="133"/>
      <c r="S99" s="133"/>
      <c r="T99" s="133"/>
      <c r="U99" s="133"/>
      <c r="V99" s="133"/>
      <c r="W99" s="133"/>
      <c r="X99" s="127"/>
      <c r="Y99" s="127"/>
      <c r="Z99" s="127"/>
      <c r="AA99" s="127"/>
      <c r="AB99" s="127"/>
      <c r="AC99" s="127"/>
      <c r="AD99" s="127"/>
      <c r="AE99" s="127"/>
      <c r="AF99" s="127"/>
      <c r="AG99" s="127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131"/>
      <c r="AZ99" s="88"/>
      <c r="BA99" s="88"/>
      <c r="BB99" s="88"/>
      <c r="BC99" s="88"/>
      <c r="BD99" s="88"/>
      <c r="BE99" s="88"/>
      <c r="BF99" s="88"/>
      <c r="BG99" s="88"/>
      <c r="BH99" s="88"/>
      <c r="BI99" s="88"/>
      <c r="BJ99" s="88"/>
      <c r="BK99" s="88"/>
      <c r="BL99" s="88"/>
      <c r="BM99" s="88"/>
      <c r="BN99" s="88"/>
      <c r="BO99" s="88"/>
      <c r="BP99" s="88"/>
      <c r="BQ99" s="88"/>
    </row>
    <row r="100" spans="1:69" ht="12.75" customHeight="1" x14ac:dyDescent="0.25">
      <c r="A100" s="127"/>
      <c r="B100" s="127"/>
      <c r="C100" s="128"/>
      <c r="D100" s="128"/>
      <c r="E100" s="128"/>
      <c r="F100" s="128"/>
      <c r="G100" s="127"/>
      <c r="H100" s="127"/>
      <c r="I100" s="127"/>
      <c r="J100" s="127"/>
      <c r="K100" s="127"/>
      <c r="L100" s="129"/>
      <c r="M100" s="129"/>
      <c r="N100" s="127"/>
      <c r="O100" s="133"/>
      <c r="P100" s="133"/>
      <c r="Q100" s="133"/>
      <c r="R100" s="133"/>
      <c r="S100" s="133"/>
      <c r="T100" s="133"/>
      <c r="U100" s="133"/>
      <c r="V100" s="133"/>
      <c r="W100" s="133"/>
      <c r="X100" s="127"/>
      <c r="Y100" s="127"/>
      <c r="Z100" s="127"/>
      <c r="AA100" s="127"/>
      <c r="AB100" s="127"/>
      <c r="AC100" s="127"/>
      <c r="AD100" s="127"/>
      <c r="AE100" s="127"/>
      <c r="AF100" s="127"/>
      <c r="AG100" s="127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131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/>
      <c r="BJ100" s="88"/>
      <c r="BK100" s="88"/>
      <c r="BL100" s="88"/>
      <c r="BM100" s="88"/>
      <c r="BN100" s="88"/>
      <c r="BO100" s="88"/>
      <c r="BP100" s="88"/>
      <c r="BQ100" s="88"/>
    </row>
    <row r="101" spans="1:69" ht="12.75" customHeight="1" x14ac:dyDescent="0.25">
      <c r="A101" s="127"/>
      <c r="B101" s="127"/>
      <c r="C101" s="128"/>
      <c r="D101" s="128"/>
      <c r="E101" s="128"/>
      <c r="F101" s="128"/>
      <c r="G101" s="127"/>
      <c r="H101" s="127"/>
      <c r="I101" s="127"/>
      <c r="J101" s="127"/>
      <c r="K101" s="127"/>
      <c r="L101" s="129"/>
      <c r="M101" s="129"/>
      <c r="N101" s="127"/>
      <c r="O101" s="133"/>
      <c r="P101" s="133"/>
      <c r="Q101" s="133"/>
      <c r="R101" s="133"/>
      <c r="S101" s="133"/>
      <c r="T101" s="133"/>
      <c r="U101" s="133"/>
      <c r="V101" s="133"/>
      <c r="W101" s="133"/>
      <c r="X101" s="127"/>
      <c r="Y101" s="127"/>
      <c r="Z101" s="127"/>
      <c r="AA101" s="127"/>
      <c r="AB101" s="127"/>
      <c r="AC101" s="127"/>
      <c r="AD101" s="127"/>
      <c r="AE101" s="127"/>
      <c r="AF101" s="127"/>
      <c r="AG101" s="127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131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/>
      <c r="BJ101" s="88"/>
      <c r="BK101" s="88"/>
      <c r="BL101" s="88"/>
      <c r="BM101" s="88"/>
      <c r="BN101" s="88"/>
      <c r="BO101" s="88"/>
      <c r="BP101" s="88"/>
      <c r="BQ101" s="88"/>
    </row>
    <row r="102" spans="1:69" ht="12.75" customHeight="1" x14ac:dyDescent="0.25">
      <c r="A102" s="127"/>
      <c r="B102" s="127"/>
      <c r="C102" s="128"/>
      <c r="D102" s="128"/>
      <c r="E102" s="128"/>
      <c r="F102" s="128"/>
      <c r="G102" s="127"/>
      <c r="H102" s="127"/>
      <c r="I102" s="127"/>
      <c r="J102" s="127"/>
      <c r="K102" s="127"/>
      <c r="L102" s="129"/>
      <c r="M102" s="129"/>
      <c r="N102" s="127"/>
      <c r="O102" s="133"/>
      <c r="P102" s="133"/>
      <c r="Q102" s="133"/>
      <c r="R102" s="133"/>
      <c r="S102" s="133"/>
      <c r="T102" s="133"/>
      <c r="U102" s="133"/>
      <c r="V102" s="133"/>
      <c r="W102" s="133"/>
      <c r="X102" s="127"/>
      <c r="Y102" s="127"/>
      <c r="Z102" s="127"/>
      <c r="AA102" s="127"/>
      <c r="AB102" s="127"/>
      <c r="AC102" s="127"/>
      <c r="AD102" s="127"/>
      <c r="AE102" s="127"/>
      <c r="AF102" s="127"/>
      <c r="AG102" s="127"/>
      <c r="AH102" s="88"/>
      <c r="AI102" s="88"/>
      <c r="AJ102" s="88"/>
      <c r="AK102" s="88"/>
      <c r="AL102" s="88"/>
      <c r="AM102" s="88"/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131"/>
      <c r="AZ102" s="88"/>
      <c r="BA102" s="88"/>
      <c r="BB102" s="88"/>
      <c r="BC102" s="88"/>
      <c r="BD102" s="88"/>
      <c r="BE102" s="88"/>
      <c r="BF102" s="88"/>
      <c r="BG102" s="88"/>
      <c r="BH102" s="88"/>
      <c r="BI102" s="88"/>
      <c r="BJ102" s="88"/>
      <c r="BK102" s="88"/>
      <c r="BL102" s="88"/>
      <c r="BM102" s="88"/>
      <c r="BN102" s="88"/>
      <c r="BO102" s="88"/>
      <c r="BP102" s="88"/>
      <c r="BQ102" s="88"/>
    </row>
    <row r="103" spans="1:69" ht="12.75" customHeight="1" x14ac:dyDescent="0.25">
      <c r="A103" s="127"/>
      <c r="B103" s="127"/>
      <c r="C103" s="128"/>
      <c r="D103" s="128"/>
      <c r="E103" s="128"/>
      <c r="F103" s="128"/>
      <c r="G103" s="127"/>
      <c r="H103" s="127"/>
      <c r="I103" s="127"/>
      <c r="J103" s="127"/>
      <c r="K103" s="127"/>
      <c r="L103" s="129"/>
      <c r="M103" s="129"/>
      <c r="N103" s="127"/>
      <c r="O103" s="133"/>
      <c r="P103" s="133"/>
      <c r="Q103" s="133"/>
      <c r="R103" s="133"/>
      <c r="S103" s="133"/>
      <c r="T103" s="133"/>
      <c r="U103" s="133"/>
      <c r="V103" s="133"/>
      <c r="W103" s="133"/>
      <c r="X103" s="127"/>
      <c r="Y103" s="127"/>
      <c r="Z103" s="127"/>
      <c r="AA103" s="127"/>
      <c r="AB103" s="127"/>
      <c r="AC103" s="127"/>
      <c r="AD103" s="127"/>
      <c r="AE103" s="127"/>
      <c r="AF103" s="127"/>
      <c r="AG103" s="127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131"/>
      <c r="AZ103" s="88"/>
      <c r="BA103" s="88"/>
      <c r="BB103" s="88"/>
      <c r="BC103" s="88"/>
      <c r="BD103" s="88"/>
      <c r="BE103" s="88"/>
      <c r="BF103" s="88"/>
      <c r="BG103" s="88"/>
      <c r="BH103" s="88"/>
      <c r="BI103" s="88"/>
      <c r="BJ103" s="88"/>
      <c r="BK103" s="88"/>
      <c r="BL103" s="88"/>
      <c r="BM103" s="88"/>
      <c r="BN103" s="88"/>
      <c r="BO103" s="88"/>
      <c r="BP103" s="88"/>
      <c r="BQ103" s="88"/>
    </row>
    <row r="104" spans="1:69" ht="12.75" customHeight="1" x14ac:dyDescent="0.25">
      <c r="A104" s="127"/>
      <c r="B104" s="127"/>
      <c r="C104" s="128"/>
      <c r="D104" s="128"/>
      <c r="E104" s="128"/>
      <c r="F104" s="128"/>
      <c r="G104" s="127"/>
      <c r="H104" s="127"/>
      <c r="I104" s="127"/>
      <c r="J104" s="127"/>
      <c r="K104" s="127"/>
      <c r="L104" s="129"/>
      <c r="M104" s="129"/>
      <c r="N104" s="127"/>
      <c r="O104" s="133"/>
      <c r="P104" s="133"/>
      <c r="Q104" s="133"/>
      <c r="R104" s="133"/>
      <c r="S104" s="133"/>
      <c r="T104" s="133"/>
      <c r="U104" s="133"/>
      <c r="V104" s="133"/>
      <c r="W104" s="133"/>
      <c r="X104" s="127"/>
      <c r="Y104" s="127"/>
      <c r="Z104" s="127"/>
      <c r="AA104" s="127"/>
      <c r="AB104" s="127"/>
      <c r="AC104" s="127"/>
      <c r="AD104" s="127"/>
      <c r="AE104" s="127"/>
      <c r="AF104" s="127"/>
      <c r="AG104" s="127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131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</row>
    <row r="105" spans="1:69" ht="12.75" customHeight="1" x14ac:dyDescent="0.25">
      <c r="A105" s="127"/>
      <c r="B105" s="127"/>
      <c r="C105" s="128"/>
      <c r="D105" s="128"/>
      <c r="E105" s="128"/>
      <c r="F105" s="128"/>
      <c r="G105" s="127"/>
      <c r="H105" s="127"/>
      <c r="I105" s="127"/>
      <c r="J105" s="127"/>
      <c r="K105" s="127"/>
      <c r="L105" s="129"/>
      <c r="M105" s="129"/>
      <c r="N105" s="127"/>
      <c r="O105" s="133"/>
      <c r="P105" s="133"/>
      <c r="Q105" s="133"/>
      <c r="R105" s="133"/>
      <c r="S105" s="133"/>
      <c r="T105" s="133"/>
      <c r="U105" s="133"/>
      <c r="V105" s="133"/>
      <c r="W105" s="133"/>
      <c r="X105" s="127"/>
      <c r="Y105" s="127"/>
      <c r="Z105" s="127"/>
      <c r="AA105" s="127"/>
      <c r="AB105" s="127"/>
      <c r="AC105" s="127"/>
      <c r="AD105" s="127"/>
      <c r="AE105" s="127"/>
      <c r="AF105" s="127"/>
      <c r="AG105" s="127"/>
      <c r="AH105" s="88"/>
      <c r="AI105" s="88"/>
      <c r="AJ105" s="88"/>
      <c r="AK105" s="88"/>
      <c r="AL105" s="88"/>
      <c r="AM105" s="88"/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131"/>
      <c r="AZ105" s="88"/>
      <c r="BA105" s="88"/>
      <c r="BB105" s="88"/>
      <c r="BC105" s="88"/>
      <c r="BD105" s="88"/>
      <c r="BE105" s="88"/>
      <c r="BF105" s="88"/>
      <c r="BG105" s="88"/>
      <c r="BH105" s="88"/>
      <c r="BI105" s="88"/>
      <c r="BJ105" s="88"/>
      <c r="BK105" s="88"/>
      <c r="BL105" s="88"/>
      <c r="BM105" s="88"/>
      <c r="BN105" s="88"/>
      <c r="BO105" s="88"/>
      <c r="BP105" s="88"/>
      <c r="BQ105" s="88"/>
    </row>
    <row r="106" spans="1:69" ht="12.75" customHeight="1" x14ac:dyDescent="0.25">
      <c r="A106" s="127"/>
      <c r="B106" s="127"/>
      <c r="C106" s="128"/>
      <c r="D106" s="128"/>
      <c r="E106" s="128"/>
      <c r="F106" s="128"/>
      <c r="G106" s="127"/>
      <c r="H106" s="127"/>
      <c r="I106" s="127"/>
      <c r="J106" s="127"/>
      <c r="K106" s="127"/>
      <c r="L106" s="129"/>
      <c r="M106" s="129"/>
      <c r="N106" s="127"/>
      <c r="O106" s="133"/>
      <c r="P106" s="133"/>
      <c r="Q106" s="133"/>
      <c r="R106" s="133"/>
      <c r="S106" s="133"/>
      <c r="T106" s="133"/>
      <c r="U106" s="133"/>
      <c r="V106" s="133"/>
      <c r="W106" s="133"/>
      <c r="X106" s="127"/>
      <c r="Y106" s="127"/>
      <c r="Z106" s="127"/>
      <c r="AA106" s="127"/>
      <c r="AB106" s="127"/>
      <c r="AC106" s="127"/>
      <c r="AD106" s="127"/>
      <c r="AE106" s="127"/>
      <c r="AF106" s="127"/>
      <c r="AG106" s="127"/>
      <c r="AH106" s="88"/>
      <c r="AI106" s="88"/>
      <c r="AJ106" s="88"/>
      <c r="AK106" s="88"/>
      <c r="AL106" s="88"/>
      <c r="AM106" s="88"/>
      <c r="AN106" s="88"/>
      <c r="AO106" s="88"/>
      <c r="AP106" s="88"/>
      <c r="AQ106" s="88"/>
      <c r="AR106" s="88"/>
      <c r="AS106" s="88"/>
      <c r="AT106" s="88"/>
      <c r="AU106" s="88"/>
      <c r="AV106" s="88"/>
      <c r="AW106" s="88"/>
      <c r="AX106" s="88"/>
      <c r="AY106" s="131"/>
      <c r="AZ106" s="88"/>
      <c r="BA106" s="88"/>
      <c r="BB106" s="88"/>
      <c r="BC106" s="88"/>
      <c r="BD106" s="88"/>
      <c r="BE106" s="88"/>
      <c r="BF106" s="88"/>
      <c r="BG106" s="88"/>
      <c r="BH106" s="88"/>
      <c r="BI106" s="88"/>
      <c r="BJ106" s="88"/>
      <c r="BK106" s="88"/>
      <c r="BL106" s="88"/>
      <c r="BM106" s="88"/>
      <c r="BN106" s="88"/>
      <c r="BO106" s="88"/>
      <c r="BP106" s="88"/>
      <c r="BQ106" s="88"/>
    </row>
    <row r="107" spans="1:69" ht="12.75" customHeight="1" x14ac:dyDescent="0.25">
      <c r="A107" s="127"/>
      <c r="B107" s="127"/>
      <c r="C107" s="128"/>
      <c r="D107" s="128"/>
      <c r="E107" s="128"/>
      <c r="F107" s="128"/>
      <c r="G107" s="127"/>
      <c r="H107" s="127"/>
      <c r="I107" s="127"/>
      <c r="J107" s="127"/>
      <c r="K107" s="127"/>
      <c r="L107" s="129"/>
      <c r="M107" s="129"/>
      <c r="N107" s="127"/>
      <c r="O107" s="133"/>
      <c r="P107" s="133"/>
      <c r="Q107" s="133"/>
      <c r="R107" s="133"/>
      <c r="S107" s="133"/>
      <c r="T107" s="133"/>
      <c r="U107" s="133"/>
      <c r="V107" s="133"/>
      <c r="W107" s="133"/>
      <c r="X107" s="127"/>
      <c r="Y107" s="127"/>
      <c r="Z107" s="127"/>
      <c r="AA107" s="127"/>
      <c r="AB107" s="127"/>
      <c r="AC107" s="127"/>
      <c r="AD107" s="127"/>
      <c r="AE107" s="127"/>
      <c r="AF107" s="127"/>
      <c r="AG107" s="127"/>
      <c r="AH107" s="88"/>
      <c r="AI107" s="88"/>
      <c r="AJ107" s="88"/>
      <c r="AK107" s="88"/>
      <c r="AL107" s="88"/>
      <c r="AM107" s="88"/>
      <c r="AN107" s="88"/>
      <c r="AO107" s="88"/>
      <c r="AP107" s="88"/>
      <c r="AQ107" s="88"/>
      <c r="AR107" s="88"/>
      <c r="AS107" s="88"/>
      <c r="AT107" s="88"/>
      <c r="AU107" s="88"/>
      <c r="AV107" s="88"/>
      <c r="AW107" s="88"/>
      <c r="AX107" s="88"/>
      <c r="AY107" s="131"/>
      <c r="AZ107" s="88"/>
      <c r="BA107" s="88"/>
      <c r="BB107" s="88"/>
      <c r="BC107" s="88"/>
      <c r="BD107" s="88"/>
      <c r="BE107" s="88"/>
      <c r="BF107" s="88"/>
      <c r="BG107" s="88"/>
      <c r="BH107" s="88"/>
      <c r="BI107" s="88"/>
      <c r="BJ107" s="88"/>
      <c r="BK107" s="88"/>
      <c r="BL107" s="88"/>
      <c r="BM107" s="88"/>
      <c r="BN107" s="88"/>
      <c r="BO107" s="88"/>
      <c r="BP107" s="88"/>
      <c r="BQ107" s="88"/>
    </row>
    <row r="108" spans="1:69" ht="12.75" customHeight="1" x14ac:dyDescent="0.25">
      <c r="A108" s="127"/>
      <c r="B108" s="127"/>
      <c r="C108" s="128"/>
      <c r="D108" s="128"/>
      <c r="E108" s="128"/>
      <c r="F108" s="128"/>
      <c r="G108" s="127"/>
      <c r="H108" s="127"/>
      <c r="I108" s="127"/>
      <c r="J108" s="127"/>
      <c r="K108" s="127"/>
      <c r="L108" s="129"/>
      <c r="M108" s="129"/>
      <c r="N108" s="127"/>
      <c r="O108" s="133"/>
      <c r="P108" s="133"/>
      <c r="Q108" s="133"/>
      <c r="R108" s="133"/>
      <c r="S108" s="133"/>
      <c r="T108" s="133"/>
      <c r="U108" s="133"/>
      <c r="V108" s="133"/>
      <c r="W108" s="133"/>
      <c r="X108" s="127"/>
      <c r="Y108" s="127"/>
      <c r="Z108" s="127"/>
      <c r="AA108" s="127"/>
      <c r="AB108" s="127"/>
      <c r="AC108" s="127"/>
      <c r="AD108" s="127"/>
      <c r="AE108" s="127"/>
      <c r="AF108" s="127"/>
      <c r="AG108" s="127"/>
      <c r="AH108" s="88"/>
      <c r="AI108" s="88"/>
      <c r="AJ108" s="88"/>
      <c r="AK108" s="88"/>
      <c r="AL108" s="88"/>
      <c r="AM108" s="88"/>
      <c r="AN108" s="88"/>
      <c r="AO108" s="88"/>
      <c r="AP108" s="88"/>
      <c r="AQ108" s="88"/>
      <c r="AR108" s="88"/>
      <c r="AS108" s="88"/>
      <c r="AT108" s="88"/>
      <c r="AU108" s="88"/>
      <c r="AV108" s="88"/>
      <c r="AW108" s="88"/>
      <c r="AX108" s="88"/>
      <c r="AY108" s="131"/>
      <c r="AZ108" s="88"/>
      <c r="BA108" s="88"/>
      <c r="BB108" s="88"/>
      <c r="BC108" s="88"/>
      <c r="BD108" s="88"/>
      <c r="BE108" s="88"/>
      <c r="BF108" s="88"/>
      <c r="BG108" s="88"/>
      <c r="BH108" s="88"/>
      <c r="BI108" s="88"/>
      <c r="BJ108" s="88"/>
      <c r="BK108" s="88"/>
      <c r="BL108" s="88"/>
      <c r="BM108" s="88"/>
      <c r="BN108" s="88"/>
      <c r="BO108" s="88"/>
      <c r="BP108" s="88"/>
      <c r="BQ108" s="88"/>
    </row>
    <row r="109" spans="1:69" ht="12.75" customHeight="1" x14ac:dyDescent="0.25">
      <c r="A109" s="127"/>
      <c r="B109" s="127"/>
      <c r="C109" s="128"/>
      <c r="D109" s="128"/>
      <c r="E109" s="128"/>
      <c r="F109" s="128"/>
      <c r="G109" s="127"/>
      <c r="H109" s="127"/>
      <c r="I109" s="127"/>
      <c r="J109" s="127"/>
      <c r="K109" s="127"/>
      <c r="L109" s="129"/>
      <c r="M109" s="129"/>
      <c r="N109" s="127"/>
      <c r="O109" s="133"/>
      <c r="P109" s="133"/>
      <c r="Q109" s="133"/>
      <c r="R109" s="133"/>
      <c r="S109" s="133"/>
      <c r="T109" s="133"/>
      <c r="U109" s="133"/>
      <c r="V109" s="133"/>
      <c r="W109" s="133"/>
      <c r="X109" s="127"/>
      <c r="Y109" s="127"/>
      <c r="Z109" s="127"/>
      <c r="AA109" s="127"/>
      <c r="AB109" s="127"/>
      <c r="AC109" s="127"/>
      <c r="AD109" s="127"/>
      <c r="AE109" s="127"/>
      <c r="AF109" s="127"/>
      <c r="AG109" s="127"/>
      <c r="AH109" s="88"/>
      <c r="AI109" s="88"/>
      <c r="AJ109" s="88"/>
      <c r="AK109" s="88"/>
      <c r="AL109" s="88"/>
      <c r="AM109" s="88"/>
      <c r="AN109" s="88"/>
      <c r="AO109" s="88"/>
      <c r="AP109" s="88"/>
      <c r="AQ109" s="88"/>
      <c r="AR109" s="88"/>
      <c r="AS109" s="88"/>
      <c r="AT109" s="88"/>
      <c r="AU109" s="88"/>
      <c r="AV109" s="88"/>
      <c r="AW109" s="88"/>
      <c r="AX109" s="88"/>
      <c r="AY109" s="131"/>
      <c r="AZ109" s="88"/>
      <c r="BA109" s="88"/>
      <c r="BB109" s="88"/>
      <c r="BC109" s="88"/>
      <c r="BD109" s="88"/>
      <c r="BE109" s="88"/>
      <c r="BF109" s="88"/>
      <c r="BG109" s="88"/>
      <c r="BH109" s="88"/>
      <c r="BI109" s="88"/>
      <c r="BJ109" s="88"/>
      <c r="BK109" s="88"/>
      <c r="BL109" s="88"/>
      <c r="BM109" s="88"/>
      <c r="BN109" s="88"/>
      <c r="BO109" s="88"/>
      <c r="BP109" s="88"/>
      <c r="BQ109" s="88"/>
    </row>
    <row r="110" spans="1:69" ht="12.75" customHeight="1" x14ac:dyDescent="0.25">
      <c r="A110" s="127"/>
      <c r="B110" s="127"/>
      <c r="C110" s="128"/>
      <c r="D110" s="128"/>
      <c r="E110" s="128"/>
      <c r="F110" s="128"/>
      <c r="G110" s="127"/>
      <c r="H110" s="127"/>
      <c r="I110" s="127"/>
      <c r="J110" s="127"/>
      <c r="K110" s="127"/>
      <c r="L110" s="129"/>
      <c r="M110" s="129"/>
      <c r="N110" s="127"/>
      <c r="O110" s="133"/>
      <c r="P110" s="133"/>
      <c r="Q110" s="133"/>
      <c r="R110" s="133"/>
      <c r="S110" s="133"/>
      <c r="T110" s="133"/>
      <c r="U110" s="133"/>
      <c r="V110" s="133"/>
      <c r="W110" s="133"/>
      <c r="X110" s="127"/>
      <c r="Y110" s="127"/>
      <c r="Z110" s="127"/>
      <c r="AA110" s="127"/>
      <c r="AB110" s="127"/>
      <c r="AC110" s="127"/>
      <c r="AD110" s="127"/>
      <c r="AE110" s="127"/>
      <c r="AF110" s="127"/>
      <c r="AG110" s="127"/>
      <c r="AH110" s="88"/>
      <c r="AI110" s="88"/>
      <c r="AJ110" s="88"/>
      <c r="AK110" s="88"/>
      <c r="AL110" s="88"/>
      <c r="AM110" s="88"/>
      <c r="AN110" s="88"/>
      <c r="AO110" s="88"/>
      <c r="AP110" s="88"/>
      <c r="AQ110" s="88"/>
      <c r="AR110" s="88"/>
      <c r="AS110" s="88"/>
      <c r="AT110" s="88"/>
      <c r="AU110" s="88"/>
      <c r="AV110" s="88"/>
      <c r="AW110" s="88"/>
      <c r="AX110" s="88"/>
      <c r="AY110" s="131"/>
      <c r="AZ110" s="88"/>
      <c r="BA110" s="88"/>
      <c r="BB110" s="88"/>
      <c r="BC110" s="88"/>
      <c r="BD110" s="88"/>
      <c r="BE110" s="88"/>
      <c r="BF110" s="88"/>
      <c r="BG110" s="88"/>
      <c r="BH110" s="88"/>
      <c r="BI110" s="88"/>
      <c r="BJ110" s="88"/>
      <c r="BK110" s="88"/>
      <c r="BL110" s="88"/>
      <c r="BM110" s="88"/>
      <c r="BN110" s="88"/>
      <c r="BO110" s="88"/>
      <c r="BP110" s="88"/>
      <c r="BQ110" s="88"/>
    </row>
    <row r="111" spans="1:69" ht="12.75" customHeight="1" x14ac:dyDescent="0.25">
      <c r="A111" s="127"/>
      <c r="B111" s="127"/>
      <c r="C111" s="128"/>
      <c r="D111" s="128"/>
      <c r="E111" s="128"/>
      <c r="F111" s="128"/>
      <c r="G111" s="127"/>
      <c r="H111" s="127"/>
      <c r="I111" s="127"/>
      <c r="J111" s="127"/>
      <c r="K111" s="127"/>
      <c r="L111" s="129"/>
      <c r="M111" s="129"/>
      <c r="N111" s="127"/>
      <c r="O111" s="133"/>
      <c r="P111" s="133"/>
      <c r="Q111" s="133"/>
      <c r="R111" s="133"/>
      <c r="S111" s="133"/>
      <c r="T111" s="133"/>
      <c r="U111" s="133"/>
      <c r="V111" s="133"/>
      <c r="W111" s="133"/>
      <c r="X111" s="127"/>
      <c r="Y111" s="127"/>
      <c r="Z111" s="127"/>
      <c r="AA111" s="127"/>
      <c r="AB111" s="127"/>
      <c r="AC111" s="127"/>
      <c r="AD111" s="127"/>
      <c r="AE111" s="127"/>
      <c r="AF111" s="127"/>
      <c r="AG111" s="127"/>
      <c r="AH111" s="88"/>
      <c r="AI111" s="88"/>
      <c r="AJ111" s="88"/>
      <c r="AK111" s="88"/>
      <c r="AL111" s="88"/>
      <c r="AM111" s="88"/>
      <c r="AN111" s="88"/>
      <c r="AO111" s="88"/>
      <c r="AP111" s="88"/>
      <c r="AQ111" s="88"/>
      <c r="AR111" s="88"/>
      <c r="AS111" s="88"/>
      <c r="AT111" s="88"/>
      <c r="AU111" s="88"/>
      <c r="AV111" s="88"/>
      <c r="AW111" s="88"/>
      <c r="AX111" s="88"/>
      <c r="AY111" s="131"/>
      <c r="AZ111" s="88"/>
      <c r="BA111" s="88"/>
      <c r="BB111" s="88"/>
      <c r="BC111" s="88"/>
      <c r="BD111" s="88"/>
      <c r="BE111" s="88"/>
      <c r="BF111" s="88"/>
      <c r="BG111" s="88"/>
      <c r="BH111" s="88"/>
      <c r="BI111" s="88"/>
      <c r="BJ111" s="88"/>
      <c r="BK111" s="88"/>
      <c r="BL111" s="88"/>
      <c r="BM111" s="88"/>
      <c r="BN111" s="88"/>
      <c r="BO111" s="88"/>
      <c r="BP111" s="88"/>
      <c r="BQ111" s="88"/>
    </row>
    <row r="112" spans="1:69" ht="12.75" customHeight="1" x14ac:dyDescent="0.25">
      <c r="A112" s="127"/>
      <c r="B112" s="127"/>
      <c r="C112" s="128"/>
      <c r="D112" s="128"/>
      <c r="E112" s="128"/>
      <c r="F112" s="128"/>
      <c r="G112" s="127"/>
      <c r="H112" s="127"/>
      <c r="I112" s="127"/>
      <c r="J112" s="127"/>
      <c r="K112" s="127"/>
      <c r="L112" s="129"/>
      <c r="M112" s="129"/>
      <c r="N112" s="127"/>
      <c r="O112" s="133"/>
      <c r="P112" s="133"/>
      <c r="Q112" s="133"/>
      <c r="R112" s="133"/>
      <c r="S112" s="133"/>
      <c r="T112" s="133"/>
      <c r="U112" s="133"/>
      <c r="V112" s="133"/>
      <c r="W112" s="133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88"/>
      <c r="AI112" s="88"/>
      <c r="AJ112" s="88"/>
      <c r="AK112" s="88"/>
      <c r="AL112" s="88"/>
      <c r="AM112" s="88"/>
      <c r="AN112" s="88"/>
      <c r="AO112" s="88"/>
      <c r="AP112" s="88"/>
      <c r="AQ112" s="88"/>
      <c r="AR112" s="88"/>
      <c r="AS112" s="88"/>
      <c r="AT112" s="88"/>
      <c r="AU112" s="88"/>
      <c r="AV112" s="88"/>
      <c r="AW112" s="88"/>
      <c r="AX112" s="88"/>
      <c r="AY112" s="131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/>
      <c r="BO112" s="88"/>
      <c r="BP112" s="88"/>
      <c r="BQ112" s="88"/>
    </row>
    <row r="113" spans="1:69" ht="12.75" customHeight="1" x14ac:dyDescent="0.25">
      <c r="A113" s="127"/>
      <c r="B113" s="127"/>
      <c r="C113" s="128"/>
      <c r="D113" s="128"/>
      <c r="E113" s="128"/>
      <c r="F113" s="128"/>
      <c r="G113" s="127"/>
      <c r="H113" s="127"/>
      <c r="I113" s="127"/>
      <c r="J113" s="127"/>
      <c r="K113" s="127"/>
      <c r="L113" s="129"/>
      <c r="M113" s="129"/>
      <c r="N113" s="127"/>
      <c r="O113" s="133"/>
      <c r="P113" s="133"/>
      <c r="Q113" s="133"/>
      <c r="R113" s="133"/>
      <c r="S113" s="133"/>
      <c r="T113" s="133"/>
      <c r="U113" s="133"/>
      <c r="V113" s="133"/>
      <c r="W113" s="133"/>
      <c r="X113" s="127"/>
      <c r="Y113" s="127"/>
      <c r="Z113" s="127"/>
      <c r="AA113" s="127"/>
      <c r="AB113" s="127"/>
      <c r="AC113" s="127"/>
      <c r="AD113" s="127"/>
      <c r="AE113" s="127"/>
      <c r="AF113" s="127"/>
      <c r="AG113" s="127"/>
      <c r="AH113" s="88"/>
      <c r="AI113" s="88"/>
      <c r="AJ113" s="88"/>
      <c r="AK113" s="88"/>
      <c r="AL113" s="88"/>
      <c r="AM113" s="88"/>
      <c r="AN113" s="88"/>
      <c r="AO113" s="88"/>
      <c r="AP113" s="88"/>
      <c r="AQ113" s="88"/>
      <c r="AR113" s="88"/>
      <c r="AS113" s="88"/>
      <c r="AT113" s="88"/>
      <c r="AU113" s="88"/>
      <c r="AV113" s="88"/>
      <c r="AW113" s="88"/>
      <c r="AX113" s="88"/>
      <c r="AY113" s="131"/>
      <c r="AZ113" s="88"/>
      <c r="BA113" s="88"/>
      <c r="BB113" s="88"/>
      <c r="BC113" s="88"/>
      <c r="BD113" s="88"/>
      <c r="BE113" s="88"/>
      <c r="BF113" s="88"/>
      <c r="BG113" s="88"/>
      <c r="BH113" s="88"/>
      <c r="BI113" s="88"/>
      <c r="BJ113" s="88"/>
      <c r="BK113" s="88"/>
      <c r="BL113" s="88"/>
      <c r="BM113" s="88"/>
      <c r="BN113" s="88"/>
      <c r="BO113" s="88"/>
      <c r="BP113" s="88"/>
      <c r="BQ113" s="88"/>
    </row>
    <row r="114" spans="1:69" ht="12.75" customHeight="1" x14ac:dyDescent="0.25">
      <c r="A114" s="127"/>
      <c r="B114" s="127"/>
      <c r="C114" s="128"/>
      <c r="D114" s="128"/>
      <c r="E114" s="128"/>
      <c r="F114" s="128"/>
      <c r="G114" s="127"/>
      <c r="H114" s="127"/>
      <c r="I114" s="127"/>
      <c r="J114" s="127"/>
      <c r="K114" s="127"/>
      <c r="L114" s="129"/>
      <c r="M114" s="129"/>
      <c r="N114" s="127"/>
      <c r="O114" s="133"/>
      <c r="P114" s="133"/>
      <c r="Q114" s="133"/>
      <c r="R114" s="133"/>
      <c r="S114" s="133"/>
      <c r="T114" s="133"/>
      <c r="U114" s="133"/>
      <c r="V114" s="133"/>
      <c r="W114" s="133"/>
      <c r="X114" s="127"/>
      <c r="Y114" s="127"/>
      <c r="Z114" s="127"/>
      <c r="AA114" s="127"/>
      <c r="AB114" s="127"/>
      <c r="AC114" s="127"/>
      <c r="AD114" s="127"/>
      <c r="AE114" s="127"/>
      <c r="AF114" s="127"/>
      <c r="AG114" s="127"/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8"/>
      <c r="AU114" s="88"/>
      <c r="AV114" s="88"/>
      <c r="AW114" s="88"/>
      <c r="AX114" s="88"/>
      <c r="AY114" s="131"/>
      <c r="AZ114" s="88"/>
      <c r="BA114" s="88"/>
      <c r="BB114" s="88"/>
      <c r="BC114" s="88"/>
      <c r="BD114" s="88"/>
      <c r="BE114" s="88"/>
      <c r="BF114" s="88"/>
      <c r="BG114" s="88"/>
      <c r="BH114" s="88"/>
      <c r="BI114" s="88"/>
      <c r="BJ114" s="88"/>
      <c r="BK114" s="88"/>
      <c r="BL114" s="88"/>
      <c r="BM114" s="88"/>
      <c r="BN114" s="88"/>
      <c r="BO114" s="88"/>
      <c r="BP114" s="88"/>
      <c r="BQ114" s="88"/>
    </row>
    <row r="115" spans="1:69" ht="12.75" customHeight="1" x14ac:dyDescent="0.25">
      <c r="A115" s="127"/>
      <c r="B115" s="127"/>
      <c r="C115" s="128"/>
      <c r="D115" s="128"/>
      <c r="E115" s="128"/>
      <c r="F115" s="128"/>
      <c r="G115" s="127"/>
      <c r="H115" s="127"/>
      <c r="I115" s="127"/>
      <c r="J115" s="127"/>
      <c r="K115" s="127"/>
      <c r="L115" s="129"/>
      <c r="M115" s="129"/>
      <c r="N115" s="127"/>
      <c r="O115" s="133"/>
      <c r="P115" s="133"/>
      <c r="Q115" s="133"/>
      <c r="R115" s="133"/>
      <c r="S115" s="133"/>
      <c r="T115" s="133"/>
      <c r="U115" s="133"/>
      <c r="V115" s="133"/>
      <c r="W115" s="133"/>
      <c r="X115" s="127"/>
      <c r="Y115" s="127"/>
      <c r="Z115" s="127"/>
      <c r="AA115" s="127"/>
      <c r="AB115" s="127"/>
      <c r="AC115" s="127"/>
      <c r="AD115" s="127"/>
      <c r="AE115" s="127"/>
      <c r="AF115" s="127"/>
      <c r="AG115" s="127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131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/>
      <c r="BO115" s="88"/>
      <c r="BP115" s="88"/>
      <c r="BQ115" s="88"/>
    </row>
    <row r="116" spans="1:69" ht="12.75" customHeight="1" x14ac:dyDescent="0.25">
      <c r="A116" s="127"/>
      <c r="B116" s="127"/>
      <c r="C116" s="128"/>
      <c r="D116" s="128"/>
      <c r="E116" s="128"/>
      <c r="F116" s="128"/>
      <c r="G116" s="127"/>
      <c r="H116" s="127"/>
      <c r="I116" s="127"/>
      <c r="J116" s="127"/>
      <c r="K116" s="127"/>
      <c r="L116" s="129"/>
      <c r="M116" s="129"/>
      <c r="N116" s="127"/>
      <c r="O116" s="133"/>
      <c r="P116" s="133"/>
      <c r="Q116" s="133"/>
      <c r="R116" s="133"/>
      <c r="S116" s="133"/>
      <c r="T116" s="133"/>
      <c r="U116" s="133"/>
      <c r="V116" s="133"/>
      <c r="W116" s="133"/>
      <c r="X116" s="127"/>
      <c r="Y116" s="127"/>
      <c r="Z116" s="127"/>
      <c r="AA116" s="127"/>
      <c r="AB116" s="127"/>
      <c r="AC116" s="127"/>
      <c r="AD116" s="127"/>
      <c r="AE116" s="127"/>
      <c r="AF116" s="127"/>
      <c r="AG116" s="127"/>
      <c r="AH116" s="88"/>
      <c r="AI116" s="88"/>
      <c r="AJ116" s="88"/>
      <c r="AK116" s="88"/>
      <c r="AL116" s="88"/>
      <c r="AM116" s="88"/>
      <c r="AN116" s="88"/>
      <c r="AO116" s="88"/>
      <c r="AP116" s="88"/>
      <c r="AQ116" s="88"/>
      <c r="AR116" s="88"/>
      <c r="AS116" s="88"/>
      <c r="AT116" s="88"/>
      <c r="AU116" s="88"/>
      <c r="AV116" s="88"/>
      <c r="AW116" s="88"/>
      <c r="AX116" s="88"/>
      <c r="AY116" s="131"/>
      <c r="AZ116" s="88"/>
      <c r="BA116" s="88"/>
      <c r="BB116" s="88"/>
      <c r="BC116" s="88"/>
      <c r="BD116" s="88"/>
      <c r="BE116" s="88"/>
      <c r="BF116" s="88"/>
      <c r="BG116" s="88"/>
      <c r="BH116" s="88"/>
      <c r="BI116" s="88"/>
      <c r="BJ116" s="88"/>
      <c r="BK116" s="88"/>
      <c r="BL116" s="88"/>
      <c r="BM116" s="88"/>
      <c r="BN116" s="88"/>
      <c r="BO116" s="88"/>
      <c r="BP116" s="88"/>
      <c r="BQ116" s="88"/>
    </row>
    <row r="117" spans="1:69" ht="12.75" customHeight="1" x14ac:dyDescent="0.25">
      <c r="A117" s="127"/>
      <c r="B117" s="127"/>
      <c r="C117" s="128"/>
      <c r="D117" s="128"/>
      <c r="E117" s="128"/>
      <c r="F117" s="128"/>
      <c r="G117" s="127"/>
      <c r="H117" s="127"/>
      <c r="I117" s="127"/>
      <c r="J117" s="127"/>
      <c r="K117" s="127"/>
      <c r="L117" s="129"/>
      <c r="M117" s="129"/>
      <c r="N117" s="127"/>
      <c r="O117" s="133"/>
      <c r="P117" s="133"/>
      <c r="Q117" s="133"/>
      <c r="R117" s="133"/>
      <c r="S117" s="133"/>
      <c r="T117" s="133"/>
      <c r="U117" s="133"/>
      <c r="V117" s="133"/>
      <c r="W117" s="133"/>
      <c r="X117" s="127"/>
      <c r="Y117" s="127"/>
      <c r="Z117" s="127"/>
      <c r="AA117" s="127"/>
      <c r="AB117" s="127"/>
      <c r="AC117" s="127"/>
      <c r="AD117" s="127"/>
      <c r="AE117" s="127"/>
      <c r="AF117" s="127"/>
      <c r="AG117" s="127"/>
      <c r="AH117" s="88"/>
      <c r="AI117" s="88"/>
      <c r="AJ117" s="88"/>
      <c r="AK117" s="88"/>
      <c r="AL117" s="88"/>
      <c r="AM117" s="88"/>
      <c r="AN117" s="88"/>
      <c r="AO117" s="88"/>
      <c r="AP117" s="88"/>
      <c r="AQ117" s="88"/>
      <c r="AR117" s="88"/>
      <c r="AS117" s="88"/>
      <c r="AT117" s="88"/>
      <c r="AU117" s="88"/>
      <c r="AV117" s="88"/>
      <c r="AW117" s="88"/>
      <c r="AX117" s="88"/>
      <c r="AY117" s="131"/>
      <c r="AZ117" s="88"/>
      <c r="BA117" s="88"/>
      <c r="BB117" s="88"/>
      <c r="BC117" s="88"/>
      <c r="BD117" s="88"/>
      <c r="BE117" s="88"/>
      <c r="BF117" s="88"/>
      <c r="BG117" s="88"/>
      <c r="BH117" s="88"/>
      <c r="BI117" s="88"/>
      <c r="BJ117" s="88"/>
      <c r="BK117" s="88"/>
      <c r="BL117" s="88"/>
      <c r="BM117" s="88"/>
      <c r="BN117" s="88"/>
      <c r="BO117" s="88"/>
      <c r="BP117" s="88"/>
      <c r="BQ117" s="88"/>
    </row>
    <row r="118" spans="1:69" ht="12.75" customHeight="1" x14ac:dyDescent="0.25">
      <c r="A118" s="127"/>
      <c r="B118" s="127"/>
      <c r="C118" s="128"/>
      <c r="D118" s="128"/>
      <c r="E118" s="128"/>
      <c r="F118" s="128"/>
      <c r="G118" s="127"/>
      <c r="H118" s="127"/>
      <c r="I118" s="127"/>
      <c r="J118" s="127"/>
      <c r="K118" s="127"/>
      <c r="L118" s="129"/>
      <c r="M118" s="129"/>
      <c r="N118" s="127"/>
      <c r="O118" s="133"/>
      <c r="P118" s="133"/>
      <c r="Q118" s="133"/>
      <c r="R118" s="133"/>
      <c r="S118" s="133"/>
      <c r="T118" s="133"/>
      <c r="U118" s="133"/>
      <c r="V118" s="133"/>
      <c r="W118" s="133"/>
      <c r="X118" s="127"/>
      <c r="Y118" s="127"/>
      <c r="Z118" s="127"/>
      <c r="AA118" s="127"/>
      <c r="AB118" s="127"/>
      <c r="AC118" s="127"/>
      <c r="AD118" s="127"/>
      <c r="AE118" s="127"/>
      <c r="AF118" s="127"/>
      <c r="AG118" s="127"/>
      <c r="AH118" s="88"/>
      <c r="AI118" s="88"/>
      <c r="AJ118" s="88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131"/>
      <c r="AZ118" s="88"/>
      <c r="BA118" s="88"/>
      <c r="BB118" s="88"/>
      <c r="BC118" s="88"/>
      <c r="BD118" s="88"/>
      <c r="BE118" s="88"/>
      <c r="BF118" s="88"/>
      <c r="BG118" s="88"/>
      <c r="BH118" s="88"/>
      <c r="BI118" s="88"/>
      <c r="BJ118" s="88"/>
      <c r="BK118" s="88"/>
      <c r="BL118" s="88"/>
      <c r="BM118" s="88"/>
      <c r="BN118" s="88"/>
      <c r="BO118" s="88"/>
      <c r="BP118" s="88"/>
      <c r="BQ118" s="88"/>
    </row>
    <row r="119" spans="1:69" ht="12.75" customHeight="1" x14ac:dyDescent="0.25">
      <c r="A119" s="127"/>
      <c r="B119" s="127"/>
      <c r="C119" s="128"/>
      <c r="D119" s="128"/>
      <c r="E119" s="128"/>
      <c r="F119" s="128"/>
      <c r="G119" s="127"/>
      <c r="H119" s="127"/>
      <c r="I119" s="127"/>
      <c r="J119" s="127"/>
      <c r="K119" s="127"/>
      <c r="L119" s="129"/>
      <c r="M119" s="129"/>
      <c r="N119" s="127"/>
      <c r="O119" s="133"/>
      <c r="P119" s="133"/>
      <c r="Q119" s="133"/>
      <c r="R119" s="133"/>
      <c r="S119" s="133"/>
      <c r="T119" s="133"/>
      <c r="U119" s="133"/>
      <c r="V119" s="133"/>
      <c r="W119" s="133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88"/>
      <c r="AI119" s="88"/>
      <c r="AJ119" s="88"/>
      <c r="AK119" s="88"/>
      <c r="AL119" s="88"/>
      <c r="AM119" s="88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88"/>
      <c r="AY119" s="131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88"/>
      <c r="BM119" s="88"/>
      <c r="BN119" s="88"/>
      <c r="BO119" s="88"/>
      <c r="BP119" s="88"/>
      <c r="BQ119" s="88"/>
    </row>
    <row r="120" spans="1:69" ht="12.75" customHeight="1" x14ac:dyDescent="0.25">
      <c r="A120" s="127"/>
      <c r="B120" s="127"/>
      <c r="C120" s="128"/>
      <c r="D120" s="128"/>
      <c r="E120" s="128"/>
      <c r="F120" s="128"/>
      <c r="G120" s="127"/>
      <c r="H120" s="127"/>
      <c r="I120" s="127"/>
      <c r="J120" s="127"/>
      <c r="K120" s="127"/>
      <c r="L120" s="129"/>
      <c r="M120" s="129"/>
      <c r="N120" s="127"/>
      <c r="O120" s="133"/>
      <c r="P120" s="133"/>
      <c r="Q120" s="133"/>
      <c r="R120" s="133"/>
      <c r="S120" s="133"/>
      <c r="T120" s="133"/>
      <c r="U120" s="133"/>
      <c r="V120" s="133"/>
      <c r="W120" s="133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88"/>
      <c r="AI120" s="88"/>
      <c r="AJ120" s="88"/>
      <c r="AK120" s="88"/>
      <c r="AL120" s="88"/>
      <c r="AM120" s="88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88"/>
      <c r="AY120" s="131"/>
      <c r="AZ120" s="88"/>
      <c r="BA120" s="88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88"/>
      <c r="BM120" s="88"/>
      <c r="BN120" s="88"/>
      <c r="BO120" s="88"/>
      <c r="BP120" s="88"/>
      <c r="BQ120" s="88"/>
    </row>
    <row r="121" spans="1:69" ht="12.75" customHeight="1" x14ac:dyDescent="0.25">
      <c r="A121" s="127"/>
      <c r="B121" s="127"/>
      <c r="C121" s="128"/>
      <c r="D121" s="128"/>
      <c r="E121" s="128"/>
      <c r="F121" s="128"/>
      <c r="G121" s="127"/>
      <c r="H121" s="127"/>
      <c r="I121" s="127"/>
      <c r="J121" s="127"/>
      <c r="K121" s="127"/>
      <c r="L121" s="129"/>
      <c r="M121" s="129"/>
      <c r="N121" s="127"/>
      <c r="O121" s="133"/>
      <c r="P121" s="133"/>
      <c r="Q121" s="133"/>
      <c r="R121" s="133"/>
      <c r="S121" s="133"/>
      <c r="T121" s="133"/>
      <c r="U121" s="133"/>
      <c r="V121" s="133"/>
      <c r="W121" s="133"/>
      <c r="X121" s="127"/>
      <c r="Y121" s="127"/>
      <c r="Z121" s="127"/>
      <c r="AA121" s="127"/>
      <c r="AB121" s="127"/>
      <c r="AC121" s="127"/>
      <c r="AD121" s="127"/>
      <c r="AE121" s="127"/>
      <c r="AF121" s="127"/>
      <c r="AG121" s="127"/>
      <c r="AH121" s="88"/>
      <c r="AI121" s="88"/>
      <c r="AJ121" s="88"/>
      <c r="AK121" s="88"/>
      <c r="AL121" s="88"/>
      <c r="AM121" s="88"/>
      <c r="AN121" s="88"/>
      <c r="AO121" s="88"/>
      <c r="AP121" s="88"/>
      <c r="AQ121" s="88"/>
      <c r="AR121" s="88"/>
      <c r="AS121" s="88"/>
      <c r="AT121" s="88"/>
      <c r="AU121" s="88"/>
      <c r="AV121" s="88"/>
      <c r="AW121" s="88"/>
      <c r="AX121" s="88"/>
      <c r="AY121" s="131"/>
      <c r="AZ121" s="88"/>
      <c r="BA121" s="88"/>
      <c r="BB121" s="88"/>
      <c r="BC121" s="88"/>
      <c r="BD121" s="88"/>
      <c r="BE121" s="88"/>
      <c r="BF121" s="88"/>
      <c r="BG121" s="88"/>
      <c r="BH121" s="88"/>
      <c r="BI121" s="88"/>
      <c r="BJ121" s="88"/>
      <c r="BK121" s="88"/>
      <c r="BL121" s="88"/>
      <c r="BM121" s="88"/>
      <c r="BN121" s="88"/>
      <c r="BO121" s="88"/>
      <c r="BP121" s="88"/>
      <c r="BQ121" s="88"/>
    </row>
    <row r="122" spans="1:69" ht="12.75" customHeight="1" x14ac:dyDescent="0.25">
      <c r="A122" s="127"/>
      <c r="B122" s="127"/>
      <c r="C122" s="128"/>
      <c r="D122" s="128"/>
      <c r="E122" s="128"/>
      <c r="F122" s="128"/>
      <c r="G122" s="127"/>
      <c r="H122" s="127"/>
      <c r="I122" s="127"/>
      <c r="J122" s="127"/>
      <c r="K122" s="127"/>
      <c r="L122" s="129"/>
      <c r="M122" s="129"/>
      <c r="N122" s="127"/>
      <c r="O122" s="133"/>
      <c r="P122" s="133"/>
      <c r="Q122" s="133"/>
      <c r="R122" s="133"/>
      <c r="S122" s="133"/>
      <c r="T122" s="133"/>
      <c r="U122" s="133"/>
      <c r="V122" s="133"/>
      <c r="W122" s="133"/>
      <c r="X122" s="127"/>
      <c r="Y122" s="127"/>
      <c r="Z122" s="127"/>
      <c r="AA122" s="127"/>
      <c r="AB122" s="127"/>
      <c r="AC122" s="127"/>
      <c r="AD122" s="127"/>
      <c r="AE122" s="127"/>
      <c r="AF122" s="127"/>
      <c r="AG122" s="127"/>
      <c r="AH122" s="88"/>
      <c r="AI122" s="88"/>
      <c r="AJ122" s="88"/>
      <c r="AK122" s="88"/>
      <c r="AL122" s="88"/>
      <c r="AM122" s="88"/>
      <c r="AN122" s="88"/>
      <c r="AO122" s="88"/>
      <c r="AP122" s="88"/>
      <c r="AQ122" s="88"/>
      <c r="AR122" s="88"/>
      <c r="AS122" s="88"/>
      <c r="AT122" s="88"/>
      <c r="AU122" s="88"/>
      <c r="AV122" s="88"/>
      <c r="AW122" s="88"/>
      <c r="AX122" s="88"/>
      <c r="AY122" s="131"/>
      <c r="AZ122" s="88"/>
      <c r="BA122" s="88"/>
      <c r="BB122" s="88"/>
      <c r="BC122" s="88"/>
      <c r="BD122" s="88"/>
      <c r="BE122" s="88"/>
      <c r="BF122" s="88"/>
      <c r="BG122" s="88"/>
      <c r="BH122" s="88"/>
      <c r="BI122" s="88"/>
      <c r="BJ122" s="88"/>
      <c r="BK122" s="88"/>
      <c r="BL122" s="88"/>
      <c r="BM122" s="88"/>
      <c r="BN122" s="88"/>
      <c r="BO122" s="88"/>
      <c r="BP122" s="88"/>
      <c r="BQ122" s="88"/>
    </row>
    <row r="123" spans="1:69" ht="12.75" customHeight="1" x14ac:dyDescent="0.25">
      <c r="A123" s="127"/>
      <c r="B123" s="127"/>
      <c r="C123" s="128"/>
      <c r="D123" s="128"/>
      <c r="E123" s="128"/>
      <c r="F123" s="128"/>
      <c r="G123" s="127"/>
      <c r="H123" s="127"/>
      <c r="I123" s="127"/>
      <c r="J123" s="127"/>
      <c r="K123" s="127"/>
      <c r="L123" s="129"/>
      <c r="M123" s="129"/>
      <c r="N123" s="127"/>
      <c r="O123" s="133"/>
      <c r="P123" s="133"/>
      <c r="Q123" s="133"/>
      <c r="R123" s="133"/>
      <c r="S123" s="133"/>
      <c r="T123" s="133"/>
      <c r="U123" s="133"/>
      <c r="V123" s="133"/>
      <c r="W123" s="133"/>
      <c r="X123" s="127"/>
      <c r="Y123" s="127"/>
      <c r="Z123" s="127"/>
      <c r="AA123" s="127"/>
      <c r="AB123" s="127"/>
      <c r="AC123" s="127"/>
      <c r="AD123" s="127"/>
      <c r="AE123" s="127"/>
      <c r="AF123" s="127"/>
      <c r="AG123" s="127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131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/>
      <c r="BJ123" s="88"/>
      <c r="BK123" s="88"/>
      <c r="BL123" s="88"/>
      <c r="BM123" s="88"/>
      <c r="BN123" s="88"/>
      <c r="BO123" s="88"/>
      <c r="BP123" s="88"/>
      <c r="BQ123" s="88"/>
    </row>
    <row r="124" spans="1:69" ht="12.75" customHeight="1" x14ac:dyDescent="0.25">
      <c r="A124" s="127"/>
      <c r="B124" s="127"/>
      <c r="C124" s="128"/>
      <c r="D124" s="128"/>
      <c r="E124" s="128"/>
      <c r="F124" s="128"/>
      <c r="G124" s="127"/>
      <c r="H124" s="127"/>
      <c r="I124" s="127"/>
      <c r="J124" s="127"/>
      <c r="K124" s="127"/>
      <c r="L124" s="129"/>
      <c r="M124" s="129"/>
      <c r="N124" s="127"/>
      <c r="O124" s="133"/>
      <c r="P124" s="133"/>
      <c r="Q124" s="133"/>
      <c r="R124" s="133"/>
      <c r="S124" s="133"/>
      <c r="T124" s="133"/>
      <c r="U124" s="133"/>
      <c r="V124" s="133"/>
      <c r="W124" s="133"/>
      <c r="X124" s="127"/>
      <c r="Y124" s="127"/>
      <c r="Z124" s="127"/>
      <c r="AA124" s="127"/>
      <c r="AB124" s="127"/>
      <c r="AC124" s="127"/>
      <c r="AD124" s="127"/>
      <c r="AE124" s="127"/>
      <c r="AF124" s="127"/>
      <c r="AG124" s="127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131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/>
      <c r="BJ124" s="88"/>
      <c r="BK124" s="88"/>
      <c r="BL124" s="88"/>
      <c r="BM124" s="88"/>
      <c r="BN124" s="88"/>
      <c r="BO124" s="88"/>
      <c r="BP124" s="88"/>
      <c r="BQ124" s="88"/>
    </row>
    <row r="125" spans="1:69" ht="12.75" customHeight="1" x14ac:dyDescent="0.25">
      <c r="A125" s="127"/>
      <c r="B125" s="127"/>
      <c r="C125" s="128"/>
      <c r="D125" s="128"/>
      <c r="E125" s="128"/>
      <c r="F125" s="128"/>
      <c r="G125" s="127"/>
      <c r="H125" s="127"/>
      <c r="I125" s="127"/>
      <c r="J125" s="127"/>
      <c r="K125" s="127"/>
      <c r="L125" s="129"/>
      <c r="M125" s="129"/>
      <c r="N125" s="127"/>
      <c r="O125" s="133"/>
      <c r="P125" s="133"/>
      <c r="Q125" s="133"/>
      <c r="R125" s="133"/>
      <c r="S125" s="133"/>
      <c r="T125" s="133"/>
      <c r="U125" s="133"/>
      <c r="V125" s="133"/>
      <c r="W125" s="133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131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/>
      <c r="BJ125" s="88"/>
      <c r="BK125" s="88"/>
      <c r="BL125" s="88"/>
      <c r="BM125" s="88"/>
      <c r="BN125" s="88"/>
      <c r="BO125" s="88"/>
      <c r="BP125" s="88"/>
      <c r="BQ125" s="88"/>
    </row>
    <row r="126" spans="1:69" ht="12.75" customHeight="1" x14ac:dyDescent="0.25">
      <c r="A126" s="127"/>
      <c r="B126" s="127"/>
      <c r="C126" s="128"/>
      <c r="D126" s="128"/>
      <c r="E126" s="128"/>
      <c r="F126" s="128"/>
      <c r="G126" s="127"/>
      <c r="H126" s="127"/>
      <c r="I126" s="127"/>
      <c r="J126" s="127"/>
      <c r="K126" s="127"/>
      <c r="L126" s="129"/>
      <c r="M126" s="129"/>
      <c r="N126" s="127"/>
      <c r="O126" s="133"/>
      <c r="P126" s="133"/>
      <c r="Q126" s="133"/>
      <c r="R126" s="133"/>
      <c r="S126" s="133"/>
      <c r="T126" s="133"/>
      <c r="U126" s="133"/>
      <c r="V126" s="133"/>
      <c r="W126" s="133"/>
      <c r="X126" s="127"/>
      <c r="Y126" s="127"/>
      <c r="Z126" s="127"/>
      <c r="AA126" s="127"/>
      <c r="AB126" s="127"/>
      <c r="AC126" s="127"/>
      <c r="AD126" s="127"/>
      <c r="AE126" s="127"/>
      <c r="AF126" s="127"/>
      <c r="AG126" s="127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131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/>
      <c r="BJ126" s="88"/>
      <c r="BK126" s="88"/>
      <c r="BL126" s="88"/>
      <c r="BM126" s="88"/>
      <c r="BN126" s="88"/>
      <c r="BO126" s="88"/>
      <c r="BP126" s="88"/>
      <c r="BQ126" s="88"/>
    </row>
    <row r="127" spans="1:69" ht="12.75" customHeight="1" x14ac:dyDescent="0.25">
      <c r="A127" s="127"/>
      <c r="B127" s="127"/>
      <c r="C127" s="128"/>
      <c r="D127" s="128"/>
      <c r="E127" s="128"/>
      <c r="F127" s="128"/>
      <c r="G127" s="127"/>
      <c r="H127" s="127"/>
      <c r="I127" s="127"/>
      <c r="J127" s="127"/>
      <c r="K127" s="127"/>
      <c r="L127" s="129"/>
      <c r="M127" s="129"/>
      <c r="N127" s="127"/>
      <c r="O127" s="133"/>
      <c r="P127" s="133"/>
      <c r="Q127" s="133"/>
      <c r="R127" s="133"/>
      <c r="S127" s="133"/>
      <c r="T127" s="133"/>
      <c r="U127" s="133"/>
      <c r="V127" s="133"/>
      <c r="W127" s="133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7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131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/>
      <c r="BJ127" s="88"/>
      <c r="BK127" s="88"/>
      <c r="BL127" s="88"/>
      <c r="BM127" s="88"/>
      <c r="BN127" s="88"/>
      <c r="BO127" s="88"/>
      <c r="BP127" s="88"/>
      <c r="BQ127" s="88"/>
    </row>
    <row r="128" spans="1:69" ht="12.75" customHeight="1" x14ac:dyDescent="0.25">
      <c r="A128" s="127"/>
      <c r="B128" s="127"/>
      <c r="C128" s="128"/>
      <c r="D128" s="128"/>
      <c r="E128" s="128"/>
      <c r="F128" s="128"/>
      <c r="G128" s="127"/>
      <c r="H128" s="127"/>
      <c r="I128" s="127"/>
      <c r="J128" s="127"/>
      <c r="K128" s="127"/>
      <c r="L128" s="129"/>
      <c r="M128" s="129"/>
      <c r="N128" s="127"/>
      <c r="O128" s="133"/>
      <c r="P128" s="133"/>
      <c r="Q128" s="133"/>
      <c r="R128" s="133"/>
      <c r="S128" s="133"/>
      <c r="T128" s="133"/>
      <c r="U128" s="133"/>
      <c r="V128" s="133"/>
      <c r="W128" s="133"/>
      <c r="X128" s="127"/>
      <c r="Y128" s="127"/>
      <c r="Z128" s="127"/>
      <c r="AA128" s="127"/>
      <c r="AB128" s="127"/>
      <c r="AC128" s="127"/>
      <c r="AD128" s="127"/>
      <c r="AE128" s="127"/>
      <c r="AF128" s="127"/>
      <c r="AG128" s="127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131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/>
      <c r="BJ128" s="88"/>
      <c r="BK128" s="88"/>
      <c r="BL128" s="88"/>
      <c r="BM128" s="88"/>
      <c r="BN128" s="88"/>
      <c r="BO128" s="88"/>
      <c r="BP128" s="88"/>
      <c r="BQ128" s="88"/>
    </row>
    <row r="129" spans="1:69" ht="12.75" customHeight="1" x14ac:dyDescent="0.25">
      <c r="A129" s="127"/>
      <c r="B129" s="127"/>
      <c r="C129" s="128"/>
      <c r="D129" s="128"/>
      <c r="E129" s="128"/>
      <c r="F129" s="128"/>
      <c r="G129" s="127"/>
      <c r="H129" s="127"/>
      <c r="I129" s="127"/>
      <c r="J129" s="127"/>
      <c r="K129" s="127"/>
      <c r="L129" s="129"/>
      <c r="M129" s="129"/>
      <c r="N129" s="127"/>
      <c r="O129" s="133"/>
      <c r="P129" s="133"/>
      <c r="Q129" s="133"/>
      <c r="R129" s="133"/>
      <c r="S129" s="133"/>
      <c r="T129" s="133"/>
      <c r="U129" s="133"/>
      <c r="V129" s="133"/>
      <c r="W129" s="133"/>
      <c r="X129" s="127"/>
      <c r="Y129" s="127"/>
      <c r="Z129" s="127"/>
      <c r="AA129" s="127"/>
      <c r="AB129" s="127"/>
      <c r="AC129" s="127"/>
      <c r="AD129" s="127"/>
      <c r="AE129" s="127"/>
      <c r="AF129" s="127"/>
      <c r="AG129" s="127"/>
      <c r="AH129" s="88"/>
      <c r="AI129" s="88"/>
      <c r="AJ129" s="88"/>
      <c r="AK129" s="88"/>
      <c r="AL129" s="88"/>
      <c r="AM129" s="88"/>
      <c r="AN129" s="88"/>
      <c r="AO129" s="88"/>
      <c r="AP129" s="88"/>
      <c r="AQ129" s="88"/>
      <c r="AR129" s="88"/>
      <c r="AS129" s="88"/>
      <c r="AT129" s="88"/>
      <c r="AU129" s="88"/>
      <c r="AV129" s="88"/>
      <c r="AW129" s="88"/>
      <c r="AX129" s="88"/>
      <c r="AY129" s="131"/>
      <c r="AZ129" s="88"/>
      <c r="BA129" s="88"/>
      <c r="BB129" s="88"/>
      <c r="BC129" s="88"/>
      <c r="BD129" s="88"/>
      <c r="BE129" s="88"/>
      <c r="BF129" s="88"/>
      <c r="BG129" s="88"/>
      <c r="BH129" s="88"/>
      <c r="BI129" s="88"/>
      <c r="BJ129" s="88"/>
      <c r="BK129" s="88"/>
      <c r="BL129" s="88"/>
      <c r="BM129" s="88"/>
      <c r="BN129" s="88"/>
      <c r="BO129" s="88"/>
      <c r="BP129" s="88"/>
      <c r="BQ129" s="88"/>
    </row>
    <row r="130" spans="1:69" ht="12.75" customHeight="1" x14ac:dyDescent="0.25">
      <c r="A130" s="127"/>
      <c r="B130" s="127"/>
      <c r="C130" s="128"/>
      <c r="D130" s="128"/>
      <c r="E130" s="128"/>
      <c r="F130" s="128"/>
      <c r="G130" s="127"/>
      <c r="H130" s="127"/>
      <c r="I130" s="127"/>
      <c r="J130" s="127"/>
      <c r="K130" s="127"/>
      <c r="L130" s="129"/>
      <c r="M130" s="129"/>
      <c r="N130" s="127"/>
      <c r="O130" s="133"/>
      <c r="P130" s="133"/>
      <c r="Q130" s="133"/>
      <c r="R130" s="133"/>
      <c r="S130" s="133"/>
      <c r="T130" s="133"/>
      <c r="U130" s="133"/>
      <c r="V130" s="133"/>
      <c r="W130" s="133"/>
      <c r="X130" s="127"/>
      <c r="Y130" s="127"/>
      <c r="Z130" s="127"/>
      <c r="AA130" s="127"/>
      <c r="AB130" s="127"/>
      <c r="AC130" s="127"/>
      <c r="AD130" s="127"/>
      <c r="AE130" s="127"/>
      <c r="AF130" s="127"/>
      <c r="AG130" s="127"/>
      <c r="AH130" s="88"/>
      <c r="AI130" s="88"/>
      <c r="AJ130" s="88"/>
      <c r="AK130" s="88"/>
      <c r="AL130" s="88"/>
      <c r="AM130" s="88"/>
      <c r="AN130" s="88"/>
      <c r="AO130" s="88"/>
      <c r="AP130" s="88"/>
      <c r="AQ130" s="88"/>
      <c r="AR130" s="88"/>
      <c r="AS130" s="88"/>
      <c r="AT130" s="88"/>
      <c r="AU130" s="88"/>
      <c r="AV130" s="88"/>
      <c r="AW130" s="88"/>
      <c r="AX130" s="88"/>
      <c r="AY130" s="131"/>
      <c r="AZ130" s="88"/>
      <c r="BA130" s="88"/>
      <c r="BB130" s="88"/>
      <c r="BC130" s="88"/>
      <c r="BD130" s="88"/>
      <c r="BE130" s="88"/>
      <c r="BF130" s="88"/>
      <c r="BG130" s="88"/>
      <c r="BH130" s="88"/>
      <c r="BI130" s="88"/>
      <c r="BJ130" s="88"/>
      <c r="BK130" s="88"/>
      <c r="BL130" s="88"/>
      <c r="BM130" s="88"/>
      <c r="BN130" s="88"/>
      <c r="BO130" s="88"/>
      <c r="BP130" s="88"/>
      <c r="BQ130" s="88"/>
    </row>
    <row r="131" spans="1:69" ht="12.75" customHeight="1" x14ac:dyDescent="0.25">
      <c r="A131" s="127"/>
      <c r="B131" s="127"/>
      <c r="C131" s="128"/>
      <c r="D131" s="128"/>
      <c r="E131" s="128"/>
      <c r="F131" s="128"/>
      <c r="G131" s="127"/>
      <c r="H131" s="127"/>
      <c r="I131" s="127"/>
      <c r="J131" s="127"/>
      <c r="K131" s="127"/>
      <c r="L131" s="129"/>
      <c r="M131" s="129"/>
      <c r="N131" s="127"/>
      <c r="O131" s="133"/>
      <c r="P131" s="133"/>
      <c r="Q131" s="133"/>
      <c r="R131" s="133"/>
      <c r="S131" s="133"/>
      <c r="T131" s="133"/>
      <c r="U131" s="133"/>
      <c r="V131" s="133"/>
      <c r="W131" s="133"/>
      <c r="X131" s="127"/>
      <c r="Y131" s="127"/>
      <c r="Z131" s="127"/>
      <c r="AA131" s="127"/>
      <c r="AB131" s="127"/>
      <c r="AC131" s="127"/>
      <c r="AD131" s="127"/>
      <c r="AE131" s="127"/>
      <c r="AF131" s="127"/>
      <c r="AG131" s="127"/>
      <c r="AH131" s="88"/>
      <c r="AI131" s="88"/>
      <c r="AJ131" s="88"/>
      <c r="AK131" s="88"/>
      <c r="AL131" s="88"/>
      <c r="AM131" s="88"/>
      <c r="AN131" s="88"/>
      <c r="AO131" s="88"/>
      <c r="AP131" s="88"/>
      <c r="AQ131" s="88"/>
      <c r="AR131" s="88"/>
      <c r="AS131" s="88"/>
      <c r="AT131" s="88"/>
      <c r="AU131" s="88"/>
      <c r="AV131" s="88"/>
      <c r="AW131" s="88"/>
      <c r="AX131" s="88"/>
      <c r="AY131" s="131"/>
      <c r="AZ131" s="88"/>
      <c r="BA131" s="88"/>
      <c r="BB131" s="88"/>
      <c r="BC131" s="88"/>
      <c r="BD131" s="88"/>
      <c r="BE131" s="88"/>
      <c r="BF131" s="88"/>
      <c r="BG131" s="88"/>
      <c r="BH131" s="88"/>
      <c r="BI131" s="88"/>
      <c r="BJ131" s="88"/>
      <c r="BK131" s="88"/>
      <c r="BL131" s="88"/>
      <c r="BM131" s="88"/>
      <c r="BN131" s="88"/>
      <c r="BO131" s="88"/>
      <c r="BP131" s="88"/>
      <c r="BQ131" s="88"/>
    </row>
    <row r="132" spans="1:69" ht="12.75" customHeight="1" x14ac:dyDescent="0.25">
      <c r="A132" s="127"/>
      <c r="B132" s="127"/>
      <c r="C132" s="128"/>
      <c r="D132" s="128"/>
      <c r="E132" s="128"/>
      <c r="F132" s="128"/>
      <c r="G132" s="127"/>
      <c r="H132" s="127"/>
      <c r="I132" s="127"/>
      <c r="J132" s="127"/>
      <c r="K132" s="127"/>
      <c r="L132" s="129"/>
      <c r="M132" s="129"/>
      <c r="N132" s="127"/>
      <c r="O132" s="133"/>
      <c r="P132" s="133"/>
      <c r="Q132" s="133"/>
      <c r="R132" s="133"/>
      <c r="S132" s="133"/>
      <c r="T132" s="133"/>
      <c r="U132" s="133"/>
      <c r="V132" s="133"/>
      <c r="W132" s="133"/>
      <c r="X132" s="127"/>
      <c r="Y132" s="127"/>
      <c r="Z132" s="127"/>
      <c r="AA132" s="127"/>
      <c r="AB132" s="127"/>
      <c r="AC132" s="127"/>
      <c r="AD132" s="127"/>
      <c r="AE132" s="127"/>
      <c r="AF132" s="127"/>
      <c r="AG132" s="127"/>
      <c r="AH132" s="88"/>
      <c r="AI132" s="88"/>
      <c r="AJ132" s="88"/>
      <c r="AK132" s="88"/>
      <c r="AL132" s="88"/>
      <c r="AM132" s="88"/>
      <c r="AN132" s="88"/>
      <c r="AO132" s="88"/>
      <c r="AP132" s="88"/>
      <c r="AQ132" s="88"/>
      <c r="AR132" s="88"/>
      <c r="AS132" s="88"/>
      <c r="AT132" s="88"/>
      <c r="AU132" s="88"/>
      <c r="AV132" s="88"/>
      <c r="AW132" s="88"/>
      <c r="AX132" s="88"/>
      <c r="AY132" s="131"/>
      <c r="AZ132" s="88"/>
      <c r="BA132" s="88"/>
      <c r="BB132" s="88"/>
      <c r="BC132" s="88"/>
      <c r="BD132" s="88"/>
      <c r="BE132" s="88"/>
      <c r="BF132" s="88"/>
      <c r="BG132" s="88"/>
      <c r="BH132" s="88"/>
      <c r="BI132" s="88"/>
      <c r="BJ132" s="88"/>
      <c r="BK132" s="88"/>
      <c r="BL132" s="88"/>
      <c r="BM132" s="88"/>
      <c r="BN132" s="88"/>
      <c r="BO132" s="88"/>
      <c r="BP132" s="88"/>
      <c r="BQ132" s="88"/>
    </row>
    <row r="133" spans="1:69" ht="12.75" customHeight="1" x14ac:dyDescent="0.25">
      <c r="A133" s="127"/>
      <c r="B133" s="127"/>
      <c r="C133" s="128"/>
      <c r="D133" s="128"/>
      <c r="E133" s="128"/>
      <c r="F133" s="128"/>
      <c r="G133" s="127"/>
      <c r="H133" s="127"/>
      <c r="I133" s="127"/>
      <c r="J133" s="127"/>
      <c r="K133" s="127"/>
      <c r="L133" s="129"/>
      <c r="M133" s="129"/>
      <c r="N133" s="127"/>
      <c r="O133" s="133"/>
      <c r="P133" s="133"/>
      <c r="Q133" s="133"/>
      <c r="R133" s="133"/>
      <c r="S133" s="133"/>
      <c r="T133" s="133"/>
      <c r="U133" s="133"/>
      <c r="V133" s="133"/>
      <c r="W133" s="133"/>
      <c r="X133" s="127"/>
      <c r="Y133" s="127"/>
      <c r="Z133" s="127"/>
      <c r="AA133" s="127"/>
      <c r="AB133" s="127"/>
      <c r="AC133" s="127"/>
      <c r="AD133" s="127"/>
      <c r="AE133" s="127"/>
      <c r="AF133" s="127"/>
      <c r="AG133" s="127"/>
      <c r="AH133" s="88"/>
      <c r="AI133" s="88"/>
      <c r="AJ133" s="88"/>
      <c r="AK133" s="88"/>
      <c r="AL133" s="88"/>
      <c r="AM133" s="88"/>
      <c r="AN133" s="88"/>
      <c r="AO133" s="88"/>
      <c r="AP133" s="88"/>
      <c r="AQ133" s="88"/>
      <c r="AR133" s="88"/>
      <c r="AS133" s="88"/>
      <c r="AT133" s="88"/>
      <c r="AU133" s="88"/>
      <c r="AV133" s="88"/>
      <c r="AW133" s="88"/>
      <c r="AX133" s="88"/>
      <c r="AY133" s="131"/>
      <c r="AZ133" s="88"/>
      <c r="BA133" s="88"/>
      <c r="BB133" s="88"/>
      <c r="BC133" s="88"/>
      <c r="BD133" s="88"/>
      <c r="BE133" s="88"/>
      <c r="BF133" s="88"/>
      <c r="BG133" s="88"/>
      <c r="BH133" s="88"/>
      <c r="BI133" s="88"/>
      <c r="BJ133" s="88"/>
      <c r="BK133" s="88"/>
      <c r="BL133" s="88"/>
      <c r="BM133" s="88"/>
      <c r="BN133" s="88"/>
      <c r="BO133" s="88"/>
      <c r="BP133" s="88"/>
      <c r="BQ133" s="88"/>
    </row>
    <row r="134" spans="1:69" ht="12.75" customHeight="1" x14ac:dyDescent="0.25">
      <c r="A134" s="127"/>
      <c r="B134" s="127"/>
      <c r="C134" s="128"/>
      <c r="D134" s="128"/>
      <c r="E134" s="128"/>
      <c r="F134" s="128"/>
      <c r="G134" s="127"/>
      <c r="H134" s="127"/>
      <c r="I134" s="127"/>
      <c r="J134" s="127"/>
      <c r="K134" s="127"/>
      <c r="L134" s="129"/>
      <c r="M134" s="129"/>
      <c r="N134" s="127"/>
      <c r="O134" s="133"/>
      <c r="P134" s="133"/>
      <c r="Q134" s="133"/>
      <c r="R134" s="133"/>
      <c r="S134" s="133"/>
      <c r="T134" s="133"/>
      <c r="U134" s="133"/>
      <c r="V134" s="133"/>
      <c r="W134" s="133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7"/>
      <c r="AH134" s="88"/>
      <c r="AI134" s="88"/>
      <c r="AJ134" s="88"/>
      <c r="AK134" s="88"/>
      <c r="AL134" s="88"/>
      <c r="AM134" s="88"/>
      <c r="AN134" s="88"/>
      <c r="AO134" s="88"/>
      <c r="AP134" s="88"/>
      <c r="AQ134" s="88"/>
      <c r="AR134" s="88"/>
      <c r="AS134" s="88"/>
      <c r="AT134" s="88"/>
      <c r="AU134" s="88"/>
      <c r="AV134" s="88"/>
      <c r="AW134" s="88"/>
      <c r="AX134" s="88"/>
      <c r="AY134" s="131"/>
      <c r="AZ134" s="88"/>
      <c r="BA134" s="88"/>
      <c r="BB134" s="88"/>
      <c r="BC134" s="88"/>
      <c r="BD134" s="88"/>
      <c r="BE134" s="88"/>
      <c r="BF134" s="88"/>
      <c r="BG134" s="88"/>
      <c r="BH134" s="88"/>
      <c r="BI134" s="88"/>
      <c r="BJ134" s="88"/>
      <c r="BK134" s="88"/>
      <c r="BL134" s="88"/>
      <c r="BM134" s="88"/>
      <c r="BN134" s="88"/>
      <c r="BO134" s="88"/>
      <c r="BP134" s="88"/>
      <c r="BQ134" s="88"/>
    </row>
    <row r="135" spans="1:69" ht="12.75" customHeight="1" x14ac:dyDescent="0.25">
      <c r="A135" s="127"/>
      <c r="B135" s="127"/>
      <c r="C135" s="128"/>
      <c r="D135" s="128"/>
      <c r="E135" s="128"/>
      <c r="F135" s="128"/>
      <c r="G135" s="127"/>
      <c r="H135" s="127"/>
      <c r="I135" s="127"/>
      <c r="J135" s="127"/>
      <c r="K135" s="127"/>
      <c r="L135" s="129"/>
      <c r="M135" s="129"/>
      <c r="N135" s="127"/>
      <c r="O135" s="133"/>
      <c r="P135" s="133"/>
      <c r="Q135" s="133"/>
      <c r="R135" s="133"/>
      <c r="S135" s="133"/>
      <c r="T135" s="133"/>
      <c r="U135" s="133"/>
      <c r="V135" s="133"/>
      <c r="W135" s="133"/>
      <c r="X135" s="127"/>
      <c r="Y135" s="127"/>
      <c r="Z135" s="127"/>
      <c r="AA135" s="127"/>
      <c r="AB135" s="127"/>
      <c r="AC135" s="127"/>
      <c r="AD135" s="127"/>
      <c r="AE135" s="127"/>
      <c r="AF135" s="127"/>
      <c r="AG135" s="127"/>
      <c r="AH135" s="88"/>
      <c r="AI135" s="88"/>
      <c r="AJ135" s="88"/>
      <c r="AK135" s="88"/>
      <c r="AL135" s="88"/>
      <c r="AM135" s="88"/>
      <c r="AN135" s="88"/>
      <c r="AO135" s="88"/>
      <c r="AP135" s="88"/>
      <c r="AQ135" s="88"/>
      <c r="AR135" s="88"/>
      <c r="AS135" s="88"/>
      <c r="AT135" s="88"/>
      <c r="AU135" s="88"/>
      <c r="AV135" s="88"/>
      <c r="AW135" s="88"/>
      <c r="AX135" s="88"/>
      <c r="AY135" s="131"/>
      <c r="AZ135" s="88"/>
      <c r="BA135" s="88"/>
      <c r="BB135" s="88"/>
      <c r="BC135" s="88"/>
      <c r="BD135" s="88"/>
      <c r="BE135" s="88"/>
      <c r="BF135" s="88"/>
      <c r="BG135" s="88"/>
      <c r="BH135" s="88"/>
      <c r="BI135" s="88"/>
      <c r="BJ135" s="88"/>
      <c r="BK135" s="88"/>
      <c r="BL135" s="88"/>
      <c r="BM135" s="88"/>
      <c r="BN135" s="88"/>
      <c r="BO135" s="88"/>
      <c r="BP135" s="88"/>
      <c r="BQ135" s="88"/>
    </row>
    <row r="136" spans="1:69" ht="12.75" customHeight="1" x14ac:dyDescent="0.25">
      <c r="A136" s="127"/>
      <c r="B136" s="127"/>
      <c r="C136" s="128"/>
      <c r="D136" s="128"/>
      <c r="E136" s="128"/>
      <c r="F136" s="128"/>
      <c r="G136" s="127"/>
      <c r="H136" s="127"/>
      <c r="I136" s="127"/>
      <c r="J136" s="127"/>
      <c r="K136" s="127"/>
      <c r="L136" s="129"/>
      <c r="M136" s="129"/>
      <c r="N136" s="127"/>
      <c r="O136" s="133"/>
      <c r="P136" s="133"/>
      <c r="Q136" s="133"/>
      <c r="R136" s="133"/>
      <c r="S136" s="133"/>
      <c r="T136" s="133"/>
      <c r="U136" s="133"/>
      <c r="V136" s="133"/>
      <c r="W136" s="133"/>
      <c r="X136" s="127"/>
      <c r="Y136" s="127"/>
      <c r="Z136" s="127"/>
      <c r="AA136" s="127"/>
      <c r="AB136" s="127"/>
      <c r="AC136" s="127"/>
      <c r="AD136" s="127"/>
      <c r="AE136" s="127"/>
      <c r="AF136" s="127"/>
      <c r="AG136" s="127"/>
      <c r="AH136" s="88"/>
      <c r="AI136" s="88"/>
      <c r="AJ136" s="88"/>
      <c r="AK136" s="88"/>
      <c r="AL136" s="88"/>
      <c r="AM136" s="88"/>
      <c r="AN136" s="88"/>
      <c r="AO136" s="88"/>
      <c r="AP136" s="88"/>
      <c r="AQ136" s="88"/>
      <c r="AR136" s="88"/>
      <c r="AS136" s="88"/>
      <c r="AT136" s="88"/>
      <c r="AU136" s="88"/>
      <c r="AV136" s="88"/>
      <c r="AW136" s="88"/>
      <c r="AX136" s="88"/>
      <c r="AY136" s="131"/>
      <c r="AZ136" s="88"/>
      <c r="BA136" s="88"/>
      <c r="BB136" s="88"/>
      <c r="BC136" s="88"/>
      <c r="BD136" s="88"/>
      <c r="BE136" s="88"/>
      <c r="BF136" s="88"/>
      <c r="BG136" s="88"/>
      <c r="BH136" s="88"/>
      <c r="BI136" s="88"/>
      <c r="BJ136" s="88"/>
      <c r="BK136" s="88"/>
      <c r="BL136" s="88"/>
      <c r="BM136" s="88"/>
      <c r="BN136" s="88"/>
      <c r="BO136" s="88"/>
      <c r="BP136" s="88"/>
      <c r="BQ136" s="88"/>
    </row>
    <row r="137" spans="1:69" ht="12.75" customHeight="1" x14ac:dyDescent="0.25">
      <c r="A137" s="127"/>
      <c r="B137" s="127"/>
      <c r="C137" s="128"/>
      <c r="D137" s="128"/>
      <c r="E137" s="128"/>
      <c r="F137" s="128"/>
      <c r="G137" s="127"/>
      <c r="H137" s="127"/>
      <c r="I137" s="127"/>
      <c r="J137" s="127"/>
      <c r="K137" s="127"/>
      <c r="L137" s="129"/>
      <c r="M137" s="129"/>
      <c r="N137" s="127"/>
      <c r="O137" s="133"/>
      <c r="P137" s="133"/>
      <c r="Q137" s="133"/>
      <c r="R137" s="133"/>
      <c r="S137" s="133"/>
      <c r="T137" s="133"/>
      <c r="U137" s="133"/>
      <c r="V137" s="133"/>
      <c r="W137" s="133"/>
      <c r="X137" s="127"/>
      <c r="Y137" s="127"/>
      <c r="Z137" s="127"/>
      <c r="AA137" s="127"/>
      <c r="AB137" s="127"/>
      <c r="AC137" s="127"/>
      <c r="AD137" s="127"/>
      <c r="AE137" s="127"/>
      <c r="AF137" s="127"/>
      <c r="AG137" s="127"/>
      <c r="AH137" s="88"/>
      <c r="AI137" s="88"/>
      <c r="AJ137" s="88"/>
      <c r="AK137" s="88"/>
      <c r="AL137" s="88"/>
      <c r="AM137" s="88"/>
      <c r="AN137" s="88"/>
      <c r="AO137" s="88"/>
      <c r="AP137" s="88"/>
      <c r="AQ137" s="88"/>
      <c r="AR137" s="88"/>
      <c r="AS137" s="88"/>
      <c r="AT137" s="88"/>
      <c r="AU137" s="88"/>
      <c r="AV137" s="88"/>
      <c r="AW137" s="88"/>
      <c r="AX137" s="88"/>
      <c r="AY137" s="131"/>
      <c r="AZ137" s="88"/>
      <c r="BA137" s="88"/>
      <c r="BB137" s="88"/>
      <c r="BC137" s="88"/>
      <c r="BD137" s="88"/>
      <c r="BE137" s="88"/>
      <c r="BF137" s="88"/>
      <c r="BG137" s="88"/>
      <c r="BH137" s="88"/>
      <c r="BI137" s="88"/>
      <c r="BJ137" s="88"/>
      <c r="BK137" s="88"/>
      <c r="BL137" s="88"/>
      <c r="BM137" s="88"/>
      <c r="BN137" s="88"/>
      <c r="BO137" s="88"/>
      <c r="BP137" s="88"/>
      <c r="BQ137" s="88"/>
    </row>
    <row r="138" spans="1:69" ht="12.75" customHeight="1" x14ac:dyDescent="0.25">
      <c r="A138" s="127"/>
      <c r="B138" s="127"/>
      <c r="C138" s="128"/>
      <c r="D138" s="128"/>
      <c r="E138" s="128"/>
      <c r="F138" s="128"/>
      <c r="G138" s="127"/>
      <c r="H138" s="127"/>
      <c r="I138" s="127"/>
      <c r="J138" s="127"/>
      <c r="K138" s="127"/>
      <c r="L138" s="129"/>
      <c r="M138" s="129"/>
      <c r="N138" s="127"/>
      <c r="O138" s="133"/>
      <c r="P138" s="133"/>
      <c r="Q138" s="133"/>
      <c r="R138" s="133"/>
      <c r="S138" s="133"/>
      <c r="T138" s="133"/>
      <c r="U138" s="133"/>
      <c r="V138" s="133"/>
      <c r="W138" s="133"/>
      <c r="X138" s="127"/>
      <c r="Y138" s="127"/>
      <c r="Z138" s="127"/>
      <c r="AA138" s="127"/>
      <c r="AB138" s="127"/>
      <c r="AC138" s="127"/>
      <c r="AD138" s="127"/>
      <c r="AE138" s="127"/>
      <c r="AF138" s="127"/>
      <c r="AG138" s="127"/>
      <c r="AH138" s="88"/>
      <c r="AI138" s="88"/>
      <c r="AJ138" s="88"/>
      <c r="AK138" s="88"/>
      <c r="AL138" s="88"/>
      <c r="AM138" s="88"/>
      <c r="AN138" s="88"/>
      <c r="AO138" s="88"/>
      <c r="AP138" s="88"/>
      <c r="AQ138" s="88"/>
      <c r="AR138" s="88"/>
      <c r="AS138" s="88"/>
      <c r="AT138" s="88"/>
      <c r="AU138" s="88"/>
      <c r="AV138" s="88"/>
      <c r="AW138" s="88"/>
      <c r="AX138" s="88"/>
      <c r="AY138" s="131"/>
      <c r="AZ138" s="88"/>
      <c r="BA138" s="88"/>
      <c r="BB138" s="88"/>
      <c r="BC138" s="88"/>
      <c r="BD138" s="88"/>
      <c r="BE138" s="88"/>
      <c r="BF138" s="88"/>
      <c r="BG138" s="88"/>
      <c r="BH138" s="88"/>
      <c r="BI138" s="88"/>
      <c r="BJ138" s="88"/>
      <c r="BK138" s="88"/>
      <c r="BL138" s="88"/>
      <c r="BM138" s="88"/>
      <c r="BN138" s="88"/>
      <c r="BO138" s="88"/>
      <c r="BP138" s="88"/>
      <c r="BQ138" s="88"/>
    </row>
    <row r="139" spans="1:69" ht="12.75" customHeight="1" x14ac:dyDescent="0.25">
      <c r="A139" s="127"/>
      <c r="B139" s="127"/>
      <c r="C139" s="128"/>
      <c r="D139" s="128"/>
      <c r="E139" s="128"/>
      <c r="F139" s="128"/>
      <c r="G139" s="127"/>
      <c r="H139" s="127"/>
      <c r="I139" s="127"/>
      <c r="J139" s="127"/>
      <c r="K139" s="127"/>
      <c r="L139" s="129"/>
      <c r="M139" s="129"/>
      <c r="N139" s="127"/>
      <c r="O139" s="133"/>
      <c r="P139" s="133"/>
      <c r="Q139" s="133"/>
      <c r="R139" s="133"/>
      <c r="S139" s="133"/>
      <c r="T139" s="133"/>
      <c r="U139" s="133"/>
      <c r="V139" s="133"/>
      <c r="W139" s="133"/>
      <c r="X139" s="127"/>
      <c r="Y139" s="127"/>
      <c r="Z139" s="127"/>
      <c r="AA139" s="127"/>
      <c r="AB139" s="127"/>
      <c r="AC139" s="127"/>
      <c r="AD139" s="127"/>
      <c r="AE139" s="127"/>
      <c r="AF139" s="127"/>
      <c r="AG139" s="127"/>
      <c r="AH139" s="88"/>
      <c r="AI139" s="88"/>
      <c r="AJ139" s="88"/>
      <c r="AK139" s="88"/>
      <c r="AL139" s="88"/>
      <c r="AM139" s="88"/>
      <c r="AN139" s="88"/>
      <c r="AO139" s="88"/>
      <c r="AP139" s="88"/>
      <c r="AQ139" s="88"/>
      <c r="AR139" s="88"/>
      <c r="AS139" s="88"/>
      <c r="AT139" s="88"/>
      <c r="AU139" s="88"/>
      <c r="AV139" s="88"/>
      <c r="AW139" s="88"/>
      <c r="AX139" s="88"/>
      <c r="AY139" s="131"/>
      <c r="AZ139" s="88"/>
      <c r="BA139" s="88"/>
      <c r="BB139" s="88"/>
      <c r="BC139" s="88"/>
      <c r="BD139" s="88"/>
      <c r="BE139" s="88"/>
      <c r="BF139" s="88"/>
      <c r="BG139" s="88"/>
      <c r="BH139" s="88"/>
      <c r="BI139" s="88"/>
      <c r="BJ139" s="88"/>
      <c r="BK139" s="88"/>
      <c r="BL139" s="88"/>
      <c r="BM139" s="88"/>
      <c r="BN139" s="88"/>
      <c r="BO139" s="88"/>
      <c r="BP139" s="88"/>
      <c r="BQ139" s="88"/>
    </row>
    <row r="140" spans="1:69" ht="12.75" customHeight="1" x14ac:dyDescent="0.25">
      <c r="A140" s="127"/>
      <c r="B140" s="127"/>
      <c r="C140" s="128"/>
      <c r="D140" s="128"/>
      <c r="E140" s="128"/>
      <c r="F140" s="128"/>
      <c r="G140" s="127"/>
      <c r="H140" s="127"/>
      <c r="I140" s="127"/>
      <c r="J140" s="127"/>
      <c r="K140" s="127"/>
      <c r="L140" s="129"/>
      <c r="M140" s="129"/>
      <c r="N140" s="127"/>
      <c r="O140" s="133"/>
      <c r="P140" s="133"/>
      <c r="Q140" s="133"/>
      <c r="R140" s="133"/>
      <c r="S140" s="133"/>
      <c r="T140" s="133"/>
      <c r="U140" s="133"/>
      <c r="V140" s="133"/>
      <c r="W140" s="133"/>
      <c r="X140" s="127"/>
      <c r="Y140" s="127"/>
      <c r="Z140" s="127"/>
      <c r="AA140" s="127"/>
      <c r="AB140" s="127"/>
      <c r="AC140" s="127"/>
      <c r="AD140" s="127"/>
      <c r="AE140" s="127"/>
      <c r="AF140" s="127"/>
      <c r="AG140" s="127"/>
      <c r="AH140" s="88"/>
      <c r="AI140" s="88"/>
      <c r="AJ140" s="88"/>
      <c r="AK140" s="88"/>
      <c r="AL140" s="88"/>
      <c r="AM140" s="88"/>
      <c r="AN140" s="88"/>
      <c r="AO140" s="88"/>
      <c r="AP140" s="88"/>
      <c r="AQ140" s="88"/>
      <c r="AR140" s="88"/>
      <c r="AS140" s="88"/>
      <c r="AT140" s="88"/>
      <c r="AU140" s="88"/>
      <c r="AV140" s="88"/>
      <c r="AW140" s="88"/>
      <c r="AX140" s="88"/>
      <c r="AY140" s="131"/>
      <c r="AZ140" s="88"/>
      <c r="BA140" s="88"/>
      <c r="BB140" s="88"/>
      <c r="BC140" s="88"/>
      <c r="BD140" s="88"/>
      <c r="BE140" s="88"/>
      <c r="BF140" s="88"/>
      <c r="BG140" s="88"/>
      <c r="BH140" s="88"/>
      <c r="BI140" s="88"/>
      <c r="BJ140" s="88"/>
      <c r="BK140" s="88"/>
      <c r="BL140" s="88"/>
      <c r="BM140" s="88"/>
      <c r="BN140" s="88"/>
      <c r="BO140" s="88"/>
      <c r="BP140" s="88"/>
      <c r="BQ140" s="88"/>
    </row>
    <row r="141" spans="1:69" ht="12.75" customHeight="1" x14ac:dyDescent="0.25">
      <c r="A141" s="127"/>
      <c r="B141" s="127"/>
      <c r="C141" s="128"/>
      <c r="D141" s="128"/>
      <c r="E141" s="128"/>
      <c r="F141" s="128"/>
      <c r="G141" s="127"/>
      <c r="H141" s="127"/>
      <c r="I141" s="127"/>
      <c r="J141" s="127"/>
      <c r="K141" s="127"/>
      <c r="L141" s="129"/>
      <c r="M141" s="129"/>
      <c r="N141" s="127"/>
      <c r="O141" s="133"/>
      <c r="P141" s="133"/>
      <c r="Q141" s="133"/>
      <c r="R141" s="133"/>
      <c r="S141" s="133"/>
      <c r="T141" s="133"/>
      <c r="U141" s="133"/>
      <c r="V141" s="133"/>
      <c r="W141" s="133"/>
      <c r="X141" s="127"/>
      <c r="Y141" s="127"/>
      <c r="Z141" s="127"/>
      <c r="AA141" s="127"/>
      <c r="AB141" s="127"/>
      <c r="AC141" s="127"/>
      <c r="AD141" s="127"/>
      <c r="AE141" s="127"/>
      <c r="AF141" s="127"/>
      <c r="AG141" s="127"/>
      <c r="AH141" s="88"/>
      <c r="AI141" s="88"/>
      <c r="AJ141" s="88"/>
      <c r="AK141" s="88"/>
      <c r="AL141" s="88"/>
      <c r="AM141" s="88"/>
      <c r="AN141" s="88"/>
      <c r="AO141" s="88"/>
      <c r="AP141" s="88"/>
      <c r="AQ141" s="88"/>
      <c r="AR141" s="88"/>
      <c r="AS141" s="88"/>
      <c r="AT141" s="88"/>
      <c r="AU141" s="88"/>
      <c r="AV141" s="88"/>
      <c r="AW141" s="88"/>
      <c r="AX141" s="88"/>
      <c r="AY141" s="131"/>
      <c r="AZ141" s="88"/>
      <c r="BA141" s="88"/>
      <c r="BB141" s="88"/>
      <c r="BC141" s="88"/>
      <c r="BD141" s="88"/>
      <c r="BE141" s="88"/>
      <c r="BF141" s="88"/>
      <c r="BG141" s="88"/>
      <c r="BH141" s="88"/>
      <c r="BI141" s="88"/>
      <c r="BJ141" s="88"/>
      <c r="BK141" s="88"/>
      <c r="BL141" s="88"/>
      <c r="BM141" s="88"/>
      <c r="BN141" s="88"/>
      <c r="BO141" s="88"/>
      <c r="BP141" s="88"/>
      <c r="BQ141" s="88"/>
    </row>
    <row r="142" spans="1:69" ht="12.75" customHeight="1" x14ac:dyDescent="0.25">
      <c r="A142" s="127"/>
      <c r="B142" s="127"/>
      <c r="C142" s="128"/>
      <c r="D142" s="128"/>
      <c r="E142" s="128"/>
      <c r="F142" s="128"/>
      <c r="G142" s="127"/>
      <c r="H142" s="127"/>
      <c r="I142" s="127"/>
      <c r="J142" s="127"/>
      <c r="K142" s="127"/>
      <c r="L142" s="129"/>
      <c r="M142" s="129"/>
      <c r="N142" s="127"/>
      <c r="O142" s="133"/>
      <c r="P142" s="133"/>
      <c r="Q142" s="133"/>
      <c r="R142" s="133"/>
      <c r="S142" s="133"/>
      <c r="T142" s="133"/>
      <c r="U142" s="133"/>
      <c r="V142" s="133"/>
      <c r="W142" s="133"/>
      <c r="X142" s="127"/>
      <c r="Y142" s="127"/>
      <c r="Z142" s="127"/>
      <c r="AA142" s="127"/>
      <c r="AB142" s="127"/>
      <c r="AC142" s="127"/>
      <c r="AD142" s="127"/>
      <c r="AE142" s="127"/>
      <c r="AF142" s="127"/>
      <c r="AG142" s="127"/>
      <c r="AH142" s="88"/>
      <c r="AI142" s="88"/>
      <c r="AJ142" s="88"/>
      <c r="AK142" s="88"/>
      <c r="AL142" s="88"/>
      <c r="AM142" s="88"/>
      <c r="AN142" s="88"/>
      <c r="AO142" s="88"/>
      <c r="AP142" s="88"/>
      <c r="AQ142" s="88"/>
      <c r="AR142" s="88"/>
      <c r="AS142" s="88"/>
      <c r="AT142" s="88"/>
      <c r="AU142" s="88"/>
      <c r="AV142" s="88"/>
      <c r="AW142" s="88"/>
      <c r="AX142" s="88"/>
      <c r="AY142" s="131"/>
      <c r="AZ142" s="88"/>
      <c r="BA142" s="88"/>
      <c r="BB142" s="88"/>
      <c r="BC142" s="88"/>
      <c r="BD142" s="88"/>
      <c r="BE142" s="88"/>
      <c r="BF142" s="88"/>
      <c r="BG142" s="88"/>
      <c r="BH142" s="88"/>
      <c r="BI142" s="88"/>
      <c r="BJ142" s="88"/>
      <c r="BK142" s="88"/>
      <c r="BL142" s="88"/>
      <c r="BM142" s="88"/>
      <c r="BN142" s="88"/>
      <c r="BO142" s="88"/>
      <c r="BP142" s="88"/>
      <c r="BQ142" s="88"/>
    </row>
    <row r="143" spans="1:69" ht="12.75" customHeight="1" x14ac:dyDescent="0.25">
      <c r="A143" s="127"/>
      <c r="B143" s="127"/>
      <c r="C143" s="128"/>
      <c r="D143" s="128"/>
      <c r="E143" s="128"/>
      <c r="F143" s="128"/>
      <c r="G143" s="127"/>
      <c r="H143" s="127"/>
      <c r="I143" s="127"/>
      <c r="J143" s="127"/>
      <c r="K143" s="127"/>
      <c r="L143" s="129"/>
      <c r="M143" s="129"/>
      <c r="N143" s="127"/>
      <c r="O143" s="133"/>
      <c r="P143" s="133"/>
      <c r="Q143" s="133"/>
      <c r="R143" s="133"/>
      <c r="S143" s="133"/>
      <c r="T143" s="133"/>
      <c r="U143" s="133"/>
      <c r="V143" s="133"/>
      <c r="W143" s="133"/>
      <c r="X143" s="127"/>
      <c r="Y143" s="127"/>
      <c r="Z143" s="127"/>
      <c r="AA143" s="127"/>
      <c r="AB143" s="127"/>
      <c r="AC143" s="127"/>
      <c r="AD143" s="127"/>
      <c r="AE143" s="127"/>
      <c r="AF143" s="127"/>
      <c r="AG143" s="127"/>
      <c r="AH143" s="88"/>
      <c r="AI143" s="88"/>
      <c r="AJ143" s="88"/>
      <c r="AK143" s="88"/>
      <c r="AL143" s="88"/>
      <c r="AM143" s="88"/>
      <c r="AN143" s="88"/>
      <c r="AO143" s="88"/>
      <c r="AP143" s="88"/>
      <c r="AQ143" s="88"/>
      <c r="AR143" s="88"/>
      <c r="AS143" s="88"/>
      <c r="AT143" s="88"/>
      <c r="AU143" s="88"/>
      <c r="AV143" s="88"/>
      <c r="AW143" s="88"/>
      <c r="AX143" s="88"/>
      <c r="AY143" s="131"/>
      <c r="AZ143" s="88"/>
      <c r="BA143" s="88"/>
      <c r="BB143" s="88"/>
      <c r="BC143" s="88"/>
      <c r="BD143" s="88"/>
      <c r="BE143" s="88"/>
      <c r="BF143" s="88"/>
      <c r="BG143" s="88"/>
      <c r="BH143" s="88"/>
      <c r="BI143" s="88"/>
      <c r="BJ143" s="88"/>
      <c r="BK143" s="88"/>
      <c r="BL143" s="88"/>
      <c r="BM143" s="88"/>
      <c r="BN143" s="88"/>
      <c r="BO143" s="88"/>
      <c r="BP143" s="88"/>
      <c r="BQ143" s="88"/>
    </row>
    <row r="144" spans="1:69" ht="12.75" customHeight="1" x14ac:dyDescent="0.25">
      <c r="A144" s="127"/>
      <c r="B144" s="127"/>
      <c r="C144" s="128"/>
      <c r="D144" s="128"/>
      <c r="E144" s="128"/>
      <c r="F144" s="128"/>
      <c r="G144" s="127"/>
      <c r="H144" s="127"/>
      <c r="I144" s="127"/>
      <c r="J144" s="127"/>
      <c r="K144" s="127"/>
      <c r="L144" s="129"/>
      <c r="M144" s="129"/>
      <c r="N144" s="127"/>
      <c r="O144" s="133"/>
      <c r="P144" s="133"/>
      <c r="Q144" s="133"/>
      <c r="R144" s="133"/>
      <c r="S144" s="133"/>
      <c r="T144" s="133"/>
      <c r="U144" s="133"/>
      <c r="V144" s="133"/>
      <c r="W144" s="133"/>
      <c r="X144" s="127"/>
      <c r="Y144" s="127"/>
      <c r="Z144" s="127"/>
      <c r="AA144" s="127"/>
      <c r="AB144" s="127"/>
      <c r="AC144" s="127"/>
      <c r="AD144" s="127"/>
      <c r="AE144" s="127"/>
      <c r="AF144" s="127"/>
      <c r="AG144" s="127"/>
      <c r="AH144" s="88"/>
      <c r="AI144" s="88"/>
      <c r="AJ144" s="88"/>
      <c r="AK144" s="88"/>
      <c r="AL144" s="88"/>
      <c r="AM144" s="88"/>
      <c r="AN144" s="88"/>
      <c r="AO144" s="88"/>
      <c r="AP144" s="88"/>
      <c r="AQ144" s="88"/>
      <c r="AR144" s="88"/>
      <c r="AS144" s="88"/>
      <c r="AT144" s="88"/>
      <c r="AU144" s="88"/>
      <c r="AV144" s="88"/>
      <c r="AW144" s="88"/>
      <c r="AX144" s="88"/>
      <c r="AY144" s="131"/>
      <c r="AZ144" s="88"/>
      <c r="BA144" s="88"/>
      <c r="BB144" s="88"/>
      <c r="BC144" s="88"/>
      <c r="BD144" s="88"/>
      <c r="BE144" s="88"/>
      <c r="BF144" s="88"/>
      <c r="BG144" s="88"/>
      <c r="BH144" s="88"/>
      <c r="BI144" s="88"/>
      <c r="BJ144" s="88"/>
      <c r="BK144" s="88"/>
      <c r="BL144" s="88"/>
      <c r="BM144" s="88"/>
      <c r="BN144" s="88"/>
      <c r="BO144" s="88"/>
      <c r="BP144" s="88"/>
      <c r="BQ144" s="88"/>
    </row>
    <row r="145" spans="1:69" ht="12.75" customHeight="1" x14ac:dyDescent="0.25">
      <c r="A145" s="127"/>
      <c r="B145" s="127"/>
      <c r="C145" s="128"/>
      <c r="D145" s="128"/>
      <c r="E145" s="128"/>
      <c r="F145" s="128"/>
      <c r="G145" s="127"/>
      <c r="H145" s="127"/>
      <c r="I145" s="127"/>
      <c r="J145" s="127"/>
      <c r="K145" s="127"/>
      <c r="L145" s="129"/>
      <c r="M145" s="129"/>
      <c r="N145" s="127"/>
      <c r="O145" s="133"/>
      <c r="P145" s="133"/>
      <c r="Q145" s="133"/>
      <c r="R145" s="133"/>
      <c r="S145" s="133"/>
      <c r="T145" s="133"/>
      <c r="U145" s="133"/>
      <c r="V145" s="133"/>
      <c r="W145" s="133"/>
      <c r="X145" s="127"/>
      <c r="Y145" s="127"/>
      <c r="Z145" s="127"/>
      <c r="AA145" s="127"/>
      <c r="AB145" s="127"/>
      <c r="AC145" s="127"/>
      <c r="AD145" s="127"/>
      <c r="AE145" s="127"/>
      <c r="AF145" s="127"/>
      <c r="AG145" s="127"/>
      <c r="AH145" s="88"/>
      <c r="AI145" s="88"/>
      <c r="AJ145" s="88"/>
      <c r="AK145" s="88"/>
      <c r="AL145" s="88"/>
      <c r="AM145" s="88"/>
      <c r="AN145" s="88"/>
      <c r="AO145" s="88"/>
      <c r="AP145" s="88"/>
      <c r="AQ145" s="88"/>
      <c r="AR145" s="88"/>
      <c r="AS145" s="88"/>
      <c r="AT145" s="88"/>
      <c r="AU145" s="88"/>
      <c r="AV145" s="88"/>
      <c r="AW145" s="88"/>
      <c r="AX145" s="88"/>
      <c r="AY145" s="131"/>
      <c r="AZ145" s="88"/>
      <c r="BA145" s="88"/>
      <c r="BB145" s="88"/>
      <c r="BC145" s="88"/>
      <c r="BD145" s="88"/>
      <c r="BE145" s="88"/>
      <c r="BF145" s="88"/>
      <c r="BG145" s="88"/>
      <c r="BH145" s="88"/>
      <c r="BI145" s="88"/>
      <c r="BJ145" s="88"/>
      <c r="BK145" s="88"/>
      <c r="BL145" s="88"/>
      <c r="BM145" s="88"/>
      <c r="BN145" s="88"/>
      <c r="BO145" s="88"/>
      <c r="BP145" s="88"/>
      <c r="BQ145" s="88"/>
    </row>
    <row r="146" spans="1:69" ht="12.75" customHeight="1" x14ac:dyDescent="0.25">
      <c r="A146" s="127"/>
      <c r="B146" s="127"/>
      <c r="C146" s="128"/>
      <c r="D146" s="128"/>
      <c r="E146" s="128"/>
      <c r="F146" s="128"/>
      <c r="G146" s="127"/>
      <c r="H146" s="127"/>
      <c r="I146" s="127"/>
      <c r="J146" s="127"/>
      <c r="K146" s="127"/>
      <c r="L146" s="129"/>
      <c r="M146" s="129"/>
      <c r="N146" s="127"/>
      <c r="O146" s="133"/>
      <c r="P146" s="133"/>
      <c r="Q146" s="133"/>
      <c r="R146" s="133"/>
      <c r="S146" s="133"/>
      <c r="T146" s="133"/>
      <c r="U146" s="133"/>
      <c r="V146" s="133"/>
      <c r="W146" s="133"/>
      <c r="X146" s="127"/>
      <c r="Y146" s="127"/>
      <c r="Z146" s="127"/>
      <c r="AA146" s="127"/>
      <c r="AB146" s="127"/>
      <c r="AC146" s="127"/>
      <c r="AD146" s="127"/>
      <c r="AE146" s="127"/>
      <c r="AF146" s="127"/>
      <c r="AG146" s="127"/>
      <c r="AH146" s="88"/>
      <c r="AI146" s="88"/>
      <c r="AJ146" s="88"/>
      <c r="AK146" s="88"/>
      <c r="AL146" s="88"/>
      <c r="AM146" s="88"/>
      <c r="AN146" s="88"/>
      <c r="AO146" s="88"/>
      <c r="AP146" s="88"/>
      <c r="AQ146" s="88"/>
      <c r="AR146" s="88"/>
      <c r="AS146" s="88"/>
      <c r="AT146" s="88"/>
      <c r="AU146" s="88"/>
      <c r="AV146" s="88"/>
      <c r="AW146" s="88"/>
      <c r="AX146" s="88"/>
      <c r="AY146" s="131"/>
      <c r="AZ146" s="88"/>
      <c r="BA146" s="88"/>
      <c r="BB146" s="88"/>
      <c r="BC146" s="88"/>
      <c r="BD146" s="88"/>
      <c r="BE146" s="88"/>
      <c r="BF146" s="88"/>
      <c r="BG146" s="88"/>
      <c r="BH146" s="88"/>
      <c r="BI146" s="88"/>
      <c r="BJ146" s="88"/>
      <c r="BK146" s="88"/>
      <c r="BL146" s="88"/>
      <c r="BM146" s="88"/>
      <c r="BN146" s="88"/>
      <c r="BO146" s="88"/>
      <c r="BP146" s="88"/>
      <c r="BQ146" s="88"/>
    </row>
    <row r="147" spans="1:69" ht="12.75" customHeight="1" x14ac:dyDescent="0.25">
      <c r="A147" s="127"/>
      <c r="B147" s="127"/>
      <c r="C147" s="128"/>
      <c r="D147" s="128"/>
      <c r="E147" s="128"/>
      <c r="F147" s="128"/>
      <c r="G147" s="127"/>
      <c r="H147" s="127"/>
      <c r="I147" s="127"/>
      <c r="J147" s="127"/>
      <c r="K147" s="127"/>
      <c r="L147" s="129"/>
      <c r="M147" s="129"/>
      <c r="N147" s="127"/>
      <c r="O147" s="133"/>
      <c r="P147" s="133"/>
      <c r="Q147" s="133"/>
      <c r="R147" s="133"/>
      <c r="S147" s="133"/>
      <c r="T147" s="133"/>
      <c r="U147" s="133"/>
      <c r="V147" s="133"/>
      <c r="W147" s="133"/>
      <c r="X147" s="127"/>
      <c r="Y147" s="127"/>
      <c r="Z147" s="127"/>
      <c r="AA147" s="127"/>
      <c r="AB147" s="127"/>
      <c r="AC147" s="127"/>
      <c r="AD147" s="127"/>
      <c r="AE147" s="127"/>
      <c r="AF147" s="127"/>
      <c r="AG147" s="127"/>
      <c r="AH147" s="88"/>
      <c r="AI147" s="88"/>
      <c r="AJ147" s="88"/>
      <c r="AK147" s="88"/>
      <c r="AL147" s="88"/>
      <c r="AM147" s="88"/>
      <c r="AN147" s="88"/>
      <c r="AO147" s="88"/>
      <c r="AP147" s="88"/>
      <c r="AQ147" s="88"/>
      <c r="AR147" s="88"/>
      <c r="AS147" s="88"/>
      <c r="AT147" s="88"/>
      <c r="AU147" s="88"/>
      <c r="AV147" s="88"/>
      <c r="AW147" s="88"/>
      <c r="AX147" s="88"/>
      <c r="AY147" s="131"/>
      <c r="AZ147" s="88"/>
      <c r="BA147" s="88"/>
      <c r="BB147" s="88"/>
      <c r="BC147" s="88"/>
      <c r="BD147" s="88"/>
      <c r="BE147" s="88"/>
      <c r="BF147" s="88"/>
      <c r="BG147" s="88"/>
      <c r="BH147" s="88"/>
      <c r="BI147" s="88"/>
      <c r="BJ147" s="88"/>
      <c r="BK147" s="88"/>
      <c r="BL147" s="88"/>
      <c r="BM147" s="88"/>
      <c r="BN147" s="88"/>
      <c r="BO147" s="88"/>
      <c r="BP147" s="88"/>
      <c r="BQ147" s="88"/>
    </row>
    <row r="148" spans="1:69" ht="12.75" customHeight="1" x14ac:dyDescent="0.25">
      <c r="A148" s="127"/>
      <c r="B148" s="127"/>
      <c r="C148" s="128"/>
      <c r="D148" s="128"/>
      <c r="E148" s="128"/>
      <c r="F148" s="128"/>
      <c r="G148" s="127"/>
      <c r="H148" s="127"/>
      <c r="I148" s="127"/>
      <c r="J148" s="127"/>
      <c r="K148" s="127"/>
      <c r="L148" s="129"/>
      <c r="M148" s="129"/>
      <c r="N148" s="127"/>
      <c r="O148" s="133"/>
      <c r="P148" s="133"/>
      <c r="Q148" s="133"/>
      <c r="R148" s="133"/>
      <c r="S148" s="133"/>
      <c r="T148" s="133"/>
      <c r="U148" s="133"/>
      <c r="V148" s="133"/>
      <c r="W148" s="133"/>
      <c r="X148" s="127"/>
      <c r="Y148" s="127"/>
      <c r="Z148" s="127"/>
      <c r="AA148" s="127"/>
      <c r="AB148" s="127"/>
      <c r="AC148" s="127"/>
      <c r="AD148" s="127"/>
      <c r="AE148" s="127"/>
      <c r="AF148" s="127"/>
      <c r="AG148" s="127"/>
      <c r="AH148" s="88"/>
      <c r="AI148" s="88"/>
      <c r="AJ148" s="88"/>
      <c r="AK148" s="88"/>
      <c r="AL148" s="88"/>
      <c r="AM148" s="88"/>
      <c r="AN148" s="88"/>
      <c r="AO148" s="88"/>
      <c r="AP148" s="88"/>
      <c r="AQ148" s="88"/>
      <c r="AR148" s="88"/>
      <c r="AS148" s="88"/>
      <c r="AT148" s="88"/>
      <c r="AU148" s="88"/>
      <c r="AV148" s="88"/>
      <c r="AW148" s="88"/>
      <c r="AX148" s="88"/>
      <c r="AY148" s="131"/>
      <c r="AZ148" s="88"/>
      <c r="BA148" s="88"/>
      <c r="BB148" s="88"/>
      <c r="BC148" s="88"/>
      <c r="BD148" s="88"/>
      <c r="BE148" s="88"/>
      <c r="BF148" s="88"/>
      <c r="BG148" s="88"/>
      <c r="BH148" s="88"/>
      <c r="BI148" s="88"/>
      <c r="BJ148" s="88"/>
      <c r="BK148" s="88"/>
      <c r="BL148" s="88"/>
      <c r="BM148" s="88"/>
      <c r="BN148" s="88"/>
      <c r="BO148" s="88"/>
      <c r="BP148" s="88"/>
      <c r="BQ148" s="88"/>
    </row>
    <row r="149" spans="1:69" ht="12.75" customHeight="1" x14ac:dyDescent="0.25">
      <c r="A149" s="127"/>
      <c r="B149" s="127"/>
      <c r="C149" s="128"/>
      <c r="D149" s="128"/>
      <c r="E149" s="128"/>
      <c r="F149" s="128"/>
      <c r="G149" s="127"/>
      <c r="H149" s="127"/>
      <c r="I149" s="127"/>
      <c r="J149" s="127"/>
      <c r="K149" s="127"/>
      <c r="L149" s="129"/>
      <c r="M149" s="129"/>
      <c r="N149" s="127"/>
      <c r="O149" s="133"/>
      <c r="P149" s="133"/>
      <c r="Q149" s="133"/>
      <c r="R149" s="133"/>
      <c r="S149" s="133"/>
      <c r="T149" s="133"/>
      <c r="U149" s="133"/>
      <c r="V149" s="133"/>
      <c r="W149" s="133"/>
      <c r="X149" s="127"/>
      <c r="Y149" s="127"/>
      <c r="Z149" s="127"/>
      <c r="AA149" s="127"/>
      <c r="AB149" s="127"/>
      <c r="AC149" s="127"/>
      <c r="AD149" s="127"/>
      <c r="AE149" s="127"/>
      <c r="AF149" s="127"/>
      <c r="AG149" s="127"/>
      <c r="AH149" s="88"/>
      <c r="AI149" s="88"/>
      <c r="AJ149" s="88"/>
      <c r="AK149" s="88"/>
      <c r="AL149" s="88"/>
      <c r="AM149" s="88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88"/>
      <c r="AY149" s="131"/>
      <c r="AZ149" s="88"/>
      <c r="BA149" s="88"/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88"/>
      <c r="BM149" s="88"/>
      <c r="BN149" s="88"/>
      <c r="BO149" s="88"/>
      <c r="BP149" s="88"/>
      <c r="BQ149" s="88"/>
    </row>
    <row r="150" spans="1:69" ht="12.75" customHeight="1" x14ac:dyDescent="0.25">
      <c r="A150" s="127"/>
      <c r="B150" s="127"/>
      <c r="C150" s="128"/>
      <c r="D150" s="128"/>
      <c r="E150" s="128"/>
      <c r="F150" s="128"/>
      <c r="G150" s="127"/>
      <c r="H150" s="127"/>
      <c r="I150" s="127"/>
      <c r="J150" s="127"/>
      <c r="K150" s="127"/>
      <c r="L150" s="129"/>
      <c r="M150" s="129"/>
      <c r="N150" s="127"/>
      <c r="O150" s="133"/>
      <c r="P150" s="133"/>
      <c r="Q150" s="133"/>
      <c r="R150" s="133"/>
      <c r="S150" s="133"/>
      <c r="T150" s="133"/>
      <c r="U150" s="133"/>
      <c r="V150" s="133"/>
      <c r="W150" s="133"/>
      <c r="X150" s="127"/>
      <c r="Y150" s="127"/>
      <c r="Z150" s="127"/>
      <c r="AA150" s="127"/>
      <c r="AB150" s="127"/>
      <c r="AC150" s="127"/>
      <c r="AD150" s="127"/>
      <c r="AE150" s="127"/>
      <c r="AF150" s="127"/>
      <c r="AG150" s="127"/>
      <c r="AH150" s="88"/>
      <c r="AI150" s="88"/>
      <c r="AJ150" s="88"/>
      <c r="AK150" s="88"/>
      <c r="AL150" s="88"/>
      <c r="AM150" s="88"/>
      <c r="AN150" s="88"/>
      <c r="AO150" s="88"/>
      <c r="AP150" s="88"/>
      <c r="AQ150" s="88"/>
      <c r="AR150" s="88"/>
      <c r="AS150" s="88"/>
      <c r="AT150" s="88"/>
      <c r="AU150" s="88"/>
      <c r="AV150" s="88"/>
      <c r="AW150" s="88"/>
      <c r="AX150" s="88"/>
      <c r="AY150" s="131"/>
      <c r="AZ150" s="88"/>
      <c r="BA150" s="88"/>
      <c r="BB150" s="88"/>
      <c r="BC150" s="88"/>
      <c r="BD150" s="88"/>
      <c r="BE150" s="88"/>
      <c r="BF150" s="88"/>
      <c r="BG150" s="88"/>
      <c r="BH150" s="88"/>
      <c r="BI150" s="88"/>
      <c r="BJ150" s="88"/>
      <c r="BK150" s="88"/>
      <c r="BL150" s="88"/>
      <c r="BM150" s="88"/>
      <c r="BN150" s="88"/>
      <c r="BO150" s="88"/>
      <c r="BP150" s="88"/>
      <c r="BQ150" s="88"/>
    </row>
    <row r="151" spans="1:69" ht="12.75" customHeight="1" x14ac:dyDescent="0.25">
      <c r="A151" s="127"/>
      <c r="B151" s="127"/>
      <c r="C151" s="128"/>
      <c r="D151" s="128"/>
      <c r="E151" s="128"/>
      <c r="F151" s="128"/>
      <c r="G151" s="127"/>
      <c r="H151" s="127"/>
      <c r="I151" s="127"/>
      <c r="J151" s="127"/>
      <c r="K151" s="127"/>
      <c r="L151" s="129"/>
      <c r="M151" s="129"/>
      <c r="N151" s="127"/>
      <c r="O151" s="133"/>
      <c r="P151" s="133"/>
      <c r="Q151" s="133"/>
      <c r="R151" s="133"/>
      <c r="S151" s="133"/>
      <c r="T151" s="133"/>
      <c r="U151" s="133"/>
      <c r="V151" s="133"/>
      <c r="W151" s="133"/>
      <c r="X151" s="127"/>
      <c r="Y151" s="127"/>
      <c r="Z151" s="127"/>
      <c r="AA151" s="127"/>
      <c r="AB151" s="127"/>
      <c r="AC151" s="127"/>
      <c r="AD151" s="127"/>
      <c r="AE151" s="127"/>
      <c r="AF151" s="127"/>
      <c r="AG151" s="127"/>
      <c r="AH151" s="88"/>
      <c r="AI151" s="88"/>
      <c r="AJ151" s="88"/>
      <c r="AK151" s="88"/>
      <c r="AL151" s="88"/>
      <c r="AM151" s="88"/>
      <c r="AN151" s="88"/>
      <c r="AO151" s="88"/>
      <c r="AP151" s="88"/>
      <c r="AQ151" s="88"/>
      <c r="AR151" s="88"/>
      <c r="AS151" s="88"/>
      <c r="AT151" s="88"/>
      <c r="AU151" s="88"/>
      <c r="AV151" s="88"/>
      <c r="AW151" s="88"/>
      <c r="AX151" s="88"/>
      <c r="AY151" s="131"/>
      <c r="AZ151" s="88"/>
      <c r="BA151" s="88"/>
      <c r="BB151" s="88"/>
      <c r="BC151" s="88"/>
      <c r="BD151" s="88"/>
      <c r="BE151" s="88"/>
      <c r="BF151" s="88"/>
      <c r="BG151" s="88"/>
      <c r="BH151" s="88"/>
      <c r="BI151" s="88"/>
      <c r="BJ151" s="88"/>
      <c r="BK151" s="88"/>
      <c r="BL151" s="88"/>
      <c r="BM151" s="88"/>
      <c r="BN151" s="88"/>
      <c r="BO151" s="88"/>
      <c r="BP151" s="88"/>
      <c r="BQ151" s="88"/>
    </row>
    <row r="152" spans="1:69" ht="12.75" customHeight="1" x14ac:dyDescent="0.25">
      <c r="A152" s="127"/>
      <c r="B152" s="127"/>
      <c r="C152" s="128"/>
      <c r="D152" s="128"/>
      <c r="E152" s="128"/>
      <c r="F152" s="128"/>
      <c r="G152" s="127"/>
      <c r="H152" s="127"/>
      <c r="I152" s="127"/>
      <c r="J152" s="127"/>
      <c r="K152" s="127"/>
      <c r="L152" s="129"/>
      <c r="M152" s="129"/>
      <c r="N152" s="127"/>
      <c r="O152" s="133"/>
      <c r="P152" s="133"/>
      <c r="Q152" s="133"/>
      <c r="R152" s="133"/>
      <c r="S152" s="133"/>
      <c r="T152" s="133"/>
      <c r="U152" s="133"/>
      <c r="V152" s="133"/>
      <c r="W152" s="133"/>
      <c r="X152" s="127"/>
      <c r="Y152" s="127"/>
      <c r="Z152" s="127"/>
      <c r="AA152" s="127"/>
      <c r="AB152" s="127"/>
      <c r="AC152" s="127"/>
      <c r="AD152" s="127"/>
      <c r="AE152" s="127"/>
      <c r="AF152" s="127"/>
      <c r="AG152" s="127"/>
      <c r="AH152" s="88"/>
      <c r="AI152" s="88"/>
      <c r="AJ152" s="88"/>
      <c r="AK152" s="88"/>
      <c r="AL152" s="88"/>
      <c r="AM152" s="88"/>
      <c r="AN152" s="88"/>
      <c r="AO152" s="88"/>
      <c r="AP152" s="88"/>
      <c r="AQ152" s="88"/>
      <c r="AR152" s="88"/>
      <c r="AS152" s="88"/>
      <c r="AT152" s="88"/>
      <c r="AU152" s="88"/>
      <c r="AV152" s="88"/>
      <c r="AW152" s="88"/>
      <c r="AX152" s="88"/>
      <c r="AY152" s="131"/>
      <c r="AZ152" s="88"/>
      <c r="BA152" s="88"/>
      <c r="BB152" s="88"/>
      <c r="BC152" s="88"/>
      <c r="BD152" s="88"/>
      <c r="BE152" s="88"/>
      <c r="BF152" s="88"/>
      <c r="BG152" s="88"/>
      <c r="BH152" s="88"/>
      <c r="BI152" s="88"/>
      <c r="BJ152" s="88"/>
      <c r="BK152" s="88"/>
      <c r="BL152" s="88"/>
      <c r="BM152" s="88"/>
      <c r="BN152" s="88"/>
      <c r="BO152" s="88"/>
      <c r="BP152" s="88"/>
      <c r="BQ152" s="88"/>
    </row>
    <row r="153" spans="1:69" ht="12.75" customHeight="1" x14ac:dyDescent="0.25">
      <c r="A153" s="127"/>
      <c r="B153" s="127"/>
      <c r="C153" s="128"/>
      <c r="D153" s="128"/>
      <c r="E153" s="128"/>
      <c r="F153" s="128"/>
      <c r="G153" s="127"/>
      <c r="H153" s="127"/>
      <c r="I153" s="127"/>
      <c r="J153" s="127"/>
      <c r="K153" s="127"/>
      <c r="L153" s="129"/>
      <c r="M153" s="129"/>
      <c r="N153" s="127"/>
      <c r="O153" s="133"/>
      <c r="P153" s="133"/>
      <c r="Q153" s="133"/>
      <c r="R153" s="133"/>
      <c r="S153" s="133"/>
      <c r="T153" s="133"/>
      <c r="U153" s="133"/>
      <c r="V153" s="133"/>
      <c r="W153" s="133"/>
      <c r="X153" s="127"/>
      <c r="Y153" s="127"/>
      <c r="Z153" s="127"/>
      <c r="AA153" s="127"/>
      <c r="AB153" s="127"/>
      <c r="AC153" s="127"/>
      <c r="AD153" s="127"/>
      <c r="AE153" s="127"/>
      <c r="AF153" s="127"/>
      <c r="AG153" s="127"/>
      <c r="AH153" s="88"/>
      <c r="AI153" s="88"/>
      <c r="AJ153" s="88"/>
      <c r="AK153" s="88"/>
      <c r="AL153" s="88"/>
      <c r="AM153" s="88"/>
      <c r="AN153" s="88"/>
      <c r="AO153" s="88"/>
      <c r="AP153" s="88"/>
      <c r="AQ153" s="88"/>
      <c r="AR153" s="88"/>
      <c r="AS153" s="88"/>
      <c r="AT153" s="88"/>
      <c r="AU153" s="88"/>
      <c r="AV153" s="88"/>
      <c r="AW153" s="88"/>
      <c r="AX153" s="88"/>
      <c r="AY153" s="131"/>
      <c r="AZ153" s="88"/>
      <c r="BA153" s="88"/>
      <c r="BB153" s="88"/>
      <c r="BC153" s="88"/>
      <c r="BD153" s="88"/>
      <c r="BE153" s="88"/>
      <c r="BF153" s="88"/>
      <c r="BG153" s="88"/>
      <c r="BH153" s="88"/>
      <c r="BI153" s="88"/>
      <c r="BJ153" s="88"/>
      <c r="BK153" s="88"/>
      <c r="BL153" s="88"/>
      <c r="BM153" s="88"/>
      <c r="BN153" s="88"/>
      <c r="BO153" s="88"/>
      <c r="BP153" s="88"/>
      <c r="BQ153" s="88"/>
    </row>
    <row r="154" spans="1:69" ht="12.75" customHeight="1" x14ac:dyDescent="0.25">
      <c r="A154" s="127"/>
      <c r="B154" s="127"/>
      <c r="C154" s="128"/>
      <c r="D154" s="128"/>
      <c r="E154" s="128"/>
      <c r="F154" s="128"/>
      <c r="G154" s="127"/>
      <c r="H154" s="127"/>
      <c r="I154" s="127"/>
      <c r="J154" s="127"/>
      <c r="K154" s="127"/>
      <c r="L154" s="129"/>
      <c r="M154" s="129"/>
      <c r="N154" s="127"/>
      <c r="O154" s="133"/>
      <c r="P154" s="133"/>
      <c r="Q154" s="133"/>
      <c r="R154" s="133"/>
      <c r="S154" s="133"/>
      <c r="T154" s="133"/>
      <c r="U154" s="133"/>
      <c r="V154" s="133"/>
      <c r="W154" s="133"/>
      <c r="X154" s="127"/>
      <c r="Y154" s="127"/>
      <c r="Z154" s="127"/>
      <c r="AA154" s="127"/>
      <c r="AB154" s="127"/>
      <c r="AC154" s="127"/>
      <c r="AD154" s="127"/>
      <c r="AE154" s="127"/>
      <c r="AF154" s="127"/>
      <c r="AG154" s="127"/>
      <c r="AH154" s="88"/>
      <c r="AI154" s="88"/>
      <c r="AJ154" s="88"/>
      <c r="AK154" s="88"/>
      <c r="AL154" s="88"/>
      <c r="AM154" s="88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88"/>
      <c r="AY154" s="131"/>
      <c r="AZ154" s="88"/>
      <c r="BA154" s="88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88"/>
      <c r="BM154" s="88"/>
      <c r="BN154" s="88"/>
      <c r="BO154" s="88"/>
      <c r="BP154" s="88"/>
      <c r="BQ154" s="88"/>
    </row>
    <row r="155" spans="1:69" ht="12.75" customHeight="1" x14ac:dyDescent="0.25">
      <c r="A155" s="127"/>
      <c r="B155" s="127"/>
      <c r="C155" s="128"/>
      <c r="D155" s="128"/>
      <c r="E155" s="128"/>
      <c r="F155" s="128"/>
      <c r="G155" s="127"/>
      <c r="H155" s="127"/>
      <c r="I155" s="127"/>
      <c r="J155" s="127"/>
      <c r="K155" s="127"/>
      <c r="L155" s="129"/>
      <c r="M155" s="129"/>
      <c r="N155" s="127"/>
      <c r="O155" s="133"/>
      <c r="P155" s="133"/>
      <c r="Q155" s="133"/>
      <c r="R155" s="133"/>
      <c r="S155" s="133"/>
      <c r="T155" s="133"/>
      <c r="U155" s="133"/>
      <c r="V155" s="133"/>
      <c r="W155" s="133"/>
      <c r="X155" s="127"/>
      <c r="Y155" s="127"/>
      <c r="Z155" s="127"/>
      <c r="AA155" s="127"/>
      <c r="AB155" s="127"/>
      <c r="AC155" s="127"/>
      <c r="AD155" s="127"/>
      <c r="AE155" s="127"/>
      <c r="AF155" s="127"/>
      <c r="AG155" s="127"/>
      <c r="AH155" s="88"/>
      <c r="AI155" s="88"/>
      <c r="AJ155" s="88"/>
      <c r="AK155" s="88"/>
      <c r="AL155" s="88"/>
      <c r="AM155" s="88"/>
      <c r="AN155" s="88"/>
      <c r="AO155" s="88"/>
      <c r="AP155" s="88"/>
      <c r="AQ155" s="88"/>
      <c r="AR155" s="88"/>
      <c r="AS155" s="88"/>
      <c r="AT155" s="88"/>
      <c r="AU155" s="88"/>
      <c r="AV155" s="88"/>
      <c r="AW155" s="88"/>
      <c r="AX155" s="88"/>
      <c r="AY155" s="131"/>
      <c r="AZ155" s="88"/>
      <c r="BA155" s="88"/>
      <c r="BB155" s="88"/>
      <c r="BC155" s="88"/>
      <c r="BD155" s="88"/>
      <c r="BE155" s="88"/>
      <c r="BF155" s="88"/>
      <c r="BG155" s="88"/>
      <c r="BH155" s="88"/>
      <c r="BI155" s="88"/>
      <c r="BJ155" s="88"/>
      <c r="BK155" s="88"/>
      <c r="BL155" s="88"/>
      <c r="BM155" s="88"/>
      <c r="BN155" s="88"/>
      <c r="BO155" s="88"/>
      <c r="BP155" s="88"/>
      <c r="BQ155" s="88"/>
    </row>
    <row r="156" spans="1:69" ht="12.75" customHeight="1" x14ac:dyDescent="0.25">
      <c r="A156" s="127"/>
      <c r="B156" s="127"/>
      <c r="C156" s="128"/>
      <c r="D156" s="128"/>
      <c r="E156" s="128"/>
      <c r="F156" s="128"/>
      <c r="G156" s="127"/>
      <c r="H156" s="127"/>
      <c r="I156" s="127"/>
      <c r="J156" s="127"/>
      <c r="K156" s="127"/>
      <c r="L156" s="129"/>
      <c r="M156" s="129"/>
      <c r="N156" s="127"/>
      <c r="O156" s="133"/>
      <c r="P156" s="133"/>
      <c r="Q156" s="133"/>
      <c r="R156" s="133"/>
      <c r="S156" s="133"/>
      <c r="T156" s="133"/>
      <c r="U156" s="133"/>
      <c r="V156" s="133"/>
      <c r="W156" s="133"/>
      <c r="X156" s="127"/>
      <c r="Y156" s="127"/>
      <c r="Z156" s="127"/>
      <c r="AA156" s="127"/>
      <c r="AB156" s="127"/>
      <c r="AC156" s="127"/>
      <c r="AD156" s="127"/>
      <c r="AE156" s="127"/>
      <c r="AF156" s="127"/>
      <c r="AG156" s="127"/>
      <c r="AH156" s="88"/>
      <c r="AI156" s="88"/>
      <c r="AJ156" s="88"/>
      <c r="AK156" s="88"/>
      <c r="AL156" s="88"/>
      <c r="AM156" s="88"/>
      <c r="AN156" s="88"/>
      <c r="AO156" s="88"/>
      <c r="AP156" s="88"/>
      <c r="AQ156" s="88"/>
      <c r="AR156" s="88"/>
      <c r="AS156" s="88"/>
      <c r="AT156" s="88"/>
      <c r="AU156" s="88"/>
      <c r="AV156" s="88"/>
      <c r="AW156" s="88"/>
      <c r="AX156" s="88"/>
      <c r="AY156" s="131"/>
      <c r="AZ156" s="88"/>
      <c r="BA156" s="88"/>
      <c r="BB156" s="88"/>
      <c r="BC156" s="88"/>
      <c r="BD156" s="88"/>
      <c r="BE156" s="88"/>
      <c r="BF156" s="88"/>
      <c r="BG156" s="88"/>
      <c r="BH156" s="88"/>
      <c r="BI156" s="88"/>
      <c r="BJ156" s="88"/>
      <c r="BK156" s="88"/>
      <c r="BL156" s="88"/>
      <c r="BM156" s="88"/>
      <c r="BN156" s="88"/>
      <c r="BO156" s="88"/>
      <c r="BP156" s="88"/>
      <c r="BQ156" s="88"/>
    </row>
    <row r="157" spans="1:69" ht="12.75" customHeight="1" x14ac:dyDescent="0.25">
      <c r="A157" s="127"/>
      <c r="B157" s="127"/>
      <c r="C157" s="128"/>
      <c r="D157" s="128"/>
      <c r="E157" s="128"/>
      <c r="F157" s="128"/>
      <c r="G157" s="127"/>
      <c r="H157" s="127"/>
      <c r="I157" s="127"/>
      <c r="J157" s="127"/>
      <c r="K157" s="127"/>
      <c r="L157" s="129"/>
      <c r="M157" s="129"/>
      <c r="N157" s="127"/>
      <c r="O157" s="133"/>
      <c r="P157" s="133"/>
      <c r="Q157" s="133"/>
      <c r="R157" s="133"/>
      <c r="S157" s="133"/>
      <c r="T157" s="133"/>
      <c r="U157" s="133"/>
      <c r="V157" s="133"/>
      <c r="W157" s="133"/>
      <c r="X157" s="127"/>
      <c r="Y157" s="127"/>
      <c r="Z157" s="127"/>
      <c r="AA157" s="127"/>
      <c r="AB157" s="127"/>
      <c r="AC157" s="127"/>
      <c r="AD157" s="127"/>
      <c r="AE157" s="127"/>
      <c r="AF157" s="127"/>
      <c r="AG157" s="127"/>
      <c r="AH157" s="88"/>
      <c r="AI157" s="88"/>
      <c r="AJ157" s="88"/>
      <c r="AK157" s="88"/>
      <c r="AL157" s="88"/>
      <c r="AM157" s="88"/>
      <c r="AN157" s="88"/>
      <c r="AO157" s="88"/>
      <c r="AP157" s="88"/>
      <c r="AQ157" s="88"/>
      <c r="AR157" s="88"/>
      <c r="AS157" s="88"/>
      <c r="AT157" s="88"/>
      <c r="AU157" s="88"/>
      <c r="AV157" s="88"/>
      <c r="AW157" s="88"/>
      <c r="AX157" s="88"/>
      <c r="AY157" s="131"/>
      <c r="AZ157" s="88"/>
      <c r="BA157" s="88"/>
      <c r="BB157" s="88"/>
      <c r="BC157" s="88"/>
      <c r="BD157" s="88"/>
      <c r="BE157" s="88"/>
      <c r="BF157" s="88"/>
      <c r="BG157" s="88"/>
      <c r="BH157" s="88"/>
      <c r="BI157" s="88"/>
      <c r="BJ157" s="88"/>
      <c r="BK157" s="88"/>
      <c r="BL157" s="88"/>
      <c r="BM157" s="88"/>
      <c r="BN157" s="88"/>
      <c r="BO157" s="88"/>
      <c r="BP157" s="88"/>
      <c r="BQ157" s="88"/>
    </row>
    <row r="158" spans="1:69" ht="12.75" customHeight="1" x14ac:dyDescent="0.25">
      <c r="A158" s="127"/>
      <c r="B158" s="127"/>
      <c r="C158" s="128"/>
      <c r="D158" s="128"/>
      <c r="E158" s="128"/>
      <c r="F158" s="128"/>
      <c r="G158" s="127"/>
      <c r="H158" s="127"/>
      <c r="I158" s="127"/>
      <c r="J158" s="127"/>
      <c r="K158" s="127"/>
      <c r="L158" s="129"/>
      <c r="M158" s="129"/>
      <c r="N158" s="127"/>
      <c r="O158" s="133"/>
      <c r="P158" s="133"/>
      <c r="Q158" s="133"/>
      <c r="R158" s="133"/>
      <c r="S158" s="133"/>
      <c r="T158" s="133"/>
      <c r="U158" s="133"/>
      <c r="V158" s="133"/>
      <c r="W158" s="133"/>
      <c r="X158" s="127"/>
      <c r="Y158" s="127"/>
      <c r="Z158" s="127"/>
      <c r="AA158" s="127"/>
      <c r="AB158" s="127"/>
      <c r="AC158" s="127"/>
      <c r="AD158" s="127"/>
      <c r="AE158" s="127"/>
      <c r="AF158" s="127"/>
      <c r="AG158" s="127"/>
      <c r="AH158" s="88"/>
      <c r="AI158" s="88"/>
      <c r="AJ158" s="88"/>
      <c r="AK158" s="88"/>
      <c r="AL158" s="88"/>
      <c r="AM158" s="88"/>
      <c r="AN158" s="88"/>
      <c r="AO158" s="88"/>
      <c r="AP158" s="88"/>
      <c r="AQ158" s="88"/>
      <c r="AR158" s="88"/>
      <c r="AS158" s="88"/>
      <c r="AT158" s="88"/>
      <c r="AU158" s="88"/>
      <c r="AV158" s="88"/>
      <c r="AW158" s="88"/>
      <c r="AX158" s="88"/>
      <c r="AY158" s="131"/>
      <c r="AZ158" s="88"/>
      <c r="BA158" s="88"/>
      <c r="BB158" s="88"/>
      <c r="BC158" s="88"/>
      <c r="BD158" s="88"/>
      <c r="BE158" s="88"/>
      <c r="BF158" s="88"/>
      <c r="BG158" s="88"/>
      <c r="BH158" s="88"/>
      <c r="BI158" s="88"/>
      <c r="BJ158" s="88"/>
      <c r="BK158" s="88"/>
      <c r="BL158" s="88"/>
      <c r="BM158" s="88"/>
      <c r="BN158" s="88"/>
      <c r="BO158" s="88"/>
      <c r="BP158" s="88"/>
      <c r="BQ158" s="88"/>
    </row>
    <row r="159" spans="1:69" ht="12.75" customHeight="1" x14ac:dyDescent="0.25">
      <c r="A159" s="127"/>
      <c r="B159" s="127"/>
      <c r="C159" s="128"/>
      <c r="D159" s="128"/>
      <c r="E159" s="128"/>
      <c r="F159" s="128"/>
      <c r="G159" s="127"/>
      <c r="H159" s="127"/>
      <c r="I159" s="127"/>
      <c r="J159" s="127"/>
      <c r="K159" s="127"/>
      <c r="L159" s="129"/>
      <c r="M159" s="129"/>
      <c r="N159" s="127"/>
      <c r="O159" s="133"/>
      <c r="P159" s="133"/>
      <c r="Q159" s="133"/>
      <c r="R159" s="133"/>
      <c r="S159" s="133"/>
      <c r="T159" s="133"/>
      <c r="U159" s="133"/>
      <c r="V159" s="133"/>
      <c r="W159" s="133"/>
      <c r="X159" s="127"/>
      <c r="Y159" s="127"/>
      <c r="Z159" s="127"/>
      <c r="AA159" s="127"/>
      <c r="AB159" s="127"/>
      <c r="AC159" s="127"/>
      <c r="AD159" s="127"/>
      <c r="AE159" s="127"/>
      <c r="AF159" s="127"/>
      <c r="AG159" s="127"/>
      <c r="AH159" s="88"/>
      <c r="AI159" s="88"/>
      <c r="AJ159" s="88"/>
      <c r="AK159" s="88"/>
      <c r="AL159" s="88"/>
      <c r="AM159" s="88"/>
      <c r="AN159" s="88"/>
      <c r="AO159" s="88"/>
      <c r="AP159" s="88"/>
      <c r="AQ159" s="88"/>
      <c r="AR159" s="88"/>
      <c r="AS159" s="88"/>
      <c r="AT159" s="88"/>
      <c r="AU159" s="88"/>
      <c r="AV159" s="88"/>
      <c r="AW159" s="88"/>
      <c r="AX159" s="88"/>
      <c r="AY159" s="131"/>
      <c r="AZ159" s="88"/>
      <c r="BA159" s="88"/>
      <c r="BB159" s="88"/>
      <c r="BC159" s="88"/>
      <c r="BD159" s="88"/>
      <c r="BE159" s="88"/>
      <c r="BF159" s="88"/>
      <c r="BG159" s="88"/>
      <c r="BH159" s="88"/>
      <c r="BI159" s="88"/>
      <c r="BJ159" s="88"/>
      <c r="BK159" s="88"/>
      <c r="BL159" s="88"/>
      <c r="BM159" s="88"/>
      <c r="BN159" s="88"/>
      <c r="BO159" s="88"/>
      <c r="BP159" s="88"/>
      <c r="BQ159" s="88"/>
    </row>
    <row r="160" spans="1:69" ht="12.75" customHeight="1" x14ac:dyDescent="0.25">
      <c r="A160" s="127"/>
      <c r="B160" s="127"/>
      <c r="C160" s="128"/>
      <c r="D160" s="128"/>
      <c r="E160" s="128"/>
      <c r="F160" s="128"/>
      <c r="G160" s="127"/>
      <c r="H160" s="127"/>
      <c r="I160" s="127"/>
      <c r="J160" s="127"/>
      <c r="K160" s="127"/>
      <c r="L160" s="129"/>
      <c r="M160" s="129"/>
      <c r="N160" s="127"/>
      <c r="O160" s="133"/>
      <c r="P160" s="133"/>
      <c r="Q160" s="133"/>
      <c r="R160" s="133"/>
      <c r="S160" s="133"/>
      <c r="T160" s="133"/>
      <c r="U160" s="133"/>
      <c r="V160" s="133"/>
      <c r="W160" s="133"/>
      <c r="X160" s="127"/>
      <c r="Y160" s="127"/>
      <c r="Z160" s="127"/>
      <c r="AA160" s="127"/>
      <c r="AB160" s="127"/>
      <c r="AC160" s="127"/>
      <c r="AD160" s="127"/>
      <c r="AE160" s="127"/>
      <c r="AF160" s="127"/>
      <c r="AG160" s="127"/>
      <c r="AH160" s="88"/>
      <c r="AI160" s="88"/>
      <c r="AJ160" s="88"/>
      <c r="AK160" s="88"/>
      <c r="AL160" s="88"/>
      <c r="AM160" s="88"/>
      <c r="AN160" s="88"/>
      <c r="AO160" s="88"/>
      <c r="AP160" s="88"/>
      <c r="AQ160" s="88"/>
      <c r="AR160" s="88"/>
      <c r="AS160" s="88"/>
      <c r="AT160" s="88"/>
      <c r="AU160" s="88"/>
      <c r="AV160" s="88"/>
      <c r="AW160" s="88"/>
      <c r="AX160" s="88"/>
      <c r="AY160" s="131"/>
      <c r="AZ160" s="88"/>
      <c r="BA160" s="88"/>
      <c r="BB160" s="88"/>
      <c r="BC160" s="88"/>
      <c r="BD160" s="88"/>
      <c r="BE160" s="88"/>
      <c r="BF160" s="88"/>
      <c r="BG160" s="88"/>
      <c r="BH160" s="88"/>
      <c r="BI160" s="88"/>
      <c r="BJ160" s="88"/>
      <c r="BK160" s="88"/>
      <c r="BL160" s="88"/>
      <c r="BM160" s="88"/>
      <c r="BN160" s="88"/>
      <c r="BO160" s="88"/>
      <c r="BP160" s="88"/>
      <c r="BQ160" s="88"/>
    </row>
    <row r="161" spans="1:69" ht="12.75" customHeight="1" x14ac:dyDescent="0.25">
      <c r="A161" s="127"/>
      <c r="B161" s="127"/>
      <c r="C161" s="128"/>
      <c r="D161" s="128"/>
      <c r="E161" s="128"/>
      <c r="F161" s="128"/>
      <c r="G161" s="127"/>
      <c r="H161" s="127"/>
      <c r="I161" s="127"/>
      <c r="J161" s="127"/>
      <c r="K161" s="127"/>
      <c r="L161" s="129"/>
      <c r="M161" s="129"/>
      <c r="N161" s="127"/>
      <c r="O161" s="133"/>
      <c r="P161" s="133"/>
      <c r="Q161" s="133"/>
      <c r="R161" s="133"/>
      <c r="S161" s="133"/>
      <c r="T161" s="133"/>
      <c r="U161" s="133"/>
      <c r="V161" s="133"/>
      <c r="W161" s="133"/>
      <c r="X161" s="127"/>
      <c r="Y161" s="127"/>
      <c r="Z161" s="127"/>
      <c r="AA161" s="127"/>
      <c r="AB161" s="127"/>
      <c r="AC161" s="127"/>
      <c r="AD161" s="127"/>
      <c r="AE161" s="127"/>
      <c r="AF161" s="127"/>
      <c r="AG161" s="127"/>
      <c r="AH161" s="88"/>
      <c r="AI161" s="88"/>
      <c r="AJ161" s="88"/>
      <c r="AK161" s="88"/>
      <c r="AL161" s="88"/>
      <c r="AM161" s="88"/>
      <c r="AN161" s="88"/>
      <c r="AO161" s="88"/>
      <c r="AP161" s="88"/>
      <c r="AQ161" s="88"/>
      <c r="AR161" s="88"/>
      <c r="AS161" s="88"/>
      <c r="AT161" s="88"/>
      <c r="AU161" s="88"/>
      <c r="AV161" s="88"/>
      <c r="AW161" s="88"/>
      <c r="AX161" s="88"/>
      <c r="AY161" s="131"/>
      <c r="AZ161" s="88"/>
      <c r="BA161" s="88"/>
      <c r="BB161" s="88"/>
      <c r="BC161" s="88"/>
      <c r="BD161" s="88"/>
      <c r="BE161" s="88"/>
      <c r="BF161" s="88"/>
      <c r="BG161" s="88"/>
      <c r="BH161" s="88"/>
      <c r="BI161" s="88"/>
      <c r="BJ161" s="88"/>
      <c r="BK161" s="88"/>
      <c r="BL161" s="88"/>
      <c r="BM161" s="88"/>
      <c r="BN161" s="88"/>
      <c r="BO161" s="88"/>
      <c r="BP161" s="88"/>
      <c r="BQ161" s="88"/>
    </row>
    <row r="162" spans="1:69" ht="12.75" customHeight="1" x14ac:dyDescent="0.25">
      <c r="A162" s="127"/>
      <c r="B162" s="127"/>
      <c r="C162" s="128"/>
      <c r="D162" s="128"/>
      <c r="E162" s="128"/>
      <c r="F162" s="128"/>
      <c r="G162" s="127"/>
      <c r="H162" s="127"/>
      <c r="I162" s="127"/>
      <c r="J162" s="127"/>
      <c r="K162" s="127"/>
      <c r="L162" s="129"/>
      <c r="M162" s="129"/>
      <c r="N162" s="127"/>
      <c r="O162" s="133"/>
      <c r="P162" s="133"/>
      <c r="Q162" s="133"/>
      <c r="R162" s="133"/>
      <c r="S162" s="133"/>
      <c r="T162" s="133"/>
      <c r="U162" s="133"/>
      <c r="V162" s="133"/>
      <c r="W162" s="133"/>
      <c r="X162" s="127"/>
      <c r="Y162" s="127"/>
      <c r="Z162" s="127"/>
      <c r="AA162" s="127"/>
      <c r="AB162" s="127"/>
      <c r="AC162" s="127"/>
      <c r="AD162" s="127"/>
      <c r="AE162" s="127"/>
      <c r="AF162" s="127"/>
      <c r="AG162" s="127"/>
      <c r="AH162" s="88"/>
      <c r="AI162" s="88"/>
      <c r="AJ162" s="88"/>
      <c r="AK162" s="88"/>
      <c r="AL162" s="88"/>
      <c r="AM162" s="88"/>
      <c r="AN162" s="88"/>
      <c r="AO162" s="88"/>
      <c r="AP162" s="88"/>
      <c r="AQ162" s="88"/>
      <c r="AR162" s="88"/>
      <c r="AS162" s="88"/>
      <c r="AT162" s="88"/>
      <c r="AU162" s="88"/>
      <c r="AV162" s="88"/>
      <c r="AW162" s="88"/>
      <c r="AX162" s="88"/>
      <c r="AY162" s="131"/>
      <c r="AZ162" s="88"/>
      <c r="BA162" s="88"/>
      <c r="BB162" s="88"/>
      <c r="BC162" s="88"/>
      <c r="BD162" s="88"/>
      <c r="BE162" s="88"/>
      <c r="BF162" s="88"/>
      <c r="BG162" s="88"/>
      <c r="BH162" s="88"/>
      <c r="BI162" s="88"/>
      <c r="BJ162" s="88"/>
      <c r="BK162" s="88"/>
      <c r="BL162" s="88"/>
      <c r="BM162" s="88"/>
      <c r="BN162" s="88"/>
      <c r="BO162" s="88"/>
      <c r="BP162" s="88"/>
      <c r="BQ162" s="88"/>
    </row>
    <row r="163" spans="1:69" ht="12.75" customHeight="1" x14ac:dyDescent="0.25">
      <c r="A163" s="127"/>
      <c r="B163" s="127"/>
      <c r="C163" s="128"/>
      <c r="D163" s="128"/>
      <c r="E163" s="128"/>
      <c r="F163" s="128"/>
      <c r="G163" s="127"/>
      <c r="H163" s="127"/>
      <c r="I163" s="127"/>
      <c r="J163" s="127"/>
      <c r="K163" s="127"/>
      <c r="L163" s="129"/>
      <c r="M163" s="129"/>
      <c r="N163" s="127"/>
      <c r="O163" s="133"/>
      <c r="P163" s="133"/>
      <c r="Q163" s="133"/>
      <c r="R163" s="133"/>
      <c r="S163" s="133"/>
      <c r="T163" s="133"/>
      <c r="U163" s="133"/>
      <c r="V163" s="133"/>
      <c r="W163" s="133"/>
      <c r="X163" s="127"/>
      <c r="Y163" s="127"/>
      <c r="Z163" s="127"/>
      <c r="AA163" s="127"/>
      <c r="AB163" s="127"/>
      <c r="AC163" s="127"/>
      <c r="AD163" s="127"/>
      <c r="AE163" s="127"/>
      <c r="AF163" s="127"/>
      <c r="AG163" s="127"/>
      <c r="AH163" s="88"/>
      <c r="AI163" s="88"/>
      <c r="AJ163" s="88"/>
      <c r="AK163" s="88"/>
      <c r="AL163" s="88"/>
      <c r="AM163" s="88"/>
      <c r="AN163" s="88"/>
      <c r="AO163" s="88"/>
      <c r="AP163" s="88"/>
      <c r="AQ163" s="88"/>
      <c r="AR163" s="88"/>
      <c r="AS163" s="88"/>
      <c r="AT163" s="88"/>
      <c r="AU163" s="88"/>
      <c r="AV163" s="88"/>
      <c r="AW163" s="88"/>
      <c r="AX163" s="88"/>
      <c r="AY163" s="131"/>
      <c r="AZ163" s="88"/>
      <c r="BA163" s="88"/>
      <c r="BB163" s="88"/>
      <c r="BC163" s="88"/>
      <c r="BD163" s="88"/>
      <c r="BE163" s="88"/>
      <c r="BF163" s="88"/>
      <c r="BG163" s="88"/>
      <c r="BH163" s="88"/>
      <c r="BI163" s="88"/>
      <c r="BJ163" s="88"/>
      <c r="BK163" s="88"/>
      <c r="BL163" s="88"/>
      <c r="BM163" s="88"/>
      <c r="BN163" s="88"/>
      <c r="BO163" s="88"/>
      <c r="BP163" s="88"/>
      <c r="BQ163" s="88"/>
    </row>
    <row r="164" spans="1:69" ht="12.75" customHeight="1" x14ac:dyDescent="0.25">
      <c r="A164" s="127"/>
      <c r="B164" s="127"/>
      <c r="C164" s="128"/>
      <c r="D164" s="128"/>
      <c r="E164" s="128"/>
      <c r="F164" s="128"/>
      <c r="G164" s="127"/>
      <c r="H164" s="127"/>
      <c r="I164" s="127"/>
      <c r="J164" s="127"/>
      <c r="K164" s="127"/>
      <c r="L164" s="129"/>
      <c r="M164" s="129"/>
      <c r="N164" s="127"/>
      <c r="O164" s="133"/>
      <c r="P164" s="133"/>
      <c r="Q164" s="133"/>
      <c r="R164" s="133"/>
      <c r="S164" s="133"/>
      <c r="T164" s="133"/>
      <c r="U164" s="133"/>
      <c r="V164" s="133"/>
      <c r="W164" s="133"/>
      <c r="X164" s="127"/>
      <c r="Y164" s="127"/>
      <c r="Z164" s="127"/>
      <c r="AA164" s="127"/>
      <c r="AB164" s="127"/>
      <c r="AC164" s="127"/>
      <c r="AD164" s="127"/>
      <c r="AE164" s="127"/>
      <c r="AF164" s="127"/>
      <c r="AG164" s="127"/>
      <c r="AH164" s="88"/>
      <c r="AI164" s="88"/>
      <c r="AJ164" s="88"/>
      <c r="AK164" s="88"/>
      <c r="AL164" s="88"/>
      <c r="AM164" s="88"/>
      <c r="AN164" s="88"/>
      <c r="AO164" s="88"/>
      <c r="AP164" s="88"/>
      <c r="AQ164" s="88"/>
      <c r="AR164" s="88"/>
      <c r="AS164" s="88"/>
      <c r="AT164" s="88"/>
      <c r="AU164" s="88"/>
      <c r="AV164" s="88"/>
      <c r="AW164" s="88"/>
      <c r="AX164" s="88"/>
      <c r="AY164" s="131"/>
      <c r="AZ164" s="88"/>
      <c r="BA164" s="88"/>
      <c r="BB164" s="88"/>
      <c r="BC164" s="88"/>
      <c r="BD164" s="88"/>
      <c r="BE164" s="88"/>
      <c r="BF164" s="88"/>
      <c r="BG164" s="88"/>
      <c r="BH164" s="88"/>
      <c r="BI164" s="88"/>
      <c r="BJ164" s="88"/>
      <c r="BK164" s="88"/>
      <c r="BL164" s="88"/>
      <c r="BM164" s="88"/>
      <c r="BN164" s="88"/>
      <c r="BO164" s="88"/>
      <c r="BP164" s="88"/>
      <c r="BQ164" s="88"/>
    </row>
    <row r="165" spans="1:69" ht="12.75" customHeight="1" x14ac:dyDescent="0.25">
      <c r="A165" s="127"/>
      <c r="B165" s="127"/>
      <c r="C165" s="128"/>
      <c r="D165" s="128"/>
      <c r="E165" s="128"/>
      <c r="F165" s="128"/>
      <c r="G165" s="127"/>
      <c r="H165" s="127"/>
      <c r="I165" s="127"/>
      <c r="J165" s="127"/>
      <c r="K165" s="127"/>
      <c r="L165" s="129"/>
      <c r="M165" s="129"/>
      <c r="N165" s="127"/>
      <c r="O165" s="133"/>
      <c r="P165" s="133"/>
      <c r="Q165" s="133"/>
      <c r="R165" s="133"/>
      <c r="S165" s="133"/>
      <c r="T165" s="133"/>
      <c r="U165" s="133"/>
      <c r="V165" s="133"/>
      <c r="W165" s="133"/>
      <c r="X165" s="127"/>
      <c r="Y165" s="127"/>
      <c r="Z165" s="127"/>
      <c r="AA165" s="127"/>
      <c r="AB165" s="127"/>
      <c r="AC165" s="127"/>
      <c r="AD165" s="127"/>
      <c r="AE165" s="127"/>
      <c r="AF165" s="127"/>
      <c r="AG165" s="127"/>
      <c r="AH165" s="88"/>
      <c r="AI165" s="88"/>
      <c r="AJ165" s="88"/>
      <c r="AK165" s="88"/>
      <c r="AL165" s="88"/>
      <c r="AM165" s="88"/>
      <c r="AN165" s="88"/>
      <c r="AO165" s="88"/>
      <c r="AP165" s="88"/>
      <c r="AQ165" s="88"/>
      <c r="AR165" s="88"/>
      <c r="AS165" s="88"/>
      <c r="AT165" s="88"/>
      <c r="AU165" s="88"/>
      <c r="AV165" s="88"/>
      <c r="AW165" s="88"/>
      <c r="AX165" s="88"/>
      <c r="AY165" s="131"/>
      <c r="AZ165" s="88"/>
      <c r="BA165" s="88"/>
      <c r="BB165" s="88"/>
      <c r="BC165" s="88"/>
      <c r="BD165" s="88"/>
      <c r="BE165" s="88"/>
      <c r="BF165" s="88"/>
      <c r="BG165" s="88"/>
      <c r="BH165" s="88"/>
      <c r="BI165" s="88"/>
      <c r="BJ165" s="88"/>
      <c r="BK165" s="88"/>
      <c r="BL165" s="88"/>
      <c r="BM165" s="88"/>
      <c r="BN165" s="88"/>
      <c r="BO165" s="88"/>
      <c r="BP165" s="88"/>
      <c r="BQ165" s="88"/>
    </row>
    <row r="166" spans="1:69" ht="12.75" customHeight="1" x14ac:dyDescent="0.25">
      <c r="A166" s="127"/>
      <c r="B166" s="127"/>
      <c r="C166" s="128"/>
      <c r="D166" s="128"/>
      <c r="E166" s="128"/>
      <c r="F166" s="128"/>
      <c r="G166" s="127"/>
      <c r="H166" s="127"/>
      <c r="I166" s="127"/>
      <c r="J166" s="127"/>
      <c r="K166" s="127"/>
      <c r="L166" s="129"/>
      <c r="M166" s="129"/>
      <c r="N166" s="127"/>
      <c r="O166" s="133"/>
      <c r="P166" s="133"/>
      <c r="Q166" s="133"/>
      <c r="R166" s="133"/>
      <c r="S166" s="133"/>
      <c r="T166" s="133"/>
      <c r="U166" s="133"/>
      <c r="V166" s="133"/>
      <c r="W166" s="133"/>
      <c r="X166" s="127"/>
      <c r="Y166" s="127"/>
      <c r="Z166" s="127"/>
      <c r="AA166" s="127"/>
      <c r="AB166" s="127"/>
      <c r="AC166" s="127"/>
      <c r="AD166" s="127"/>
      <c r="AE166" s="127"/>
      <c r="AF166" s="127"/>
      <c r="AG166" s="127"/>
      <c r="AH166" s="88"/>
      <c r="AI166" s="88"/>
      <c r="AJ166" s="88"/>
      <c r="AK166" s="88"/>
      <c r="AL166" s="88"/>
      <c r="AM166" s="88"/>
      <c r="AN166" s="88"/>
      <c r="AO166" s="88"/>
      <c r="AP166" s="88"/>
      <c r="AQ166" s="88"/>
      <c r="AR166" s="88"/>
      <c r="AS166" s="88"/>
      <c r="AT166" s="88"/>
      <c r="AU166" s="88"/>
      <c r="AV166" s="88"/>
      <c r="AW166" s="88"/>
      <c r="AX166" s="88"/>
      <c r="AY166" s="131"/>
      <c r="AZ166" s="88"/>
      <c r="BA166" s="88"/>
      <c r="BB166" s="88"/>
      <c r="BC166" s="88"/>
      <c r="BD166" s="88"/>
      <c r="BE166" s="88"/>
      <c r="BF166" s="88"/>
      <c r="BG166" s="88"/>
      <c r="BH166" s="88"/>
      <c r="BI166" s="88"/>
      <c r="BJ166" s="88"/>
      <c r="BK166" s="88"/>
      <c r="BL166" s="88"/>
      <c r="BM166" s="88"/>
      <c r="BN166" s="88"/>
      <c r="BO166" s="88"/>
      <c r="BP166" s="88"/>
      <c r="BQ166" s="88"/>
    </row>
    <row r="167" spans="1:69" ht="12.75" customHeight="1" x14ac:dyDescent="0.25">
      <c r="A167" s="127"/>
      <c r="B167" s="127"/>
      <c r="C167" s="128"/>
      <c r="D167" s="128"/>
      <c r="E167" s="128"/>
      <c r="F167" s="128"/>
      <c r="G167" s="127"/>
      <c r="H167" s="127"/>
      <c r="I167" s="127"/>
      <c r="J167" s="127"/>
      <c r="K167" s="127"/>
      <c r="L167" s="129"/>
      <c r="M167" s="129"/>
      <c r="N167" s="127"/>
      <c r="O167" s="133"/>
      <c r="P167" s="133"/>
      <c r="Q167" s="133"/>
      <c r="R167" s="133"/>
      <c r="S167" s="133"/>
      <c r="T167" s="133"/>
      <c r="U167" s="133"/>
      <c r="V167" s="133"/>
      <c r="W167" s="133"/>
      <c r="X167" s="127"/>
      <c r="Y167" s="127"/>
      <c r="Z167" s="127"/>
      <c r="AA167" s="127"/>
      <c r="AB167" s="127"/>
      <c r="AC167" s="127"/>
      <c r="AD167" s="127"/>
      <c r="AE167" s="127"/>
      <c r="AF167" s="127"/>
      <c r="AG167" s="127"/>
      <c r="AH167" s="88"/>
      <c r="AI167" s="88"/>
      <c r="AJ167" s="88"/>
      <c r="AK167" s="88"/>
      <c r="AL167" s="88"/>
      <c r="AM167" s="88"/>
      <c r="AN167" s="88"/>
      <c r="AO167" s="88"/>
      <c r="AP167" s="88"/>
      <c r="AQ167" s="88"/>
      <c r="AR167" s="88"/>
      <c r="AS167" s="88"/>
      <c r="AT167" s="88"/>
      <c r="AU167" s="88"/>
      <c r="AV167" s="88"/>
      <c r="AW167" s="88"/>
      <c r="AX167" s="88"/>
      <c r="AY167" s="131"/>
      <c r="AZ167" s="88"/>
      <c r="BA167" s="88"/>
      <c r="BB167" s="88"/>
      <c r="BC167" s="88"/>
      <c r="BD167" s="88"/>
      <c r="BE167" s="88"/>
      <c r="BF167" s="88"/>
      <c r="BG167" s="88"/>
      <c r="BH167" s="88"/>
      <c r="BI167" s="88"/>
      <c r="BJ167" s="88"/>
      <c r="BK167" s="88"/>
      <c r="BL167" s="88"/>
      <c r="BM167" s="88"/>
      <c r="BN167" s="88"/>
      <c r="BO167" s="88"/>
      <c r="BP167" s="88"/>
      <c r="BQ167" s="88"/>
    </row>
    <row r="168" spans="1:69" ht="12.75" customHeight="1" x14ac:dyDescent="0.25">
      <c r="A168" s="127"/>
      <c r="B168" s="127"/>
      <c r="C168" s="128"/>
      <c r="D168" s="128"/>
      <c r="E168" s="128"/>
      <c r="F168" s="128"/>
      <c r="G168" s="127"/>
      <c r="H168" s="127"/>
      <c r="I168" s="127"/>
      <c r="J168" s="127"/>
      <c r="K168" s="127"/>
      <c r="L168" s="129"/>
      <c r="M168" s="129"/>
      <c r="N168" s="127"/>
      <c r="O168" s="133"/>
      <c r="P168" s="133"/>
      <c r="Q168" s="133"/>
      <c r="R168" s="133"/>
      <c r="S168" s="133"/>
      <c r="T168" s="133"/>
      <c r="U168" s="133"/>
      <c r="V168" s="133"/>
      <c r="W168" s="133"/>
      <c r="X168" s="127"/>
      <c r="Y168" s="127"/>
      <c r="Z168" s="127"/>
      <c r="AA168" s="127"/>
      <c r="AB168" s="127"/>
      <c r="AC168" s="127"/>
      <c r="AD168" s="127"/>
      <c r="AE168" s="127"/>
      <c r="AF168" s="127"/>
      <c r="AG168" s="127"/>
      <c r="AH168" s="88"/>
      <c r="AI168" s="88"/>
      <c r="AJ168" s="88"/>
      <c r="AK168" s="88"/>
      <c r="AL168" s="88"/>
      <c r="AM168" s="88"/>
      <c r="AN168" s="88"/>
      <c r="AO168" s="88"/>
      <c r="AP168" s="88"/>
      <c r="AQ168" s="88"/>
      <c r="AR168" s="88"/>
      <c r="AS168" s="88"/>
      <c r="AT168" s="88"/>
      <c r="AU168" s="88"/>
      <c r="AV168" s="88"/>
      <c r="AW168" s="88"/>
      <c r="AX168" s="88"/>
      <c r="AY168" s="131"/>
      <c r="AZ168" s="88"/>
      <c r="BA168" s="88"/>
      <c r="BB168" s="88"/>
      <c r="BC168" s="88"/>
      <c r="BD168" s="88"/>
      <c r="BE168" s="88"/>
      <c r="BF168" s="88"/>
      <c r="BG168" s="88"/>
      <c r="BH168" s="88"/>
      <c r="BI168" s="88"/>
      <c r="BJ168" s="88"/>
      <c r="BK168" s="88"/>
      <c r="BL168" s="88"/>
      <c r="BM168" s="88"/>
      <c r="BN168" s="88"/>
      <c r="BO168" s="88"/>
      <c r="BP168" s="88"/>
      <c r="BQ168" s="88"/>
    </row>
    <row r="169" spans="1:69" ht="12.75" customHeight="1" x14ac:dyDescent="0.25">
      <c r="A169" s="127"/>
      <c r="B169" s="127"/>
      <c r="C169" s="128"/>
      <c r="D169" s="128"/>
      <c r="E169" s="128"/>
      <c r="F169" s="128"/>
      <c r="G169" s="127"/>
      <c r="H169" s="127"/>
      <c r="I169" s="127"/>
      <c r="J169" s="127"/>
      <c r="K169" s="127"/>
      <c r="L169" s="129"/>
      <c r="M169" s="129"/>
      <c r="N169" s="127"/>
      <c r="O169" s="133"/>
      <c r="P169" s="133"/>
      <c r="Q169" s="133"/>
      <c r="R169" s="133"/>
      <c r="S169" s="133"/>
      <c r="T169" s="133"/>
      <c r="U169" s="133"/>
      <c r="V169" s="133"/>
      <c r="W169" s="133"/>
      <c r="X169" s="127"/>
      <c r="Y169" s="127"/>
      <c r="Z169" s="127"/>
      <c r="AA169" s="127"/>
      <c r="AB169" s="127"/>
      <c r="AC169" s="127"/>
      <c r="AD169" s="127"/>
      <c r="AE169" s="127"/>
      <c r="AF169" s="127"/>
      <c r="AG169" s="127"/>
      <c r="AH169" s="88"/>
      <c r="AI169" s="88"/>
      <c r="AJ169" s="88"/>
      <c r="AK169" s="88"/>
      <c r="AL169" s="88"/>
      <c r="AM169" s="88"/>
      <c r="AN169" s="88"/>
      <c r="AO169" s="88"/>
      <c r="AP169" s="88"/>
      <c r="AQ169" s="88"/>
      <c r="AR169" s="88"/>
      <c r="AS169" s="88"/>
      <c r="AT169" s="88"/>
      <c r="AU169" s="88"/>
      <c r="AV169" s="88"/>
      <c r="AW169" s="88"/>
      <c r="AX169" s="88"/>
      <c r="AY169" s="131"/>
      <c r="AZ169" s="88"/>
      <c r="BA169" s="88"/>
      <c r="BB169" s="88"/>
      <c r="BC169" s="88"/>
      <c r="BD169" s="88"/>
      <c r="BE169" s="88"/>
      <c r="BF169" s="88"/>
      <c r="BG169" s="88"/>
      <c r="BH169" s="88"/>
      <c r="BI169" s="88"/>
      <c r="BJ169" s="88"/>
      <c r="BK169" s="88"/>
      <c r="BL169" s="88"/>
      <c r="BM169" s="88"/>
      <c r="BN169" s="88"/>
      <c r="BO169" s="88"/>
      <c r="BP169" s="88"/>
      <c r="BQ169" s="88"/>
    </row>
    <row r="170" spans="1:69" ht="12.75" customHeight="1" x14ac:dyDescent="0.25">
      <c r="A170" s="127"/>
      <c r="B170" s="127"/>
      <c r="C170" s="128"/>
      <c r="D170" s="128"/>
      <c r="E170" s="128"/>
      <c r="F170" s="128"/>
      <c r="G170" s="127"/>
      <c r="H170" s="127"/>
      <c r="I170" s="127"/>
      <c r="J170" s="127"/>
      <c r="K170" s="127"/>
      <c r="L170" s="129"/>
      <c r="M170" s="129"/>
      <c r="N170" s="127"/>
      <c r="O170" s="133"/>
      <c r="P170" s="133"/>
      <c r="Q170" s="133"/>
      <c r="R170" s="133"/>
      <c r="S170" s="133"/>
      <c r="T170" s="133"/>
      <c r="U170" s="133"/>
      <c r="V170" s="133"/>
      <c r="W170" s="133"/>
      <c r="X170" s="127"/>
      <c r="Y170" s="127"/>
      <c r="Z170" s="127"/>
      <c r="AA170" s="127"/>
      <c r="AB170" s="127"/>
      <c r="AC170" s="127"/>
      <c r="AD170" s="127"/>
      <c r="AE170" s="127"/>
      <c r="AF170" s="127"/>
      <c r="AG170" s="127"/>
      <c r="AH170" s="88"/>
      <c r="AI170" s="88"/>
      <c r="AJ170" s="88"/>
      <c r="AK170" s="88"/>
      <c r="AL170" s="88"/>
      <c r="AM170" s="88"/>
      <c r="AN170" s="88"/>
      <c r="AO170" s="88"/>
      <c r="AP170" s="88"/>
      <c r="AQ170" s="88"/>
      <c r="AR170" s="88"/>
      <c r="AS170" s="88"/>
      <c r="AT170" s="88"/>
      <c r="AU170" s="88"/>
      <c r="AV170" s="88"/>
      <c r="AW170" s="88"/>
      <c r="AX170" s="88"/>
      <c r="AY170" s="131"/>
      <c r="AZ170" s="88"/>
      <c r="BA170" s="88"/>
      <c r="BB170" s="88"/>
      <c r="BC170" s="88"/>
      <c r="BD170" s="88"/>
      <c r="BE170" s="88"/>
      <c r="BF170" s="88"/>
      <c r="BG170" s="88"/>
      <c r="BH170" s="88"/>
      <c r="BI170" s="88"/>
      <c r="BJ170" s="88"/>
      <c r="BK170" s="88"/>
      <c r="BL170" s="88"/>
      <c r="BM170" s="88"/>
      <c r="BN170" s="88"/>
      <c r="BO170" s="88"/>
      <c r="BP170" s="88"/>
      <c r="BQ170" s="88"/>
    </row>
    <row r="171" spans="1:69" ht="12.75" customHeight="1" x14ac:dyDescent="0.25">
      <c r="A171" s="127"/>
      <c r="B171" s="127"/>
      <c r="C171" s="128"/>
      <c r="D171" s="128"/>
      <c r="E171" s="128"/>
      <c r="F171" s="128"/>
      <c r="G171" s="127"/>
      <c r="H171" s="127"/>
      <c r="I171" s="127"/>
      <c r="J171" s="127"/>
      <c r="K171" s="127"/>
      <c r="L171" s="129"/>
      <c r="M171" s="129"/>
      <c r="N171" s="127"/>
      <c r="O171" s="133"/>
      <c r="P171" s="133"/>
      <c r="Q171" s="133"/>
      <c r="R171" s="133"/>
      <c r="S171" s="133"/>
      <c r="T171" s="133"/>
      <c r="U171" s="133"/>
      <c r="V171" s="133"/>
      <c r="W171" s="133"/>
      <c r="X171" s="127"/>
      <c r="Y171" s="127"/>
      <c r="Z171" s="127"/>
      <c r="AA171" s="127"/>
      <c r="AB171" s="127"/>
      <c r="AC171" s="127"/>
      <c r="AD171" s="127"/>
      <c r="AE171" s="127"/>
      <c r="AF171" s="127"/>
      <c r="AG171" s="127"/>
      <c r="AH171" s="88"/>
      <c r="AI171" s="88"/>
      <c r="AJ171" s="88"/>
      <c r="AK171" s="88"/>
      <c r="AL171" s="88"/>
      <c r="AM171" s="88"/>
      <c r="AN171" s="88"/>
      <c r="AO171" s="88"/>
      <c r="AP171" s="88"/>
      <c r="AQ171" s="88"/>
      <c r="AR171" s="88"/>
      <c r="AS171" s="88"/>
      <c r="AT171" s="88"/>
      <c r="AU171" s="88"/>
      <c r="AV171" s="88"/>
      <c r="AW171" s="88"/>
      <c r="AX171" s="88"/>
      <c r="AY171" s="131"/>
      <c r="AZ171" s="88"/>
      <c r="BA171" s="88"/>
      <c r="BB171" s="88"/>
      <c r="BC171" s="88"/>
      <c r="BD171" s="88"/>
      <c r="BE171" s="88"/>
      <c r="BF171" s="88"/>
      <c r="BG171" s="88"/>
      <c r="BH171" s="88"/>
      <c r="BI171" s="88"/>
      <c r="BJ171" s="88"/>
      <c r="BK171" s="88"/>
      <c r="BL171" s="88"/>
      <c r="BM171" s="88"/>
      <c r="BN171" s="88"/>
      <c r="BO171" s="88"/>
      <c r="BP171" s="88"/>
      <c r="BQ171" s="88"/>
    </row>
    <row r="172" spans="1:69" ht="12.75" customHeight="1" x14ac:dyDescent="0.25">
      <c r="A172" s="127"/>
      <c r="B172" s="127"/>
      <c r="C172" s="128"/>
      <c r="D172" s="128"/>
      <c r="E172" s="128"/>
      <c r="F172" s="128"/>
      <c r="G172" s="127"/>
      <c r="H172" s="127"/>
      <c r="I172" s="127"/>
      <c r="J172" s="127"/>
      <c r="K172" s="127"/>
      <c r="L172" s="129"/>
      <c r="M172" s="129"/>
      <c r="N172" s="127"/>
      <c r="O172" s="133"/>
      <c r="P172" s="133"/>
      <c r="Q172" s="133"/>
      <c r="R172" s="133"/>
      <c r="S172" s="133"/>
      <c r="T172" s="133"/>
      <c r="U172" s="133"/>
      <c r="V172" s="133"/>
      <c r="W172" s="133"/>
      <c r="X172" s="127"/>
      <c r="Y172" s="127"/>
      <c r="Z172" s="127"/>
      <c r="AA172" s="127"/>
      <c r="AB172" s="127"/>
      <c r="AC172" s="127"/>
      <c r="AD172" s="127"/>
      <c r="AE172" s="127"/>
      <c r="AF172" s="127"/>
      <c r="AG172" s="127"/>
      <c r="AH172" s="88"/>
      <c r="AI172" s="88"/>
      <c r="AJ172" s="88"/>
      <c r="AK172" s="88"/>
      <c r="AL172" s="88"/>
      <c r="AM172" s="88"/>
      <c r="AN172" s="88"/>
      <c r="AO172" s="88"/>
      <c r="AP172" s="88"/>
      <c r="AQ172" s="88"/>
      <c r="AR172" s="88"/>
      <c r="AS172" s="88"/>
      <c r="AT172" s="88"/>
      <c r="AU172" s="88"/>
      <c r="AV172" s="88"/>
      <c r="AW172" s="88"/>
      <c r="AX172" s="88"/>
      <c r="AY172" s="131"/>
      <c r="AZ172" s="88"/>
      <c r="BA172" s="88"/>
      <c r="BB172" s="88"/>
      <c r="BC172" s="88"/>
      <c r="BD172" s="88"/>
      <c r="BE172" s="88"/>
      <c r="BF172" s="88"/>
      <c r="BG172" s="88"/>
      <c r="BH172" s="88"/>
      <c r="BI172" s="88"/>
      <c r="BJ172" s="88"/>
      <c r="BK172" s="88"/>
      <c r="BL172" s="88"/>
      <c r="BM172" s="88"/>
      <c r="BN172" s="88"/>
      <c r="BO172" s="88"/>
      <c r="BP172" s="88"/>
      <c r="BQ172" s="88"/>
    </row>
    <row r="173" spans="1:69" ht="12.75" customHeight="1" x14ac:dyDescent="0.25">
      <c r="A173" s="127"/>
      <c r="B173" s="127"/>
      <c r="C173" s="128"/>
      <c r="D173" s="128"/>
      <c r="E173" s="128"/>
      <c r="F173" s="128"/>
      <c r="G173" s="127"/>
      <c r="H173" s="127"/>
      <c r="I173" s="127"/>
      <c r="J173" s="127"/>
      <c r="K173" s="127"/>
      <c r="L173" s="129"/>
      <c r="M173" s="129"/>
      <c r="N173" s="127"/>
      <c r="O173" s="133"/>
      <c r="P173" s="133"/>
      <c r="Q173" s="133"/>
      <c r="R173" s="133"/>
      <c r="S173" s="133"/>
      <c r="T173" s="133"/>
      <c r="U173" s="133"/>
      <c r="V173" s="133"/>
      <c r="W173" s="133"/>
      <c r="X173" s="127"/>
      <c r="Y173" s="127"/>
      <c r="Z173" s="127"/>
      <c r="AA173" s="127"/>
      <c r="AB173" s="127"/>
      <c r="AC173" s="127"/>
      <c r="AD173" s="127"/>
      <c r="AE173" s="127"/>
      <c r="AF173" s="127"/>
      <c r="AG173" s="127"/>
      <c r="AH173" s="88"/>
      <c r="AI173" s="88"/>
      <c r="AJ173" s="88"/>
      <c r="AK173" s="88"/>
      <c r="AL173" s="88"/>
      <c r="AM173" s="88"/>
      <c r="AN173" s="88"/>
      <c r="AO173" s="88"/>
      <c r="AP173" s="88"/>
      <c r="AQ173" s="88"/>
      <c r="AR173" s="88"/>
      <c r="AS173" s="88"/>
      <c r="AT173" s="88"/>
      <c r="AU173" s="88"/>
      <c r="AV173" s="88"/>
      <c r="AW173" s="88"/>
      <c r="AX173" s="88"/>
      <c r="AY173" s="131"/>
      <c r="AZ173" s="88"/>
      <c r="BA173" s="88"/>
      <c r="BB173" s="88"/>
      <c r="BC173" s="88"/>
      <c r="BD173" s="88"/>
      <c r="BE173" s="88"/>
      <c r="BF173" s="88"/>
      <c r="BG173" s="88"/>
      <c r="BH173" s="88"/>
      <c r="BI173" s="88"/>
      <c r="BJ173" s="88"/>
      <c r="BK173" s="88"/>
      <c r="BL173" s="88"/>
      <c r="BM173" s="88"/>
      <c r="BN173" s="88"/>
      <c r="BO173" s="88"/>
      <c r="BP173" s="88"/>
      <c r="BQ173" s="88"/>
    </row>
    <row r="174" spans="1:69" ht="12.75" customHeight="1" x14ac:dyDescent="0.25">
      <c r="A174" s="127"/>
      <c r="B174" s="127"/>
      <c r="C174" s="128"/>
      <c r="D174" s="128"/>
      <c r="E174" s="128"/>
      <c r="F174" s="128"/>
      <c r="G174" s="127"/>
      <c r="H174" s="127"/>
      <c r="I174" s="127"/>
      <c r="J174" s="127"/>
      <c r="K174" s="127"/>
      <c r="L174" s="129"/>
      <c r="M174" s="129"/>
      <c r="N174" s="127"/>
      <c r="O174" s="133"/>
      <c r="P174" s="133"/>
      <c r="Q174" s="133"/>
      <c r="R174" s="133"/>
      <c r="S174" s="133"/>
      <c r="T174" s="133"/>
      <c r="U174" s="133"/>
      <c r="V174" s="133"/>
      <c r="W174" s="133"/>
      <c r="X174" s="127"/>
      <c r="Y174" s="127"/>
      <c r="Z174" s="127"/>
      <c r="AA174" s="127"/>
      <c r="AB174" s="127"/>
      <c r="AC174" s="127"/>
      <c r="AD174" s="127"/>
      <c r="AE174" s="127"/>
      <c r="AF174" s="127"/>
      <c r="AG174" s="127"/>
      <c r="AH174" s="88"/>
      <c r="AI174" s="88"/>
      <c r="AJ174" s="88"/>
      <c r="AK174" s="88"/>
      <c r="AL174" s="88"/>
      <c r="AM174" s="88"/>
      <c r="AN174" s="88"/>
      <c r="AO174" s="88"/>
      <c r="AP174" s="88"/>
      <c r="AQ174" s="88"/>
      <c r="AR174" s="88"/>
      <c r="AS174" s="88"/>
      <c r="AT174" s="88"/>
      <c r="AU174" s="88"/>
      <c r="AV174" s="88"/>
      <c r="AW174" s="88"/>
      <c r="AX174" s="88"/>
      <c r="AY174" s="131"/>
      <c r="AZ174" s="88"/>
      <c r="BA174" s="88"/>
      <c r="BB174" s="88"/>
      <c r="BC174" s="88"/>
      <c r="BD174" s="88"/>
      <c r="BE174" s="88"/>
      <c r="BF174" s="88"/>
      <c r="BG174" s="88"/>
      <c r="BH174" s="88"/>
      <c r="BI174" s="88"/>
      <c r="BJ174" s="88"/>
      <c r="BK174" s="88"/>
      <c r="BL174" s="88"/>
      <c r="BM174" s="88"/>
      <c r="BN174" s="88"/>
      <c r="BO174" s="88"/>
      <c r="BP174" s="88"/>
      <c r="BQ174" s="88"/>
    </row>
    <row r="175" spans="1:69" ht="12.75" customHeight="1" x14ac:dyDescent="0.25">
      <c r="A175" s="127"/>
      <c r="B175" s="127"/>
      <c r="C175" s="128"/>
      <c r="D175" s="128"/>
      <c r="E175" s="128"/>
      <c r="F175" s="128"/>
      <c r="G175" s="127"/>
      <c r="H175" s="127"/>
      <c r="I175" s="127"/>
      <c r="J175" s="127"/>
      <c r="K175" s="127"/>
      <c r="L175" s="129"/>
      <c r="M175" s="129"/>
      <c r="N175" s="127"/>
      <c r="O175" s="133"/>
      <c r="P175" s="133"/>
      <c r="Q175" s="133"/>
      <c r="R175" s="133"/>
      <c r="S175" s="133"/>
      <c r="T175" s="133"/>
      <c r="U175" s="133"/>
      <c r="V175" s="133"/>
      <c r="W175" s="133"/>
      <c r="X175" s="127"/>
      <c r="Y175" s="127"/>
      <c r="Z175" s="127"/>
      <c r="AA175" s="127"/>
      <c r="AB175" s="127"/>
      <c r="AC175" s="127"/>
      <c r="AD175" s="127"/>
      <c r="AE175" s="127"/>
      <c r="AF175" s="127"/>
      <c r="AG175" s="127"/>
      <c r="AH175" s="88"/>
      <c r="AI175" s="88"/>
      <c r="AJ175" s="88"/>
      <c r="AK175" s="88"/>
      <c r="AL175" s="88"/>
      <c r="AM175" s="88"/>
      <c r="AN175" s="88"/>
      <c r="AO175" s="88"/>
      <c r="AP175" s="88"/>
      <c r="AQ175" s="88"/>
      <c r="AR175" s="88"/>
      <c r="AS175" s="88"/>
      <c r="AT175" s="88"/>
      <c r="AU175" s="88"/>
      <c r="AV175" s="88"/>
      <c r="AW175" s="88"/>
      <c r="AX175" s="88"/>
      <c r="AY175" s="131"/>
      <c r="AZ175" s="88"/>
      <c r="BA175" s="88"/>
      <c r="BB175" s="88"/>
      <c r="BC175" s="88"/>
      <c r="BD175" s="88"/>
      <c r="BE175" s="88"/>
      <c r="BF175" s="88"/>
      <c r="BG175" s="88"/>
      <c r="BH175" s="88"/>
      <c r="BI175" s="88"/>
      <c r="BJ175" s="88"/>
      <c r="BK175" s="88"/>
      <c r="BL175" s="88"/>
      <c r="BM175" s="88"/>
      <c r="BN175" s="88"/>
      <c r="BO175" s="88"/>
      <c r="BP175" s="88"/>
      <c r="BQ175" s="88"/>
    </row>
    <row r="176" spans="1:69" ht="12.75" customHeight="1" x14ac:dyDescent="0.25">
      <c r="A176" s="127"/>
      <c r="B176" s="127"/>
      <c r="C176" s="128"/>
      <c r="D176" s="128"/>
      <c r="E176" s="128"/>
      <c r="F176" s="128"/>
      <c r="G176" s="127"/>
      <c r="H176" s="127"/>
      <c r="I176" s="127"/>
      <c r="J176" s="127"/>
      <c r="K176" s="127"/>
      <c r="L176" s="129"/>
      <c r="M176" s="129"/>
      <c r="N176" s="127"/>
      <c r="O176" s="133"/>
      <c r="P176" s="133"/>
      <c r="Q176" s="133"/>
      <c r="R176" s="133"/>
      <c r="S176" s="133"/>
      <c r="T176" s="133"/>
      <c r="U176" s="133"/>
      <c r="V176" s="133"/>
      <c r="W176" s="133"/>
      <c r="X176" s="127"/>
      <c r="Y176" s="127"/>
      <c r="Z176" s="127"/>
      <c r="AA176" s="127"/>
      <c r="AB176" s="127"/>
      <c r="AC176" s="127"/>
      <c r="AD176" s="127"/>
      <c r="AE176" s="127"/>
      <c r="AF176" s="127"/>
      <c r="AG176" s="127"/>
      <c r="AH176" s="88"/>
      <c r="AI176" s="88"/>
      <c r="AJ176" s="88"/>
      <c r="AK176" s="88"/>
      <c r="AL176" s="88"/>
      <c r="AM176" s="88"/>
      <c r="AN176" s="88"/>
      <c r="AO176" s="88"/>
      <c r="AP176" s="88"/>
      <c r="AQ176" s="88"/>
      <c r="AR176" s="88"/>
      <c r="AS176" s="88"/>
      <c r="AT176" s="88"/>
      <c r="AU176" s="88"/>
      <c r="AV176" s="88"/>
      <c r="AW176" s="88"/>
      <c r="AX176" s="88"/>
      <c r="AY176" s="131"/>
      <c r="AZ176" s="88"/>
      <c r="BA176" s="88"/>
      <c r="BB176" s="88"/>
      <c r="BC176" s="88"/>
      <c r="BD176" s="88"/>
      <c r="BE176" s="88"/>
      <c r="BF176" s="88"/>
      <c r="BG176" s="88"/>
      <c r="BH176" s="88"/>
      <c r="BI176" s="88"/>
      <c r="BJ176" s="88"/>
      <c r="BK176" s="88"/>
      <c r="BL176" s="88"/>
      <c r="BM176" s="88"/>
      <c r="BN176" s="88"/>
      <c r="BO176" s="88"/>
      <c r="BP176" s="88"/>
      <c r="BQ176" s="88"/>
    </row>
    <row r="177" spans="1:69" ht="12.75" customHeight="1" x14ac:dyDescent="0.25">
      <c r="A177" s="127"/>
      <c r="B177" s="127"/>
      <c r="C177" s="128"/>
      <c r="D177" s="128"/>
      <c r="E177" s="128"/>
      <c r="F177" s="128"/>
      <c r="G177" s="127"/>
      <c r="H177" s="127"/>
      <c r="I177" s="127"/>
      <c r="J177" s="127"/>
      <c r="K177" s="127"/>
      <c r="L177" s="129"/>
      <c r="M177" s="129"/>
      <c r="N177" s="127"/>
      <c r="O177" s="133"/>
      <c r="P177" s="133"/>
      <c r="Q177" s="133"/>
      <c r="R177" s="133"/>
      <c r="S177" s="133"/>
      <c r="T177" s="133"/>
      <c r="U177" s="133"/>
      <c r="V177" s="133"/>
      <c r="W177" s="133"/>
      <c r="X177" s="127"/>
      <c r="Y177" s="127"/>
      <c r="Z177" s="127"/>
      <c r="AA177" s="127"/>
      <c r="AB177" s="127"/>
      <c r="AC177" s="127"/>
      <c r="AD177" s="127"/>
      <c r="AE177" s="127"/>
      <c r="AF177" s="127"/>
      <c r="AG177" s="127"/>
      <c r="AH177" s="88"/>
      <c r="AI177" s="88"/>
      <c r="AJ177" s="88"/>
      <c r="AK177" s="88"/>
      <c r="AL177" s="88"/>
      <c r="AM177" s="88"/>
      <c r="AN177" s="88"/>
      <c r="AO177" s="88"/>
      <c r="AP177" s="88"/>
      <c r="AQ177" s="88"/>
      <c r="AR177" s="88"/>
      <c r="AS177" s="88"/>
      <c r="AT177" s="88"/>
      <c r="AU177" s="88"/>
      <c r="AV177" s="88"/>
      <c r="AW177" s="88"/>
      <c r="AX177" s="88"/>
      <c r="AY177" s="131"/>
      <c r="AZ177" s="88"/>
      <c r="BA177" s="88"/>
      <c r="BB177" s="88"/>
      <c r="BC177" s="88"/>
      <c r="BD177" s="88"/>
      <c r="BE177" s="88"/>
      <c r="BF177" s="88"/>
      <c r="BG177" s="88"/>
      <c r="BH177" s="88"/>
      <c r="BI177" s="88"/>
      <c r="BJ177" s="88"/>
      <c r="BK177" s="88"/>
      <c r="BL177" s="88"/>
      <c r="BM177" s="88"/>
      <c r="BN177" s="88"/>
      <c r="BO177" s="88"/>
      <c r="BP177" s="88"/>
      <c r="BQ177" s="88"/>
    </row>
    <row r="178" spans="1:69" ht="12.75" customHeight="1" x14ac:dyDescent="0.25">
      <c r="A178" s="127"/>
      <c r="B178" s="127"/>
      <c r="C178" s="128"/>
      <c r="D178" s="128"/>
      <c r="E178" s="128"/>
      <c r="F178" s="128"/>
      <c r="G178" s="127"/>
      <c r="H178" s="127"/>
      <c r="I178" s="127"/>
      <c r="J178" s="127"/>
      <c r="K178" s="127"/>
      <c r="L178" s="129"/>
      <c r="M178" s="129"/>
      <c r="N178" s="127"/>
      <c r="O178" s="133"/>
      <c r="P178" s="133"/>
      <c r="Q178" s="133"/>
      <c r="R178" s="133"/>
      <c r="S178" s="133"/>
      <c r="T178" s="133"/>
      <c r="U178" s="133"/>
      <c r="V178" s="133"/>
      <c r="W178" s="133"/>
      <c r="X178" s="127"/>
      <c r="Y178" s="127"/>
      <c r="Z178" s="127"/>
      <c r="AA178" s="127"/>
      <c r="AB178" s="127"/>
      <c r="AC178" s="127"/>
      <c r="AD178" s="127"/>
      <c r="AE178" s="127"/>
      <c r="AF178" s="127"/>
      <c r="AG178" s="127"/>
      <c r="AH178" s="88"/>
      <c r="AI178" s="88"/>
      <c r="AJ178" s="88"/>
      <c r="AK178" s="88"/>
      <c r="AL178" s="88"/>
      <c r="AM178" s="88"/>
      <c r="AN178" s="88"/>
      <c r="AO178" s="88"/>
      <c r="AP178" s="88"/>
      <c r="AQ178" s="88"/>
      <c r="AR178" s="88"/>
      <c r="AS178" s="88"/>
      <c r="AT178" s="88"/>
      <c r="AU178" s="88"/>
      <c r="AV178" s="88"/>
      <c r="AW178" s="88"/>
      <c r="AX178" s="88"/>
      <c r="AY178" s="131"/>
      <c r="AZ178" s="88"/>
      <c r="BA178" s="88"/>
      <c r="BB178" s="88"/>
      <c r="BC178" s="88"/>
      <c r="BD178" s="88"/>
      <c r="BE178" s="88"/>
      <c r="BF178" s="88"/>
      <c r="BG178" s="88"/>
      <c r="BH178" s="88"/>
      <c r="BI178" s="88"/>
      <c r="BJ178" s="88"/>
      <c r="BK178" s="88"/>
      <c r="BL178" s="88"/>
      <c r="BM178" s="88"/>
      <c r="BN178" s="88"/>
      <c r="BO178" s="88"/>
      <c r="BP178" s="88"/>
      <c r="BQ178" s="88"/>
    </row>
    <row r="179" spans="1:69" ht="12.75" customHeight="1" x14ac:dyDescent="0.25">
      <c r="A179" s="127"/>
      <c r="B179" s="127"/>
      <c r="C179" s="128"/>
      <c r="D179" s="128"/>
      <c r="E179" s="128"/>
      <c r="F179" s="128"/>
      <c r="G179" s="127"/>
      <c r="H179" s="127"/>
      <c r="I179" s="127"/>
      <c r="J179" s="127"/>
      <c r="K179" s="127"/>
      <c r="L179" s="129"/>
      <c r="M179" s="129"/>
      <c r="N179" s="127"/>
      <c r="O179" s="133"/>
      <c r="P179" s="133"/>
      <c r="Q179" s="133"/>
      <c r="R179" s="133"/>
      <c r="S179" s="133"/>
      <c r="T179" s="133"/>
      <c r="U179" s="133"/>
      <c r="V179" s="133"/>
      <c r="W179" s="133"/>
      <c r="X179" s="127"/>
      <c r="Y179" s="127"/>
      <c r="Z179" s="127"/>
      <c r="AA179" s="127"/>
      <c r="AB179" s="127"/>
      <c r="AC179" s="127"/>
      <c r="AD179" s="127"/>
      <c r="AE179" s="127"/>
      <c r="AF179" s="127"/>
      <c r="AG179" s="127"/>
      <c r="AH179" s="88"/>
      <c r="AI179" s="88"/>
      <c r="AJ179" s="88"/>
      <c r="AK179" s="88"/>
      <c r="AL179" s="88"/>
      <c r="AM179" s="88"/>
      <c r="AN179" s="88"/>
      <c r="AO179" s="88"/>
      <c r="AP179" s="88"/>
      <c r="AQ179" s="88"/>
      <c r="AR179" s="88"/>
      <c r="AS179" s="88"/>
      <c r="AT179" s="88"/>
      <c r="AU179" s="88"/>
      <c r="AV179" s="88"/>
      <c r="AW179" s="88"/>
      <c r="AX179" s="88"/>
      <c r="AY179" s="131"/>
      <c r="AZ179" s="88"/>
      <c r="BA179" s="88"/>
      <c r="BB179" s="88"/>
      <c r="BC179" s="88"/>
      <c r="BD179" s="88"/>
      <c r="BE179" s="88"/>
      <c r="BF179" s="88"/>
      <c r="BG179" s="88"/>
      <c r="BH179" s="88"/>
      <c r="BI179" s="88"/>
      <c r="BJ179" s="88"/>
      <c r="BK179" s="88"/>
      <c r="BL179" s="88"/>
      <c r="BM179" s="88"/>
      <c r="BN179" s="88"/>
      <c r="BO179" s="88"/>
      <c r="BP179" s="88"/>
      <c r="BQ179" s="88"/>
    </row>
    <row r="180" spans="1:69" ht="12.75" customHeight="1" x14ac:dyDescent="0.25">
      <c r="A180" s="127"/>
      <c r="B180" s="127"/>
      <c r="C180" s="128"/>
      <c r="D180" s="128"/>
      <c r="E180" s="128"/>
      <c r="F180" s="128"/>
      <c r="G180" s="127"/>
      <c r="H180" s="127"/>
      <c r="I180" s="127"/>
      <c r="J180" s="127"/>
      <c r="K180" s="127"/>
      <c r="L180" s="129"/>
      <c r="M180" s="129"/>
      <c r="N180" s="127"/>
      <c r="O180" s="133"/>
      <c r="P180" s="133"/>
      <c r="Q180" s="133"/>
      <c r="R180" s="133"/>
      <c r="S180" s="133"/>
      <c r="T180" s="133"/>
      <c r="U180" s="133"/>
      <c r="V180" s="133"/>
      <c r="W180" s="133"/>
      <c r="X180" s="127"/>
      <c r="Y180" s="127"/>
      <c r="Z180" s="127"/>
      <c r="AA180" s="127"/>
      <c r="AB180" s="127"/>
      <c r="AC180" s="127"/>
      <c r="AD180" s="127"/>
      <c r="AE180" s="127"/>
      <c r="AF180" s="127"/>
      <c r="AG180" s="127"/>
      <c r="AH180" s="88"/>
      <c r="AI180" s="88"/>
      <c r="AJ180" s="88"/>
      <c r="AK180" s="88"/>
      <c r="AL180" s="88"/>
      <c r="AM180" s="88"/>
      <c r="AN180" s="88"/>
      <c r="AO180" s="88"/>
      <c r="AP180" s="88"/>
      <c r="AQ180" s="88"/>
      <c r="AR180" s="88"/>
      <c r="AS180" s="88"/>
      <c r="AT180" s="88"/>
      <c r="AU180" s="88"/>
      <c r="AV180" s="88"/>
      <c r="AW180" s="88"/>
      <c r="AX180" s="88"/>
      <c r="AY180" s="131"/>
      <c r="AZ180" s="88"/>
      <c r="BA180" s="88"/>
      <c r="BB180" s="88"/>
      <c r="BC180" s="88"/>
      <c r="BD180" s="88"/>
      <c r="BE180" s="88"/>
      <c r="BF180" s="88"/>
      <c r="BG180" s="88"/>
      <c r="BH180" s="88"/>
      <c r="BI180" s="88"/>
      <c r="BJ180" s="88"/>
      <c r="BK180" s="88"/>
      <c r="BL180" s="88"/>
      <c r="BM180" s="88"/>
      <c r="BN180" s="88"/>
      <c r="BO180" s="88"/>
      <c r="BP180" s="88"/>
      <c r="BQ180" s="88"/>
    </row>
    <row r="181" spans="1:69" ht="12.75" customHeight="1" x14ac:dyDescent="0.25">
      <c r="A181" s="127"/>
      <c r="B181" s="127"/>
      <c r="C181" s="128"/>
      <c r="D181" s="128"/>
      <c r="E181" s="128"/>
      <c r="F181" s="128"/>
      <c r="G181" s="127"/>
      <c r="H181" s="127"/>
      <c r="I181" s="127"/>
      <c r="J181" s="127"/>
      <c r="K181" s="127"/>
      <c r="L181" s="129"/>
      <c r="M181" s="129"/>
      <c r="N181" s="127"/>
      <c r="O181" s="133"/>
      <c r="P181" s="133"/>
      <c r="Q181" s="133"/>
      <c r="R181" s="133"/>
      <c r="S181" s="133"/>
      <c r="T181" s="133"/>
      <c r="U181" s="133"/>
      <c r="V181" s="133"/>
      <c r="W181" s="133"/>
      <c r="X181" s="127"/>
      <c r="Y181" s="127"/>
      <c r="Z181" s="127"/>
      <c r="AA181" s="127"/>
      <c r="AB181" s="127"/>
      <c r="AC181" s="127"/>
      <c r="AD181" s="127"/>
      <c r="AE181" s="127"/>
      <c r="AF181" s="127"/>
      <c r="AG181" s="127"/>
      <c r="AH181" s="88"/>
      <c r="AI181" s="88"/>
      <c r="AJ181" s="88"/>
      <c r="AK181" s="88"/>
      <c r="AL181" s="88"/>
      <c r="AM181" s="88"/>
      <c r="AN181" s="88"/>
      <c r="AO181" s="88"/>
      <c r="AP181" s="88"/>
      <c r="AQ181" s="88"/>
      <c r="AR181" s="88"/>
      <c r="AS181" s="88"/>
      <c r="AT181" s="88"/>
      <c r="AU181" s="88"/>
      <c r="AV181" s="88"/>
      <c r="AW181" s="88"/>
      <c r="AX181" s="88"/>
      <c r="AY181" s="131"/>
      <c r="AZ181" s="88"/>
      <c r="BA181" s="88"/>
      <c r="BB181" s="88"/>
      <c r="BC181" s="88"/>
      <c r="BD181" s="88"/>
      <c r="BE181" s="88"/>
      <c r="BF181" s="88"/>
      <c r="BG181" s="88"/>
      <c r="BH181" s="88"/>
      <c r="BI181" s="88"/>
      <c r="BJ181" s="88"/>
      <c r="BK181" s="88"/>
      <c r="BL181" s="88"/>
      <c r="BM181" s="88"/>
      <c r="BN181" s="88"/>
      <c r="BO181" s="88"/>
      <c r="BP181" s="88"/>
      <c r="BQ181" s="88"/>
    </row>
    <row r="182" spans="1:69" ht="12.75" customHeight="1" x14ac:dyDescent="0.25">
      <c r="A182" s="127"/>
      <c r="B182" s="127"/>
      <c r="C182" s="128"/>
      <c r="D182" s="128"/>
      <c r="E182" s="128"/>
      <c r="F182" s="128"/>
      <c r="G182" s="127"/>
      <c r="H182" s="127"/>
      <c r="I182" s="127"/>
      <c r="J182" s="127"/>
      <c r="K182" s="127"/>
      <c r="L182" s="129"/>
      <c r="M182" s="129"/>
      <c r="N182" s="127"/>
      <c r="O182" s="133"/>
      <c r="P182" s="133"/>
      <c r="Q182" s="133"/>
      <c r="R182" s="133"/>
      <c r="S182" s="133"/>
      <c r="T182" s="133"/>
      <c r="U182" s="133"/>
      <c r="V182" s="133"/>
      <c r="W182" s="133"/>
      <c r="X182" s="127"/>
      <c r="Y182" s="127"/>
      <c r="Z182" s="127"/>
      <c r="AA182" s="127"/>
      <c r="AB182" s="127"/>
      <c r="AC182" s="127"/>
      <c r="AD182" s="127"/>
      <c r="AE182" s="127"/>
      <c r="AF182" s="127"/>
      <c r="AG182" s="127"/>
      <c r="AH182" s="88"/>
      <c r="AI182" s="88"/>
      <c r="AJ182" s="88"/>
      <c r="AK182" s="88"/>
      <c r="AL182" s="88"/>
      <c r="AM182" s="88"/>
      <c r="AN182" s="88"/>
      <c r="AO182" s="88"/>
      <c r="AP182" s="88"/>
      <c r="AQ182" s="88"/>
      <c r="AR182" s="88"/>
      <c r="AS182" s="88"/>
      <c r="AT182" s="88"/>
      <c r="AU182" s="88"/>
      <c r="AV182" s="88"/>
      <c r="AW182" s="88"/>
      <c r="AX182" s="88"/>
      <c r="AY182" s="131"/>
      <c r="AZ182" s="88"/>
      <c r="BA182" s="88"/>
      <c r="BB182" s="88"/>
      <c r="BC182" s="88"/>
      <c r="BD182" s="88"/>
      <c r="BE182" s="88"/>
      <c r="BF182" s="88"/>
      <c r="BG182" s="88"/>
      <c r="BH182" s="88"/>
      <c r="BI182" s="88"/>
      <c r="BJ182" s="88"/>
      <c r="BK182" s="88"/>
      <c r="BL182" s="88"/>
      <c r="BM182" s="88"/>
      <c r="BN182" s="88"/>
      <c r="BO182" s="88"/>
      <c r="BP182" s="88"/>
      <c r="BQ182" s="88"/>
    </row>
    <row r="183" spans="1:69" ht="12.75" customHeight="1" x14ac:dyDescent="0.25">
      <c r="A183" s="127"/>
      <c r="B183" s="127"/>
      <c r="C183" s="128"/>
      <c r="D183" s="128"/>
      <c r="E183" s="128"/>
      <c r="F183" s="128"/>
      <c r="G183" s="127"/>
      <c r="H183" s="127"/>
      <c r="I183" s="127"/>
      <c r="J183" s="127"/>
      <c r="K183" s="127"/>
      <c r="L183" s="129"/>
      <c r="M183" s="129"/>
      <c r="N183" s="127"/>
      <c r="O183" s="133"/>
      <c r="P183" s="133"/>
      <c r="Q183" s="133"/>
      <c r="R183" s="133"/>
      <c r="S183" s="133"/>
      <c r="T183" s="133"/>
      <c r="U183" s="133"/>
      <c r="V183" s="133"/>
      <c r="W183" s="133"/>
      <c r="X183" s="127"/>
      <c r="Y183" s="127"/>
      <c r="Z183" s="127"/>
      <c r="AA183" s="127"/>
      <c r="AB183" s="127"/>
      <c r="AC183" s="127"/>
      <c r="AD183" s="127"/>
      <c r="AE183" s="127"/>
      <c r="AF183" s="127"/>
      <c r="AG183" s="127"/>
      <c r="AH183" s="88"/>
      <c r="AI183" s="88"/>
      <c r="AJ183" s="88"/>
      <c r="AK183" s="88"/>
      <c r="AL183" s="88"/>
      <c r="AM183" s="88"/>
      <c r="AN183" s="88"/>
      <c r="AO183" s="88"/>
      <c r="AP183" s="88"/>
      <c r="AQ183" s="88"/>
      <c r="AR183" s="88"/>
      <c r="AS183" s="88"/>
      <c r="AT183" s="88"/>
      <c r="AU183" s="88"/>
      <c r="AV183" s="88"/>
      <c r="AW183" s="88"/>
      <c r="AX183" s="88"/>
      <c r="AY183" s="131"/>
      <c r="AZ183" s="88"/>
      <c r="BA183" s="88"/>
      <c r="BB183" s="88"/>
      <c r="BC183" s="88"/>
      <c r="BD183" s="88"/>
      <c r="BE183" s="88"/>
      <c r="BF183" s="88"/>
      <c r="BG183" s="88"/>
      <c r="BH183" s="88"/>
      <c r="BI183" s="88"/>
      <c r="BJ183" s="88"/>
      <c r="BK183" s="88"/>
      <c r="BL183" s="88"/>
      <c r="BM183" s="88"/>
      <c r="BN183" s="88"/>
      <c r="BO183" s="88"/>
      <c r="BP183" s="88"/>
      <c r="BQ183" s="88"/>
    </row>
    <row r="184" spans="1:69" ht="12.75" customHeight="1" x14ac:dyDescent="0.25">
      <c r="A184" s="127"/>
      <c r="B184" s="127"/>
      <c r="C184" s="128"/>
      <c r="D184" s="128"/>
      <c r="E184" s="128"/>
      <c r="F184" s="128"/>
      <c r="G184" s="127"/>
      <c r="H184" s="127"/>
      <c r="I184" s="127"/>
      <c r="J184" s="127"/>
      <c r="K184" s="127"/>
      <c r="L184" s="129"/>
      <c r="M184" s="129"/>
      <c r="N184" s="127"/>
      <c r="O184" s="133"/>
      <c r="P184" s="133"/>
      <c r="Q184" s="133"/>
      <c r="R184" s="133"/>
      <c r="S184" s="133"/>
      <c r="T184" s="133"/>
      <c r="U184" s="133"/>
      <c r="V184" s="133"/>
      <c r="W184" s="133"/>
      <c r="X184" s="127"/>
      <c r="Y184" s="127"/>
      <c r="Z184" s="127"/>
      <c r="AA184" s="127"/>
      <c r="AB184" s="127"/>
      <c r="AC184" s="127"/>
      <c r="AD184" s="127"/>
      <c r="AE184" s="127"/>
      <c r="AF184" s="127"/>
      <c r="AG184" s="127"/>
      <c r="AH184" s="88"/>
      <c r="AI184" s="88"/>
      <c r="AJ184" s="88"/>
      <c r="AK184" s="88"/>
      <c r="AL184" s="88"/>
      <c r="AM184" s="88"/>
      <c r="AN184" s="88"/>
      <c r="AO184" s="88"/>
      <c r="AP184" s="88"/>
      <c r="AQ184" s="88"/>
      <c r="AR184" s="88"/>
      <c r="AS184" s="88"/>
      <c r="AT184" s="88"/>
      <c r="AU184" s="88"/>
      <c r="AV184" s="88"/>
      <c r="AW184" s="88"/>
      <c r="AX184" s="88"/>
      <c r="AY184" s="131"/>
      <c r="AZ184" s="88"/>
      <c r="BA184" s="88"/>
      <c r="BB184" s="88"/>
      <c r="BC184" s="88"/>
      <c r="BD184" s="88"/>
      <c r="BE184" s="88"/>
      <c r="BF184" s="88"/>
      <c r="BG184" s="88"/>
      <c r="BH184" s="88"/>
      <c r="BI184" s="88"/>
      <c r="BJ184" s="88"/>
      <c r="BK184" s="88"/>
      <c r="BL184" s="88"/>
      <c r="BM184" s="88"/>
      <c r="BN184" s="88"/>
      <c r="BO184" s="88"/>
      <c r="BP184" s="88"/>
      <c r="BQ184" s="88"/>
    </row>
    <row r="185" spans="1:69" ht="12.75" customHeight="1" x14ac:dyDescent="0.25">
      <c r="A185" s="127"/>
      <c r="B185" s="127"/>
      <c r="C185" s="128"/>
      <c r="D185" s="128"/>
      <c r="E185" s="128"/>
      <c r="F185" s="128"/>
      <c r="G185" s="127"/>
      <c r="H185" s="127"/>
      <c r="I185" s="127"/>
      <c r="J185" s="127"/>
      <c r="K185" s="127"/>
      <c r="L185" s="129"/>
      <c r="M185" s="129"/>
      <c r="N185" s="127"/>
      <c r="O185" s="133"/>
      <c r="P185" s="133"/>
      <c r="Q185" s="133"/>
      <c r="R185" s="133"/>
      <c r="S185" s="133"/>
      <c r="T185" s="133"/>
      <c r="U185" s="133"/>
      <c r="V185" s="133"/>
      <c r="W185" s="133"/>
      <c r="X185" s="127"/>
      <c r="Y185" s="127"/>
      <c r="Z185" s="127"/>
      <c r="AA185" s="127"/>
      <c r="AB185" s="127"/>
      <c r="AC185" s="127"/>
      <c r="AD185" s="127"/>
      <c r="AE185" s="127"/>
      <c r="AF185" s="127"/>
      <c r="AG185" s="127"/>
      <c r="AH185" s="88"/>
      <c r="AI185" s="88"/>
      <c r="AJ185" s="88"/>
      <c r="AK185" s="88"/>
      <c r="AL185" s="88"/>
      <c r="AM185" s="88"/>
      <c r="AN185" s="88"/>
      <c r="AO185" s="88"/>
      <c r="AP185" s="88"/>
      <c r="AQ185" s="88"/>
      <c r="AR185" s="88"/>
      <c r="AS185" s="88"/>
      <c r="AT185" s="88"/>
      <c r="AU185" s="88"/>
      <c r="AV185" s="88"/>
      <c r="AW185" s="88"/>
      <c r="AX185" s="88"/>
      <c r="AY185" s="131"/>
      <c r="AZ185" s="88"/>
      <c r="BA185" s="88"/>
      <c r="BB185" s="88"/>
      <c r="BC185" s="88"/>
      <c r="BD185" s="88"/>
      <c r="BE185" s="88"/>
      <c r="BF185" s="88"/>
      <c r="BG185" s="88"/>
      <c r="BH185" s="88"/>
      <c r="BI185" s="88"/>
      <c r="BJ185" s="88"/>
      <c r="BK185" s="88"/>
      <c r="BL185" s="88"/>
      <c r="BM185" s="88"/>
      <c r="BN185" s="88"/>
      <c r="BO185" s="88"/>
      <c r="BP185" s="88"/>
      <c r="BQ185" s="88"/>
    </row>
    <row r="186" spans="1:69" ht="12.75" customHeight="1" x14ac:dyDescent="0.25">
      <c r="A186" s="127"/>
      <c r="B186" s="127"/>
      <c r="C186" s="128"/>
      <c r="D186" s="128"/>
      <c r="E186" s="128"/>
      <c r="F186" s="128"/>
      <c r="G186" s="127"/>
      <c r="H186" s="127"/>
      <c r="I186" s="127"/>
      <c r="J186" s="127"/>
      <c r="K186" s="127"/>
      <c r="L186" s="129"/>
      <c r="M186" s="129"/>
      <c r="N186" s="127"/>
      <c r="O186" s="133"/>
      <c r="P186" s="133"/>
      <c r="Q186" s="133"/>
      <c r="R186" s="133"/>
      <c r="S186" s="133"/>
      <c r="T186" s="133"/>
      <c r="U186" s="133"/>
      <c r="V186" s="133"/>
      <c r="W186" s="133"/>
      <c r="X186" s="127"/>
      <c r="Y186" s="127"/>
      <c r="Z186" s="127"/>
      <c r="AA186" s="127"/>
      <c r="AB186" s="127"/>
      <c r="AC186" s="127"/>
      <c r="AD186" s="127"/>
      <c r="AE186" s="127"/>
      <c r="AF186" s="127"/>
      <c r="AG186" s="127"/>
      <c r="AH186" s="88"/>
      <c r="AI186" s="88"/>
      <c r="AJ186" s="88"/>
      <c r="AK186" s="88"/>
      <c r="AL186" s="88"/>
      <c r="AM186" s="88"/>
      <c r="AN186" s="88"/>
      <c r="AO186" s="88"/>
      <c r="AP186" s="88"/>
      <c r="AQ186" s="88"/>
      <c r="AR186" s="88"/>
      <c r="AS186" s="88"/>
      <c r="AT186" s="88"/>
      <c r="AU186" s="88"/>
      <c r="AV186" s="88"/>
      <c r="AW186" s="88"/>
      <c r="AX186" s="88"/>
      <c r="AY186" s="131"/>
      <c r="AZ186" s="88"/>
      <c r="BA186" s="88"/>
      <c r="BB186" s="88"/>
      <c r="BC186" s="88"/>
      <c r="BD186" s="88"/>
      <c r="BE186" s="88"/>
      <c r="BF186" s="88"/>
      <c r="BG186" s="88"/>
      <c r="BH186" s="88"/>
      <c r="BI186" s="88"/>
      <c r="BJ186" s="88"/>
      <c r="BK186" s="88"/>
      <c r="BL186" s="88"/>
      <c r="BM186" s="88"/>
      <c r="BN186" s="88"/>
      <c r="BO186" s="88"/>
      <c r="BP186" s="88"/>
      <c r="BQ186" s="88"/>
    </row>
    <row r="187" spans="1:69" ht="12.75" customHeight="1" x14ac:dyDescent="0.25">
      <c r="A187" s="127"/>
      <c r="B187" s="127"/>
      <c r="C187" s="128"/>
      <c r="D187" s="128"/>
      <c r="E187" s="128"/>
      <c r="F187" s="128"/>
      <c r="G187" s="127"/>
      <c r="H187" s="127"/>
      <c r="I187" s="127"/>
      <c r="J187" s="127"/>
      <c r="K187" s="127"/>
      <c r="L187" s="129"/>
      <c r="M187" s="129"/>
      <c r="N187" s="127"/>
      <c r="O187" s="133"/>
      <c r="P187" s="133"/>
      <c r="Q187" s="133"/>
      <c r="R187" s="133"/>
      <c r="S187" s="133"/>
      <c r="T187" s="133"/>
      <c r="U187" s="133"/>
      <c r="V187" s="133"/>
      <c r="W187" s="133"/>
      <c r="X187" s="127"/>
      <c r="Y187" s="127"/>
      <c r="Z187" s="127"/>
      <c r="AA187" s="127"/>
      <c r="AB187" s="127"/>
      <c r="AC187" s="127"/>
      <c r="AD187" s="127"/>
      <c r="AE187" s="127"/>
      <c r="AF187" s="127"/>
      <c r="AG187" s="127"/>
      <c r="AH187" s="88"/>
      <c r="AI187" s="88"/>
      <c r="AJ187" s="88"/>
      <c r="AK187" s="88"/>
      <c r="AL187" s="88"/>
      <c r="AM187" s="88"/>
      <c r="AN187" s="88"/>
      <c r="AO187" s="88"/>
      <c r="AP187" s="88"/>
      <c r="AQ187" s="88"/>
      <c r="AR187" s="88"/>
      <c r="AS187" s="88"/>
      <c r="AT187" s="88"/>
      <c r="AU187" s="88"/>
      <c r="AV187" s="88"/>
      <c r="AW187" s="88"/>
      <c r="AX187" s="88"/>
      <c r="AY187" s="131"/>
      <c r="AZ187" s="88"/>
      <c r="BA187" s="88"/>
      <c r="BB187" s="88"/>
      <c r="BC187" s="88"/>
      <c r="BD187" s="88"/>
      <c r="BE187" s="88"/>
      <c r="BF187" s="88"/>
      <c r="BG187" s="88"/>
      <c r="BH187" s="88"/>
      <c r="BI187" s="88"/>
      <c r="BJ187" s="88"/>
      <c r="BK187" s="88"/>
      <c r="BL187" s="88"/>
      <c r="BM187" s="88"/>
      <c r="BN187" s="88"/>
      <c r="BO187" s="88"/>
      <c r="BP187" s="88"/>
      <c r="BQ187" s="88"/>
    </row>
    <row r="188" spans="1:69" ht="12.75" customHeight="1" x14ac:dyDescent="0.25">
      <c r="A188" s="127"/>
      <c r="B188" s="127"/>
      <c r="C188" s="128"/>
      <c r="D188" s="128"/>
      <c r="E188" s="128"/>
      <c r="F188" s="128"/>
      <c r="G188" s="127"/>
      <c r="H188" s="127"/>
      <c r="I188" s="127"/>
      <c r="J188" s="127"/>
      <c r="K188" s="127"/>
      <c r="L188" s="129"/>
      <c r="M188" s="129"/>
      <c r="N188" s="127"/>
      <c r="O188" s="133"/>
      <c r="P188" s="133"/>
      <c r="Q188" s="133"/>
      <c r="R188" s="133"/>
      <c r="S188" s="133"/>
      <c r="T188" s="133"/>
      <c r="U188" s="133"/>
      <c r="V188" s="133"/>
      <c r="W188" s="133"/>
      <c r="X188" s="127"/>
      <c r="Y188" s="127"/>
      <c r="Z188" s="127"/>
      <c r="AA188" s="127"/>
      <c r="AB188" s="127"/>
      <c r="AC188" s="127"/>
      <c r="AD188" s="127"/>
      <c r="AE188" s="127"/>
      <c r="AF188" s="127"/>
      <c r="AG188" s="127"/>
      <c r="AH188" s="88"/>
      <c r="AI188" s="88"/>
      <c r="AJ188" s="88"/>
      <c r="AK188" s="88"/>
      <c r="AL188" s="88"/>
      <c r="AM188" s="88"/>
      <c r="AN188" s="88"/>
      <c r="AO188" s="88"/>
      <c r="AP188" s="88"/>
      <c r="AQ188" s="88"/>
      <c r="AR188" s="88"/>
      <c r="AS188" s="88"/>
      <c r="AT188" s="88"/>
      <c r="AU188" s="88"/>
      <c r="AV188" s="88"/>
      <c r="AW188" s="88"/>
      <c r="AX188" s="88"/>
      <c r="AY188" s="131"/>
      <c r="AZ188" s="88"/>
      <c r="BA188" s="88"/>
      <c r="BB188" s="88"/>
      <c r="BC188" s="88"/>
      <c r="BD188" s="88"/>
      <c r="BE188" s="88"/>
      <c r="BF188" s="88"/>
      <c r="BG188" s="88"/>
      <c r="BH188" s="88"/>
      <c r="BI188" s="88"/>
      <c r="BJ188" s="88"/>
      <c r="BK188" s="88"/>
      <c r="BL188" s="88"/>
      <c r="BM188" s="88"/>
      <c r="BN188" s="88"/>
      <c r="BO188" s="88"/>
      <c r="BP188" s="88"/>
      <c r="BQ188" s="88"/>
    </row>
    <row r="189" spans="1:69" ht="12.75" customHeight="1" x14ac:dyDescent="0.25">
      <c r="A189" s="127"/>
      <c r="B189" s="127"/>
      <c r="C189" s="128"/>
      <c r="D189" s="128"/>
      <c r="E189" s="128"/>
      <c r="F189" s="128"/>
      <c r="G189" s="127"/>
      <c r="H189" s="127"/>
      <c r="I189" s="127"/>
      <c r="J189" s="127"/>
      <c r="K189" s="127"/>
      <c r="L189" s="129"/>
      <c r="M189" s="129"/>
      <c r="N189" s="127"/>
      <c r="O189" s="133"/>
      <c r="P189" s="133"/>
      <c r="Q189" s="133"/>
      <c r="R189" s="133"/>
      <c r="S189" s="133"/>
      <c r="T189" s="133"/>
      <c r="U189" s="133"/>
      <c r="V189" s="133"/>
      <c r="W189" s="133"/>
      <c r="X189" s="127"/>
      <c r="Y189" s="127"/>
      <c r="Z189" s="127"/>
      <c r="AA189" s="127"/>
      <c r="AB189" s="127"/>
      <c r="AC189" s="127"/>
      <c r="AD189" s="127"/>
      <c r="AE189" s="127"/>
      <c r="AF189" s="127"/>
      <c r="AG189" s="127"/>
      <c r="AH189" s="88"/>
      <c r="AI189" s="88"/>
      <c r="AJ189" s="88"/>
      <c r="AK189" s="88"/>
      <c r="AL189" s="88"/>
      <c r="AM189" s="88"/>
      <c r="AN189" s="88"/>
      <c r="AO189" s="88"/>
      <c r="AP189" s="88"/>
      <c r="AQ189" s="88"/>
      <c r="AR189" s="88"/>
      <c r="AS189" s="88"/>
      <c r="AT189" s="88"/>
      <c r="AU189" s="88"/>
      <c r="AV189" s="88"/>
      <c r="AW189" s="88"/>
      <c r="AX189" s="88"/>
      <c r="AY189" s="131"/>
      <c r="AZ189" s="88"/>
      <c r="BA189" s="88"/>
      <c r="BB189" s="88"/>
      <c r="BC189" s="88"/>
      <c r="BD189" s="88"/>
      <c r="BE189" s="88"/>
      <c r="BF189" s="88"/>
      <c r="BG189" s="88"/>
      <c r="BH189" s="88"/>
      <c r="BI189" s="88"/>
      <c r="BJ189" s="88"/>
      <c r="BK189" s="88"/>
      <c r="BL189" s="88"/>
      <c r="BM189" s="88"/>
      <c r="BN189" s="88"/>
      <c r="BO189" s="88"/>
      <c r="BP189" s="88"/>
      <c r="BQ189" s="88"/>
    </row>
    <row r="190" spans="1:69" ht="12.75" customHeight="1" x14ac:dyDescent="0.25">
      <c r="A190" s="127"/>
      <c r="B190" s="127"/>
      <c r="C190" s="128"/>
      <c r="D190" s="128"/>
      <c r="E190" s="128"/>
      <c r="F190" s="128"/>
      <c r="G190" s="127"/>
      <c r="H190" s="127"/>
      <c r="I190" s="127"/>
      <c r="J190" s="127"/>
      <c r="K190" s="127"/>
      <c r="L190" s="129"/>
      <c r="M190" s="129"/>
      <c r="N190" s="127"/>
      <c r="O190" s="133"/>
      <c r="P190" s="133"/>
      <c r="Q190" s="133"/>
      <c r="R190" s="133"/>
      <c r="S190" s="133"/>
      <c r="T190" s="133"/>
      <c r="U190" s="133"/>
      <c r="V190" s="133"/>
      <c r="W190" s="133"/>
      <c r="X190" s="127"/>
      <c r="Y190" s="127"/>
      <c r="Z190" s="127"/>
      <c r="AA190" s="127"/>
      <c r="AB190" s="127"/>
      <c r="AC190" s="127"/>
      <c r="AD190" s="127"/>
      <c r="AE190" s="127"/>
      <c r="AF190" s="127"/>
      <c r="AG190" s="127"/>
      <c r="AH190" s="88"/>
      <c r="AI190" s="88"/>
      <c r="AJ190" s="88"/>
      <c r="AK190" s="88"/>
      <c r="AL190" s="88"/>
      <c r="AM190" s="88"/>
      <c r="AN190" s="88"/>
      <c r="AO190" s="88"/>
      <c r="AP190" s="88"/>
      <c r="AQ190" s="88"/>
      <c r="AR190" s="88"/>
      <c r="AS190" s="88"/>
      <c r="AT190" s="88"/>
      <c r="AU190" s="88"/>
      <c r="AV190" s="88"/>
      <c r="AW190" s="88"/>
      <c r="AX190" s="88"/>
      <c r="AY190" s="131"/>
      <c r="AZ190" s="88"/>
      <c r="BA190" s="88"/>
      <c r="BB190" s="88"/>
      <c r="BC190" s="88"/>
      <c r="BD190" s="88"/>
      <c r="BE190" s="88"/>
      <c r="BF190" s="88"/>
      <c r="BG190" s="88"/>
      <c r="BH190" s="88"/>
      <c r="BI190" s="88"/>
      <c r="BJ190" s="88"/>
      <c r="BK190" s="88"/>
      <c r="BL190" s="88"/>
      <c r="BM190" s="88"/>
      <c r="BN190" s="88"/>
      <c r="BO190" s="88"/>
      <c r="BP190" s="88"/>
      <c r="BQ190" s="88"/>
    </row>
    <row r="191" spans="1:69" ht="12.75" customHeight="1" x14ac:dyDescent="0.25">
      <c r="A191" s="127"/>
      <c r="B191" s="127"/>
      <c r="C191" s="128"/>
      <c r="D191" s="128"/>
      <c r="E191" s="128"/>
      <c r="F191" s="128"/>
      <c r="G191" s="127"/>
      <c r="H191" s="127"/>
      <c r="I191" s="127"/>
      <c r="J191" s="127"/>
      <c r="K191" s="127"/>
      <c r="L191" s="129"/>
      <c r="M191" s="129"/>
      <c r="N191" s="127"/>
      <c r="O191" s="133"/>
      <c r="P191" s="133"/>
      <c r="Q191" s="133"/>
      <c r="R191" s="133"/>
      <c r="S191" s="133"/>
      <c r="T191" s="133"/>
      <c r="U191" s="133"/>
      <c r="V191" s="133"/>
      <c r="W191" s="133"/>
      <c r="X191" s="127"/>
      <c r="Y191" s="127"/>
      <c r="Z191" s="127"/>
      <c r="AA191" s="127"/>
      <c r="AB191" s="127"/>
      <c r="AC191" s="127"/>
      <c r="AD191" s="127"/>
      <c r="AE191" s="127"/>
      <c r="AF191" s="127"/>
      <c r="AG191" s="127"/>
      <c r="AH191" s="88"/>
      <c r="AI191" s="88"/>
      <c r="AJ191" s="88"/>
      <c r="AK191" s="88"/>
      <c r="AL191" s="88"/>
      <c r="AM191" s="88"/>
      <c r="AN191" s="88"/>
      <c r="AO191" s="88"/>
      <c r="AP191" s="88"/>
      <c r="AQ191" s="88"/>
      <c r="AR191" s="88"/>
      <c r="AS191" s="88"/>
      <c r="AT191" s="88"/>
      <c r="AU191" s="88"/>
      <c r="AV191" s="88"/>
      <c r="AW191" s="88"/>
      <c r="AX191" s="88"/>
      <c r="AY191" s="131"/>
      <c r="AZ191" s="88"/>
      <c r="BA191" s="88"/>
      <c r="BB191" s="88"/>
      <c r="BC191" s="88"/>
      <c r="BD191" s="88"/>
      <c r="BE191" s="88"/>
      <c r="BF191" s="88"/>
      <c r="BG191" s="88"/>
      <c r="BH191" s="88"/>
      <c r="BI191" s="88"/>
      <c r="BJ191" s="88"/>
      <c r="BK191" s="88"/>
      <c r="BL191" s="88"/>
      <c r="BM191" s="88"/>
      <c r="BN191" s="88"/>
      <c r="BO191" s="88"/>
      <c r="BP191" s="88"/>
      <c r="BQ191" s="88"/>
    </row>
    <row r="192" spans="1:69" ht="12.75" customHeight="1" x14ac:dyDescent="0.25">
      <c r="A192" s="127"/>
      <c r="B192" s="127"/>
      <c r="C192" s="128"/>
      <c r="D192" s="128"/>
      <c r="E192" s="128"/>
      <c r="F192" s="128"/>
      <c r="G192" s="127"/>
      <c r="H192" s="127"/>
      <c r="I192" s="127"/>
      <c r="J192" s="127"/>
      <c r="K192" s="127"/>
      <c r="L192" s="129"/>
      <c r="M192" s="129"/>
      <c r="N192" s="127"/>
      <c r="O192" s="133"/>
      <c r="P192" s="133"/>
      <c r="Q192" s="133"/>
      <c r="R192" s="133"/>
      <c r="S192" s="133"/>
      <c r="T192" s="133"/>
      <c r="U192" s="133"/>
      <c r="V192" s="133"/>
      <c r="W192" s="133"/>
      <c r="X192" s="127"/>
      <c r="Y192" s="127"/>
      <c r="Z192" s="127"/>
      <c r="AA192" s="127"/>
      <c r="AB192" s="127"/>
      <c r="AC192" s="127"/>
      <c r="AD192" s="127"/>
      <c r="AE192" s="127"/>
      <c r="AF192" s="127"/>
      <c r="AG192" s="127"/>
      <c r="AH192" s="88"/>
      <c r="AI192" s="88"/>
      <c r="AJ192" s="88"/>
      <c r="AK192" s="88"/>
      <c r="AL192" s="88"/>
      <c r="AM192" s="88"/>
      <c r="AN192" s="88"/>
      <c r="AO192" s="88"/>
      <c r="AP192" s="88"/>
      <c r="AQ192" s="88"/>
      <c r="AR192" s="88"/>
      <c r="AS192" s="88"/>
      <c r="AT192" s="88"/>
      <c r="AU192" s="88"/>
      <c r="AV192" s="88"/>
      <c r="AW192" s="88"/>
      <c r="AX192" s="88"/>
      <c r="AY192" s="131"/>
      <c r="AZ192" s="88"/>
      <c r="BA192" s="88"/>
      <c r="BB192" s="88"/>
      <c r="BC192" s="88"/>
      <c r="BD192" s="88"/>
      <c r="BE192" s="88"/>
      <c r="BF192" s="88"/>
      <c r="BG192" s="88"/>
      <c r="BH192" s="88"/>
      <c r="BI192" s="88"/>
      <c r="BJ192" s="88"/>
      <c r="BK192" s="88"/>
      <c r="BL192" s="88"/>
      <c r="BM192" s="88"/>
      <c r="BN192" s="88"/>
      <c r="BO192" s="88"/>
      <c r="BP192" s="88"/>
      <c r="BQ192" s="88"/>
    </row>
    <row r="193" spans="1:69" ht="12.75" customHeight="1" x14ac:dyDescent="0.25">
      <c r="A193" s="127"/>
      <c r="B193" s="127"/>
      <c r="C193" s="128"/>
      <c r="D193" s="128"/>
      <c r="E193" s="128"/>
      <c r="F193" s="128"/>
      <c r="G193" s="127"/>
      <c r="H193" s="127"/>
      <c r="I193" s="127"/>
      <c r="J193" s="127"/>
      <c r="K193" s="127"/>
      <c r="L193" s="129"/>
      <c r="M193" s="129"/>
      <c r="N193" s="127"/>
      <c r="O193" s="133"/>
      <c r="P193" s="133"/>
      <c r="Q193" s="133"/>
      <c r="R193" s="133"/>
      <c r="S193" s="133"/>
      <c r="T193" s="133"/>
      <c r="U193" s="133"/>
      <c r="V193" s="133"/>
      <c r="W193" s="133"/>
      <c r="X193" s="127"/>
      <c r="Y193" s="127"/>
      <c r="Z193" s="127"/>
      <c r="AA193" s="127"/>
      <c r="AB193" s="127"/>
      <c r="AC193" s="127"/>
      <c r="AD193" s="127"/>
      <c r="AE193" s="127"/>
      <c r="AF193" s="127"/>
      <c r="AG193" s="127"/>
      <c r="AH193" s="88"/>
      <c r="AI193" s="88"/>
      <c r="AJ193" s="88"/>
      <c r="AK193" s="88"/>
      <c r="AL193" s="88"/>
      <c r="AM193" s="88"/>
      <c r="AN193" s="88"/>
      <c r="AO193" s="88"/>
      <c r="AP193" s="88"/>
      <c r="AQ193" s="88"/>
      <c r="AR193" s="88"/>
      <c r="AS193" s="88"/>
      <c r="AT193" s="88"/>
      <c r="AU193" s="88"/>
      <c r="AV193" s="88"/>
      <c r="AW193" s="88"/>
      <c r="AX193" s="88"/>
      <c r="AY193" s="131"/>
      <c r="AZ193" s="88"/>
      <c r="BA193" s="88"/>
      <c r="BB193" s="88"/>
      <c r="BC193" s="88"/>
      <c r="BD193" s="88"/>
      <c r="BE193" s="88"/>
      <c r="BF193" s="88"/>
      <c r="BG193" s="88"/>
      <c r="BH193" s="88"/>
      <c r="BI193" s="88"/>
      <c r="BJ193" s="88"/>
      <c r="BK193" s="88"/>
      <c r="BL193" s="88"/>
      <c r="BM193" s="88"/>
      <c r="BN193" s="88"/>
      <c r="BO193" s="88"/>
      <c r="BP193" s="88"/>
      <c r="BQ193" s="88"/>
    </row>
    <row r="194" spans="1:69" ht="12.75" customHeight="1" x14ac:dyDescent="0.25">
      <c r="A194" s="127"/>
      <c r="B194" s="127"/>
      <c r="C194" s="128"/>
      <c r="D194" s="128"/>
      <c r="E194" s="128"/>
      <c r="F194" s="128"/>
      <c r="G194" s="127"/>
      <c r="H194" s="127"/>
      <c r="I194" s="127"/>
      <c r="J194" s="127"/>
      <c r="K194" s="127"/>
      <c r="L194" s="129"/>
      <c r="M194" s="129"/>
      <c r="N194" s="127"/>
      <c r="O194" s="133"/>
      <c r="P194" s="133"/>
      <c r="Q194" s="133"/>
      <c r="R194" s="133"/>
      <c r="S194" s="133"/>
      <c r="T194" s="133"/>
      <c r="U194" s="133"/>
      <c r="V194" s="133"/>
      <c r="W194" s="133"/>
      <c r="X194" s="127"/>
      <c r="Y194" s="127"/>
      <c r="Z194" s="127"/>
      <c r="AA194" s="127"/>
      <c r="AB194" s="127"/>
      <c r="AC194" s="127"/>
      <c r="AD194" s="127"/>
      <c r="AE194" s="127"/>
      <c r="AF194" s="127"/>
      <c r="AG194" s="127"/>
      <c r="AH194" s="88"/>
      <c r="AI194" s="88"/>
      <c r="AJ194" s="88"/>
      <c r="AK194" s="88"/>
      <c r="AL194" s="88"/>
      <c r="AM194" s="88"/>
      <c r="AN194" s="88"/>
      <c r="AO194" s="88"/>
      <c r="AP194" s="88"/>
      <c r="AQ194" s="88"/>
      <c r="AR194" s="88"/>
      <c r="AS194" s="88"/>
      <c r="AT194" s="88"/>
      <c r="AU194" s="88"/>
      <c r="AV194" s="88"/>
      <c r="AW194" s="88"/>
      <c r="AX194" s="88"/>
      <c r="AY194" s="131"/>
      <c r="AZ194" s="88"/>
      <c r="BA194" s="88"/>
      <c r="BB194" s="88"/>
      <c r="BC194" s="88"/>
      <c r="BD194" s="88"/>
      <c r="BE194" s="88"/>
      <c r="BF194" s="88"/>
      <c r="BG194" s="88"/>
      <c r="BH194" s="88"/>
      <c r="BI194" s="88"/>
      <c r="BJ194" s="88"/>
      <c r="BK194" s="88"/>
      <c r="BL194" s="88"/>
      <c r="BM194" s="88"/>
      <c r="BN194" s="88"/>
      <c r="BO194" s="88"/>
      <c r="BP194" s="88"/>
      <c r="BQ194" s="88"/>
    </row>
    <row r="195" spans="1:69" ht="12.75" customHeight="1" x14ac:dyDescent="0.25">
      <c r="A195" s="127"/>
      <c r="B195" s="127"/>
      <c r="C195" s="128"/>
      <c r="D195" s="128"/>
      <c r="E195" s="128"/>
      <c r="F195" s="128"/>
      <c r="G195" s="127"/>
      <c r="H195" s="127"/>
      <c r="I195" s="127"/>
      <c r="J195" s="127"/>
      <c r="K195" s="127"/>
      <c r="L195" s="129"/>
      <c r="M195" s="129"/>
      <c r="N195" s="127"/>
      <c r="O195" s="133"/>
      <c r="P195" s="133"/>
      <c r="Q195" s="133"/>
      <c r="R195" s="133"/>
      <c r="S195" s="133"/>
      <c r="T195" s="133"/>
      <c r="U195" s="133"/>
      <c r="V195" s="133"/>
      <c r="W195" s="133"/>
      <c r="X195" s="127"/>
      <c r="Y195" s="127"/>
      <c r="Z195" s="127"/>
      <c r="AA195" s="127"/>
      <c r="AB195" s="127"/>
      <c r="AC195" s="127"/>
      <c r="AD195" s="127"/>
      <c r="AE195" s="127"/>
      <c r="AF195" s="127"/>
      <c r="AG195" s="127"/>
      <c r="AH195" s="88"/>
      <c r="AI195" s="88"/>
      <c r="AJ195" s="88"/>
      <c r="AK195" s="88"/>
      <c r="AL195" s="88"/>
      <c r="AM195" s="88"/>
      <c r="AN195" s="88"/>
      <c r="AO195" s="88"/>
      <c r="AP195" s="88"/>
      <c r="AQ195" s="88"/>
      <c r="AR195" s="88"/>
      <c r="AS195" s="88"/>
      <c r="AT195" s="88"/>
      <c r="AU195" s="88"/>
      <c r="AV195" s="88"/>
      <c r="AW195" s="88"/>
      <c r="AX195" s="88"/>
      <c r="AY195" s="131"/>
      <c r="AZ195" s="88"/>
      <c r="BA195" s="88"/>
      <c r="BB195" s="88"/>
      <c r="BC195" s="88"/>
      <c r="BD195" s="88"/>
      <c r="BE195" s="88"/>
      <c r="BF195" s="88"/>
      <c r="BG195" s="88"/>
      <c r="BH195" s="88"/>
      <c r="BI195" s="88"/>
      <c r="BJ195" s="88"/>
      <c r="BK195" s="88"/>
      <c r="BL195" s="88"/>
      <c r="BM195" s="88"/>
      <c r="BN195" s="88"/>
      <c r="BO195" s="88"/>
      <c r="BP195" s="88"/>
      <c r="BQ195" s="88"/>
    </row>
    <row r="196" spans="1:69" ht="12.75" customHeight="1" x14ac:dyDescent="0.25">
      <c r="A196" s="127"/>
      <c r="B196" s="127"/>
      <c r="C196" s="128"/>
      <c r="D196" s="128"/>
      <c r="E196" s="128"/>
      <c r="F196" s="128"/>
      <c r="G196" s="127"/>
      <c r="H196" s="127"/>
      <c r="I196" s="127"/>
      <c r="J196" s="127"/>
      <c r="K196" s="127"/>
      <c r="L196" s="129"/>
      <c r="M196" s="129"/>
      <c r="N196" s="127"/>
      <c r="O196" s="133"/>
      <c r="P196" s="133"/>
      <c r="Q196" s="133"/>
      <c r="R196" s="133"/>
      <c r="S196" s="133"/>
      <c r="T196" s="133"/>
      <c r="U196" s="133"/>
      <c r="V196" s="133"/>
      <c r="W196" s="133"/>
      <c r="X196" s="127"/>
      <c r="Y196" s="127"/>
      <c r="Z196" s="127"/>
      <c r="AA196" s="127"/>
      <c r="AB196" s="127"/>
      <c r="AC196" s="127"/>
      <c r="AD196" s="127"/>
      <c r="AE196" s="127"/>
      <c r="AF196" s="127"/>
      <c r="AG196" s="127"/>
      <c r="AH196" s="88"/>
      <c r="AI196" s="88"/>
      <c r="AJ196" s="88"/>
      <c r="AK196" s="88"/>
      <c r="AL196" s="88"/>
      <c r="AM196" s="88"/>
      <c r="AN196" s="88"/>
      <c r="AO196" s="88"/>
      <c r="AP196" s="88"/>
      <c r="AQ196" s="88"/>
      <c r="AR196" s="88"/>
      <c r="AS196" s="88"/>
      <c r="AT196" s="88"/>
      <c r="AU196" s="88"/>
      <c r="AV196" s="88"/>
      <c r="AW196" s="88"/>
      <c r="AX196" s="88"/>
      <c r="AY196" s="131"/>
      <c r="AZ196" s="88"/>
      <c r="BA196" s="88"/>
      <c r="BB196" s="88"/>
      <c r="BC196" s="88"/>
      <c r="BD196" s="88"/>
      <c r="BE196" s="88"/>
      <c r="BF196" s="88"/>
      <c r="BG196" s="88"/>
      <c r="BH196" s="88"/>
      <c r="BI196" s="88"/>
      <c r="BJ196" s="88"/>
      <c r="BK196" s="88"/>
      <c r="BL196" s="88"/>
      <c r="BM196" s="88"/>
      <c r="BN196" s="88"/>
      <c r="BO196" s="88"/>
      <c r="BP196" s="88"/>
      <c r="BQ196" s="88"/>
    </row>
    <row r="197" spans="1:69" ht="12.75" customHeight="1" x14ac:dyDescent="0.25">
      <c r="A197" s="127"/>
      <c r="B197" s="127"/>
      <c r="C197" s="128"/>
      <c r="D197" s="128"/>
      <c r="E197" s="128"/>
      <c r="F197" s="128"/>
      <c r="G197" s="127"/>
      <c r="H197" s="127"/>
      <c r="I197" s="127"/>
      <c r="J197" s="127"/>
      <c r="K197" s="127"/>
      <c r="L197" s="129"/>
      <c r="M197" s="129"/>
      <c r="N197" s="127"/>
      <c r="O197" s="133"/>
      <c r="P197" s="133"/>
      <c r="Q197" s="133"/>
      <c r="R197" s="133"/>
      <c r="S197" s="133"/>
      <c r="T197" s="133"/>
      <c r="U197" s="133"/>
      <c r="V197" s="133"/>
      <c r="W197" s="133"/>
      <c r="X197" s="127"/>
      <c r="Y197" s="127"/>
      <c r="Z197" s="127"/>
      <c r="AA197" s="127"/>
      <c r="AB197" s="127"/>
      <c r="AC197" s="127"/>
      <c r="AD197" s="127"/>
      <c r="AE197" s="127"/>
      <c r="AF197" s="127"/>
      <c r="AG197" s="127"/>
      <c r="AH197" s="88"/>
      <c r="AI197" s="88"/>
      <c r="AJ197" s="88"/>
      <c r="AK197" s="88"/>
      <c r="AL197" s="88"/>
      <c r="AM197" s="88"/>
      <c r="AN197" s="88"/>
      <c r="AO197" s="88"/>
      <c r="AP197" s="88"/>
      <c r="AQ197" s="88"/>
      <c r="AR197" s="88"/>
      <c r="AS197" s="88"/>
      <c r="AT197" s="88"/>
      <c r="AU197" s="88"/>
      <c r="AV197" s="88"/>
      <c r="AW197" s="88"/>
      <c r="AX197" s="88"/>
      <c r="AY197" s="131"/>
      <c r="AZ197" s="88"/>
      <c r="BA197" s="88"/>
      <c r="BB197" s="88"/>
      <c r="BC197" s="88"/>
      <c r="BD197" s="88"/>
      <c r="BE197" s="88"/>
      <c r="BF197" s="88"/>
      <c r="BG197" s="88"/>
      <c r="BH197" s="88"/>
      <c r="BI197" s="88"/>
      <c r="BJ197" s="88"/>
      <c r="BK197" s="88"/>
      <c r="BL197" s="88"/>
      <c r="BM197" s="88"/>
      <c r="BN197" s="88"/>
      <c r="BO197" s="88"/>
      <c r="BP197" s="88"/>
      <c r="BQ197" s="88"/>
    </row>
    <row r="198" spans="1:69" ht="12.75" customHeight="1" x14ac:dyDescent="0.25">
      <c r="A198" s="127"/>
      <c r="B198" s="127"/>
      <c r="C198" s="128"/>
      <c r="D198" s="128"/>
      <c r="E198" s="128"/>
      <c r="F198" s="128"/>
      <c r="G198" s="127"/>
      <c r="H198" s="127"/>
      <c r="I198" s="127"/>
      <c r="J198" s="127"/>
      <c r="K198" s="127"/>
      <c r="L198" s="129"/>
      <c r="M198" s="129"/>
      <c r="N198" s="127"/>
      <c r="O198" s="133"/>
      <c r="P198" s="133"/>
      <c r="Q198" s="133"/>
      <c r="R198" s="133"/>
      <c r="S198" s="133"/>
      <c r="T198" s="133"/>
      <c r="U198" s="133"/>
      <c r="V198" s="133"/>
      <c r="W198" s="133"/>
      <c r="X198" s="127"/>
      <c r="Y198" s="127"/>
      <c r="Z198" s="127"/>
      <c r="AA198" s="127"/>
      <c r="AB198" s="127"/>
      <c r="AC198" s="127"/>
      <c r="AD198" s="127"/>
      <c r="AE198" s="127"/>
      <c r="AF198" s="127"/>
      <c r="AG198" s="127"/>
      <c r="AH198" s="88"/>
      <c r="AI198" s="88"/>
      <c r="AJ198" s="88"/>
      <c r="AK198" s="88"/>
      <c r="AL198" s="88"/>
      <c r="AM198" s="88"/>
      <c r="AN198" s="88"/>
      <c r="AO198" s="88"/>
      <c r="AP198" s="88"/>
      <c r="AQ198" s="88"/>
      <c r="AR198" s="88"/>
      <c r="AS198" s="88"/>
      <c r="AT198" s="88"/>
      <c r="AU198" s="88"/>
      <c r="AV198" s="88"/>
      <c r="AW198" s="88"/>
      <c r="AX198" s="88"/>
      <c r="AY198" s="131"/>
      <c r="AZ198" s="88"/>
      <c r="BA198" s="88"/>
      <c r="BB198" s="88"/>
      <c r="BC198" s="88"/>
      <c r="BD198" s="88"/>
      <c r="BE198" s="88"/>
      <c r="BF198" s="88"/>
      <c r="BG198" s="88"/>
      <c r="BH198" s="88"/>
      <c r="BI198" s="88"/>
      <c r="BJ198" s="88"/>
      <c r="BK198" s="88"/>
      <c r="BL198" s="88"/>
      <c r="BM198" s="88"/>
      <c r="BN198" s="88"/>
      <c r="BO198" s="88"/>
      <c r="BP198" s="88"/>
      <c r="BQ198" s="88"/>
    </row>
    <row r="199" spans="1:69" ht="12.75" customHeight="1" x14ac:dyDescent="0.25">
      <c r="A199" s="127"/>
      <c r="B199" s="127"/>
      <c r="C199" s="128"/>
      <c r="D199" s="128"/>
      <c r="E199" s="128"/>
      <c r="F199" s="128"/>
      <c r="G199" s="127"/>
      <c r="H199" s="127"/>
      <c r="I199" s="127"/>
      <c r="J199" s="127"/>
      <c r="K199" s="127"/>
      <c r="L199" s="129"/>
      <c r="M199" s="129"/>
      <c r="N199" s="127"/>
      <c r="O199" s="133"/>
      <c r="P199" s="133"/>
      <c r="Q199" s="133"/>
      <c r="R199" s="133"/>
      <c r="S199" s="133"/>
      <c r="T199" s="133"/>
      <c r="U199" s="133"/>
      <c r="V199" s="133"/>
      <c r="W199" s="133"/>
      <c r="X199" s="127"/>
      <c r="Y199" s="127"/>
      <c r="Z199" s="127"/>
      <c r="AA199" s="127"/>
      <c r="AB199" s="127"/>
      <c r="AC199" s="127"/>
      <c r="AD199" s="127"/>
      <c r="AE199" s="127"/>
      <c r="AF199" s="127"/>
      <c r="AG199" s="127"/>
      <c r="AH199" s="88"/>
      <c r="AI199" s="88"/>
      <c r="AJ199" s="88"/>
      <c r="AK199" s="88"/>
      <c r="AL199" s="88"/>
      <c r="AM199" s="88"/>
      <c r="AN199" s="88"/>
      <c r="AO199" s="88"/>
      <c r="AP199" s="88"/>
      <c r="AQ199" s="88"/>
      <c r="AR199" s="88"/>
      <c r="AS199" s="88"/>
      <c r="AT199" s="88"/>
      <c r="AU199" s="88"/>
      <c r="AV199" s="88"/>
      <c r="AW199" s="88"/>
      <c r="AX199" s="88"/>
      <c r="AY199" s="131"/>
      <c r="AZ199" s="88"/>
      <c r="BA199" s="88"/>
      <c r="BB199" s="88"/>
      <c r="BC199" s="88"/>
      <c r="BD199" s="88"/>
      <c r="BE199" s="88"/>
      <c r="BF199" s="88"/>
      <c r="BG199" s="88"/>
      <c r="BH199" s="88"/>
      <c r="BI199" s="88"/>
      <c r="BJ199" s="88"/>
      <c r="BK199" s="88"/>
      <c r="BL199" s="88"/>
      <c r="BM199" s="88"/>
      <c r="BN199" s="88"/>
      <c r="BO199" s="88"/>
      <c r="BP199" s="88"/>
      <c r="BQ199" s="88"/>
    </row>
    <row r="200" spans="1:69" ht="12.75" customHeight="1" x14ac:dyDescent="0.25">
      <c r="A200" s="127"/>
      <c r="B200" s="127"/>
      <c r="C200" s="128"/>
      <c r="D200" s="128"/>
      <c r="E200" s="128"/>
      <c r="F200" s="128"/>
      <c r="G200" s="127"/>
      <c r="H200" s="127"/>
      <c r="I200" s="127"/>
      <c r="J200" s="127"/>
      <c r="K200" s="127"/>
      <c r="L200" s="129"/>
      <c r="M200" s="129"/>
      <c r="N200" s="127"/>
      <c r="O200" s="133"/>
      <c r="P200" s="133"/>
      <c r="Q200" s="133"/>
      <c r="R200" s="133"/>
      <c r="S200" s="133"/>
      <c r="T200" s="133"/>
      <c r="U200" s="133"/>
      <c r="V200" s="133"/>
      <c r="W200" s="133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88"/>
      <c r="AI200" s="88"/>
      <c r="AJ200" s="88"/>
      <c r="AK200" s="88"/>
      <c r="AL200" s="88"/>
      <c r="AM200" s="88"/>
      <c r="AN200" s="88"/>
      <c r="AO200" s="88"/>
      <c r="AP200" s="88"/>
      <c r="AQ200" s="88"/>
      <c r="AR200" s="88"/>
      <c r="AS200" s="88"/>
      <c r="AT200" s="88"/>
      <c r="AU200" s="88"/>
      <c r="AV200" s="88"/>
      <c r="AW200" s="88"/>
      <c r="AX200" s="88"/>
      <c r="AY200" s="131"/>
      <c r="AZ200" s="88"/>
      <c r="BA200" s="88"/>
      <c r="BB200" s="88"/>
      <c r="BC200" s="88"/>
      <c r="BD200" s="88"/>
      <c r="BE200" s="88"/>
      <c r="BF200" s="88"/>
      <c r="BG200" s="88"/>
      <c r="BH200" s="88"/>
      <c r="BI200" s="88"/>
      <c r="BJ200" s="88"/>
      <c r="BK200" s="88"/>
      <c r="BL200" s="88"/>
      <c r="BM200" s="88"/>
      <c r="BN200" s="88"/>
      <c r="BO200" s="88"/>
      <c r="BP200" s="88"/>
      <c r="BQ200" s="88"/>
    </row>
    <row r="201" spans="1:69" ht="12.75" customHeight="1" x14ac:dyDescent="0.25">
      <c r="A201" s="127"/>
      <c r="B201" s="127"/>
      <c r="C201" s="128"/>
      <c r="D201" s="128"/>
      <c r="E201" s="128"/>
      <c r="F201" s="128"/>
      <c r="G201" s="127"/>
      <c r="H201" s="127"/>
      <c r="I201" s="127"/>
      <c r="J201" s="127"/>
      <c r="K201" s="127"/>
      <c r="L201" s="129"/>
      <c r="M201" s="129"/>
      <c r="N201" s="127"/>
      <c r="O201" s="133"/>
      <c r="P201" s="133"/>
      <c r="Q201" s="133"/>
      <c r="R201" s="133"/>
      <c r="S201" s="133"/>
      <c r="T201" s="133"/>
      <c r="U201" s="133"/>
      <c r="V201" s="133"/>
      <c r="W201" s="133"/>
      <c r="X201" s="127"/>
      <c r="Y201" s="127"/>
      <c r="Z201" s="127"/>
      <c r="AA201" s="127"/>
      <c r="AB201" s="127"/>
      <c r="AC201" s="127"/>
      <c r="AD201" s="127"/>
      <c r="AE201" s="127"/>
      <c r="AF201" s="127"/>
      <c r="AG201" s="127"/>
      <c r="AH201" s="88"/>
      <c r="AI201" s="88"/>
      <c r="AJ201" s="88"/>
      <c r="AK201" s="88"/>
      <c r="AL201" s="88"/>
      <c r="AM201" s="88"/>
      <c r="AN201" s="88"/>
      <c r="AO201" s="88"/>
      <c r="AP201" s="88"/>
      <c r="AQ201" s="88"/>
      <c r="AR201" s="88"/>
      <c r="AS201" s="88"/>
      <c r="AT201" s="88"/>
      <c r="AU201" s="88"/>
      <c r="AV201" s="88"/>
      <c r="AW201" s="88"/>
      <c r="AX201" s="88"/>
      <c r="AY201" s="131"/>
      <c r="AZ201" s="88"/>
      <c r="BA201" s="88"/>
      <c r="BB201" s="88"/>
      <c r="BC201" s="88"/>
      <c r="BD201" s="88"/>
      <c r="BE201" s="88"/>
      <c r="BF201" s="88"/>
      <c r="BG201" s="88"/>
      <c r="BH201" s="88"/>
      <c r="BI201" s="88"/>
      <c r="BJ201" s="88"/>
      <c r="BK201" s="88"/>
      <c r="BL201" s="88"/>
      <c r="BM201" s="88"/>
      <c r="BN201" s="88"/>
      <c r="BO201" s="88"/>
      <c r="BP201" s="88"/>
      <c r="BQ201" s="88"/>
    </row>
    <row r="202" spans="1:69" ht="12.75" customHeight="1" x14ac:dyDescent="0.25">
      <c r="A202" s="127"/>
      <c r="B202" s="127"/>
      <c r="C202" s="128"/>
      <c r="D202" s="128"/>
      <c r="E202" s="128"/>
      <c r="F202" s="128"/>
      <c r="G202" s="127"/>
      <c r="H202" s="127"/>
      <c r="I202" s="127"/>
      <c r="J202" s="127"/>
      <c r="K202" s="127"/>
      <c r="L202" s="129"/>
      <c r="M202" s="129"/>
      <c r="N202" s="127"/>
      <c r="O202" s="133"/>
      <c r="P202" s="133"/>
      <c r="Q202" s="133"/>
      <c r="R202" s="133"/>
      <c r="S202" s="133"/>
      <c r="T202" s="133"/>
      <c r="U202" s="133"/>
      <c r="V202" s="133"/>
      <c r="W202" s="133"/>
      <c r="X202" s="127"/>
      <c r="Y202" s="127"/>
      <c r="Z202" s="127"/>
      <c r="AA202" s="127"/>
      <c r="AB202" s="127"/>
      <c r="AC202" s="127"/>
      <c r="AD202" s="127"/>
      <c r="AE202" s="127"/>
      <c r="AF202" s="127"/>
      <c r="AG202" s="127"/>
      <c r="AH202" s="88"/>
      <c r="AI202" s="88"/>
      <c r="AJ202" s="88"/>
      <c r="AK202" s="88"/>
      <c r="AL202" s="88"/>
      <c r="AM202" s="88"/>
      <c r="AN202" s="88"/>
      <c r="AO202" s="88"/>
      <c r="AP202" s="88"/>
      <c r="AQ202" s="88"/>
      <c r="AR202" s="88"/>
      <c r="AS202" s="88"/>
      <c r="AT202" s="88"/>
      <c r="AU202" s="88"/>
      <c r="AV202" s="88"/>
      <c r="AW202" s="88"/>
      <c r="AX202" s="88"/>
      <c r="AY202" s="131"/>
      <c r="AZ202" s="88"/>
      <c r="BA202" s="88"/>
      <c r="BB202" s="88"/>
      <c r="BC202" s="88"/>
      <c r="BD202" s="88"/>
      <c r="BE202" s="88"/>
      <c r="BF202" s="88"/>
      <c r="BG202" s="88"/>
      <c r="BH202" s="88"/>
      <c r="BI202" s="88"/>
      <c r="BJ202" s="88"/>
      <c r="BK202" s="88"/>
      <c r="BL202" s="88"/>
      <c r="BM202" s="88"/>
      <c r="BN202" s="88"/>
      <c r="BO202" s="88"/>
      <c r="BP202" s="88"/>
      <c r="BQ202" s="88"/>
    </row>
    <row r="203" spans="1:69" ht="12.75" customHeight="1" x14ac:dyDescent="0.25">
      <c r="A203" s="127"/>
      <c r="B203" s="127"/>
      <c r="C203" s="128"/>
      <c r="D203" s="128"/>
      <c r="E203" s="128"/>
      <c r="F203" s="128"/>
      <c r="G203" s="127"/>
      <c r="H203" s="127"/>
      <c r="I203" s="127"/>
      <c r="J203" s="127"/>
      <c r="K203" s="127"/>
      <c r="L203" s="129"/>
      <c r="M203" s="129"/>
      <c r="N203" s="127"/>
      <c r="O203" s="133"/>
      <c r="P203" s="133"/>
      <c r="Q203" s="133"/>
      <c r="R203" s="133"/>
      <c r="S203" s="133"/>
      <c r="T203" s="133"/>
      <c r="U203" s="133"/>
      <c r="V203" s="133"/>
      <c r="W203" s="133"/>
      <c r="X203" s="127"/>
      <c r="Y203" s="127"/>
      <c r="Z203" s="127"/>
      <c r="AA203" s="127"/>
      <c r="AB203" s="127"/>
      <c r="AC203" s="127"/>
      <c r="AD203" s="127"/>
      <c r="AE203" s="127"/>
      <c r="AF203" s="127"/>
      <c r="AG203" s="127"/>
      <c r="AH203" s="88"/>
      <c r="AI203" s="88"/>
      <c r="AJ203" s="88"/>
      <c r="AK203" s="88"/>
      <c r="AL203" s="88"/>
      <c r="AM203" s="88"/>
      <c r="AN203" s="88"/>
      <c r="AO203" s="88"/>
      <c r="AP203" s="88"/>
      <c r="AQ203" s="88"/>
      <c r="AR203" s="88"/>
      <c r="AS203" s="88"/>
      <c r="AT203" s="88"/>
      <c r="AU203" s="88"/>
      <c r="AV203" s="88"/>
      <c r="AW203" s="88"/>
      <c r="AX203" s="88"/>
      <c r="AY203" s="131"/>
      <c r="AZ203" s="88"/>
      <c r="BA203" s="88"/>
      <c r="BB203" s="88"/>
      <c r="BC203" s="88"/>
      <c r="BD203" s="88"/>
      <c r="BE203" s="88"/>
      <c r="BF203" s="88"/>
      <c r="BG203" s="88"/>
      <c r="BH203" s="88"/>
      <c r="BI203" s="88"/>
      <c r="BJ203" s="88"/>
      <c r="BK203" s="88"/>
      <c r="BL203" s="88"/>
      <c r="BM203" s="88"/>
      <c r="BN203" s="88"/>
      <c r="BO203" s="88"/>
      <c r="BP203" s="88"/>
      <c r="BQ203" s="88"/>
    </row>
    <row r="204" spans="1:69" ht="12.75" customHeight="1" x14ac:dyDescent="0.25">
      <c r="A204" s="127"/>
      <c r="B204" s="127"/>
      <c r="C204" s="128"/>
      <c r="D204" s="128"/>
      <c r="E204" s="128"/>
      <c r="F204" s="128"/>
      <c r="G204" s="127"/>
      <c r="H204" s="127"/>
      <c r="I204" s="127"/>
      <c r="J204" s="127"/>
      <c r="K204" s="127"/>
      <c r="L204" s="129"/>
      <c r="M204" s="129"/>
      <c r="N204" s="127"/>
      <c r="O204" s="133"/>
      <c r="P204" s="133"/>
      <c r="Q204" s="133"/>
      <c r="R204" s="133"/>
      <c r="S204" s="133"/>
      <c r="T204" s="133"/>
      <c r="U204" s="133"/>
      <c r="V204" s="133"/>
      <c r="W204" s="133"/>
      <c r="X204" s="127"/>
      <c r="Y204" s="127"/>
      <c r="Z204" s="127"/>
      <c r="AA204" s="127"/>
      <c r="AB204" s="127"/>
      <c r="AC204" s="127"/>
      <c r="AD204" s="127"/>
      <c r="AE204" s="127"/>
      <c r="AF204" s="127"/>
      <c r="AG204" s="127"/>
      <c r="AH204" s="88"/>
      <c r="AI204" s="88"/>
      <c r="AJ204" s="88"/>
      <c r="AK204" s="88"/>
      <c r="AL204" s="88"/>
      <c r="AM204" s="88"/>
      <c r="AN204" s="88"/>
      <c r="AO204" s="88"/>
      <c r="AP204" s="88"/>
      <c r="AQ204" s="88"/>
      <c r="AR204" s="88"/>
      <c r="AS204" s="88"/>
      <c r="AT204" s="88"/>
      <c r="AU204" s="88"/>
      <c r="AV204" s="88"/>
      <c r="AW204" s="88"/>
      <c r="AX204" s="88"/>
      <c r="AY204" s="131"/>
      <c r="AZ204" s="88"/>
      <c r="BA204" s="88"/>
      <c r="BB204" s="88"/>
      <c r="BC204" s="88"/>
      <c r="BD204" s="88"/>
      <c r="BE204" s="88"/>
      <c r="BF204" s="88"/>
      <c r="BG204" s="88"/>
      <c r="BH204" s="88"/>
      <c r="BI204" s="88"/>
      <c r="BJ204" s="88"/>
      <c r="BK204" s="88"/>
      <c r="BL204" s="88"/>
      <c r="BM204" s="88"/>
      <c r="BN204" s="88"/>
      <c r="BO204" s="88"/>
      <c r="BP204" s="88"/>
      <c r="BQ204" s="88"/>
    </row>
    <row r="205" spans="1:69" ht="12.75" customHeight="1" x14ac:dyDescent="0.25">
      <c r="A205" s="127"/>
      <c r="B205" s="127"/>
      <c r="C205" s="128"/>
      <c r="D205" s="128"/>
      <c r="E205" s="128"/>
      <c r="F205" s="128"/>
      <c r="G205" s="127"/>
      <c r="H205" s="127"/>
      <c r="I205" s="127"/>
      <c r="J205" s="127"/>
      <c r="K205" s="127"/>
      <c r="L205" s="129"/>
      <c r="M205" s="129"/>
      <c r="N205" s="127"/>
      <c r="O205" s="133"/>
      <c r="P205" s="133"/>
      <c r="Q205" s="133"/>
      <c r="R205" s="133"/>
      <c r="S205" s="133"/>
      <c r="T205" s="133"/>
      <c r="U205" s="133"/>
      <c r="V205" s="133"/>
      <c r="W205" s="133"/>
      <c r="X205" s="127"/>
      <c r="Y205" s="127"/>
      <c r="Z205" s="127"/>
      <c r="AA205" s="127"/>
      <c r="AB205" s="127"/>
      <c r="AC205" s="127"/>
      <c r="AD205" s="127"/>
      <c r="AE205" s="127"/>
      <c r="AF205" s="127"/>
      <c r="AG205" s="127"/>
      <c r="AH205" s="88"/>
      <c r="AI205" s="88"/>
      <c r="AJ205" s="88"/>
      <c r="AK205" s="88"/>
      <c r="AL205" s="88"/>
      <c r="AM205" s="88"/>
      <c r="AN205" s="88"/>
      <c r="AO205" s="88"/>
      <c r="AP205" s="88"/>
      <c r="AQ205" s="88"/>
      <c r="AR205" s="88"/>
      <c r="AS205" s="88"/>
      <c r="AT205" s="88"/>
      <c r="AU205" s="88"/>
      <c r="AV205" s="88"/>
      <c r="AW205" s="88"/>
      <c r="AX205" s="88"/>
      <c r="AY205" s="131"/>
      <c r="AZ205" s="88"/>
      <c r="BA205" s="88"/>
      <c r="BB205" s="88"/>
      <c r="BC205" s="88"/>
      <c r="BD205" s="88"/>
      <c r="BE205" s="88"/>
      <c r="BF205" s="88"/>
      <c r="BG205" s="88"/>
      <c r="BH205" s="88"/>
      <c r="BI205" s="88"/>
      <c r="BJ205" s="88"/>
      <c r="BK205" s="88"/>
      <c r="BL205" s="88"/>
      <c r="BM205" s="88"/>
      <c r="BN205" s="88"/>
      <c r="BO205" s="88"/>
      <c r="BP205" s="88"/>
      <c r="BQ205" s="88"/>
    </row>
    <row r="206" spans="1:69" ht="12.75" customHeight="1" x14ac:dyDescent="0.25">
      <c r="A206" s="127"/>
      <c r="B206" s="127"/>
      <c r="C206" s="128"/>
      <c r="D206" s="128"/>
      <c r="E206" s="128"/>
      <c r="F206" s="128"/>
      <c r="G206" s="127"/>
      <c r="H206" s="127"/>
      <c r="I206" s="127"/>
      <c r="J206" s="127"/>
      <c r="K206" s="127"/>
      <c r="L206" s="129"/>
      <c r="M206" s="129"/>
      <c r="N206" s="127"/>
      <c r="O206" s="133"/>
      <c r="P206" s="133"/>
      <c r="Q206" s="133"/>
      <c r="R206" s="133"/>
      <c r="S206" s="133"/>
      <c r="T206" s="133"/>
      <c r="U206" s="133"/>
      <c r="V206" s="133"/>
      <c r="W206" s="133"/>
      <c r="X206" s="127"/>
      <c r="Y206" s="127"/>
      <c r="Z206" s="127"/>
      <c r="AA206" s="127"/>
      <c r="AB206" s="127"/>
      <c r="AC206" s="127"/>
      <c r="AD206" s="127"/>
      <c r="AE206" s="127"/>
      <c r="AF206" s="127"/>
      <c r="AG206" s="127"/>
      <c r="AH206" s="88"/>
      <c r="AI206" s="88"/>
      <c r="AJ206" s="88"/>
      <c r="AK206" s="88"/>
      <c r="AL206" s="88"/>
      <c r="AM206" s="88"/>
      <c r="AN206" s="88"/>
      <c r="AO206" s="88"/>
      <c r="AP206" s="88"/>
      <c r="AQ206" s="88"/>
      <c r="AR206" s="88"/>
      <c r="AS206" s="88"/>
      <c r="AT206" s="88"/>
      <c r="AU206" s="88"/>
      <c r="AV206" s="88"/>
      <c r="AW206" s="88"/>
      <c r="AX206" s="88"/>
      <c r="AY206" s="131"/>
      <c r="AZ206" s="88"/>
      <c r="BA206" s="88"/>
      <c r="BB206" s="88"/>
      <c r="BC206" s="88"/>
      <c r="BD206" s="88"/>
      <c r="BE206" s="88"/>
      <c r="BF206" s="88"/>
      <c r="BG206" s="88"/>
      <c r="BH206" s="88"/>
      <c r="BI206" s="88"/>
      <c r="BJ206" s="88"/>
      <c r="BK206" s="88"/>
      <c r="BL206" s="88"/>
      <c r="BM206" s="88"/>
      <c r="BN206" s="88"/>
      <c r="BO206" s="88"/>
      <c r="BP206" s="88"/>
      <c r="BQ206" s="88"/>
    </row>
    <row r="207" spans="1:69" ht="12.75" customHeight="1" x14ac:dyDescent="0.25">
      <c r="A207" s="127"/>
      <c r="B207" s="127"/>
      <c r="C207" s="128"/>
      <c r="D207" s="128"/>
      <c r="E207" s="128"/>
      <c r="F207" s="128"/>
      <c r="G207" s="127"/>
      <c r="H207" s="127"/>
      <c r="I207" s="127"/>
      <c r="J207" s="127"/>
      <c r="K207" s="127"/>
      <c r="L207" s="129"/>
      <c r="M207" s="129"/>
      <c r="N207" s="127"/>
      <c r="O207" s="133"/>
      <c r="P207" s="133"/>
      <c r="Q207" s="133"/>
      <c r="R207" s="133"/>
      <c r="S207" s="133"/>
      <c r="T207" s="133"/>
      <c r="U207" s="133"/>
      <c r="V207" s="133"/>
      <c r="W207" s="133"/>
      <c r="X207" s="127"/>
      <c r="Y207" s="127"/>
      <c r="Z207" s="127"/>
      <c r="AA207" s="127"/>
      <c r="AB207" s="127"/>
      <c r="AC207" s="127"/>
      <c r="AD207" s="127"/>
      <c r="AE207" s="127"/>
      <c r="AF207" s="127"/>
      <c r="AG207" s="127"/>
      <c r="AH207" s="88"/>
      <c r="AI207" s="88"/>
      <c r="AJ207" s="88"/>
      <c r="AK207" s="88"/>
      <c r="AL207" s="88"/>
      <c r="AM207" s="88"/>
      <c r="AN207" s="88"/>
      <c r="AO207" s="88"/>
      <c r="AP207" s="88"/>
      <c r="AQ207" s="88"/>
      <c r="AR207" s="88"/>
      <c r="AS207" s="88"/>
      <c r="AT207" s="88"/>
      <c r="AU207" s="88"/>
      <c r="AV207" s="88"/>
      <c r="AW207" s="88"/>
      <c r="AX207" s="88"/>
      <c r="AY207" s="131"/>
      <c r="AZ207" s="88"/>
      <c r="BA207" s="88"/>
      <c r="BB207" s="88"/>
      <c r="BC207" s="88"/>
      <c r="BD207" s="88"/>
      <c r="BE207" s="88"/>
      <c r="BF207" s="88"/>
      <c r="BG207" s="88"/>
      <c r="BH207" s="88"/>
      <c r="BI207" s="88"/>
      <c r="BJ207" s="88"/>
      <c r="BK207" s="88"/>
      <c r="BL207" s="88"/>
      <c r="BM207" s="88"/>
      <c r="BN207" s="88"/>
      <c r="BO207" s="88"/>
      <c r="BP207" s="88"/>
      <c r="BQ207" s="88"/>
    </row>
    <row r="208" spans="1:69" ht="12.75" customHeight="1" x14ac:dyDescent="0.25">
      <c r="A208" s="127"/>
      <c r="B208" s="127"/>
      <c r="C208" s="128"/>
      <c r="D208" s="128"/>
      <c r="E208" s="128"/>
      <c r="F208" s="128"/>
      <c r="G208" s="127"/>
      <c r="H208" s="127"/>
      <c r="I208" s="127"/>
      <c r="J208" s="127"/>
      <c r="K208" s="127"/>
      <c r="L208" s="129"/>
      <c r="M208" s="129"/>
      <c r="N208" s="127"/>
      <c r="O208" s="133"/>
      <c r="P208" s="133"/>
      <c r="Q208" s="133"/>
      <c r="R208" s="133"/>
      <c r="S208" s="133"/>
      <c r="T208" s="133"/>
      <c r="U208" s="133"/>
      <c r="V208" s="133"/>
      <c r="W208" s="133"/>
      <c r="X208" s="127"/>
      <c r="Y208" s="127"/>
      <c r="Z208" s="127"/>
      <c r="AA208" s="127"/>
      <c r="AB208" s="127"/>
      <c r="AC208" s="127"/>
      <c r="AD208" s="127"/>
      <c r="AE208" s="127"/>
      <c r="AF208" s="127"/>
      <c r="AG208" s="127"/>
      <c r="AH208" s="88"/>
      <c r="AI208" s="88"/>
      <c r="AJ208" s="88"/>
      <c r="AK208" s="88"/>
      <c r="AL208" s="88"/>
      <c r="AM208" s="88"/>
      <c r="AN208" s="88"/>
      <c r="AO208" s="88"/>
      <c r="AP208" s="88"/>
      <c r="AQ208" s="88"/>
      <c r="AR208" s="88"/>
      <c r="AS208" s="88"/>
      <c r="AT208" s="88"/>
      <c r="AU208" s="88"/>
      <c r="AV208" s="88"/>
      <c r="AW208" s="88"/>
      <c r="AX208" s="88"/>
      <c r="AY208" s="131"/>
      <c r="AZ208" s="88"/>
      <c r="BA208" s="88"/>
      <c r="BB208" s="88"/>
      <c r="BC208" s="88"/>
      <c r="BD208" s="88"/>
      <c r="BE208" s="88"/>
      <c r="BF208" s="88"/>
      <c r="BG208" s="88"/>
      <c r="BH208" s="88"/>
      <c r="BI208" s="88"/>
      <c r="BJ208" s="88"/>
      <c r="BK208" s="88"/>
      <c r="BL208" s="88"/>
      <c r="BM208" s="88"/>
      <c r="BN208" s="88"/>
      <c r="BO208" s="88"/>
      <c r="BP208" s="88"/>
      <c r="BQ208" s="88"/>
    </row>
    <row r="209" spans="1:69" ht="12.75" customHeight="1" x14ac:dyDescent="0.25">
      <c r="A209" s="127"/>
      <c r="B209" s="127"/>
      <c r="C209" s="128"/>
      <c r="D209" s="128"/>
      <c r="E209" s="128"/>
      <c r="F209" s="128"/>
      <c r="G209" s="127"/>
      <c r="H209" s="127"/>
      <c r="I209" s="127"/>
      <c r="J209" s="127"/>
      <c r="K209" s="127"/>
      <c r="L209" s="129"/>
      <c r="M209" s="129"/>
      <c r="N209" s="127"/>
      <c r="O209" s="133"/>
      <c r="P209" s="133"/>
      <c r="Q209" s="133"/>
      <c r="R209" s="133"/>
      <c r="S209" s="133"/>
      <c r="T209" s="133"/>
      <c r="U209" s="133"/>
      <c r="V209" s="133"/>
      <c r="W209" s="133"/>
      <c r="X209" s="127"/>
      <c r="Y209" s="127"/>
      <c r="Z209" s="127"/>
      <c r="AA209" s="127"/>
      <c r="AB209" s="127"/>
      <c r="AC209" s="127"/>
      <c r="AD209" s="127"/>
      <c r="AE209" s="127"/>
      <c r="AF209" s="127"/>
      <c r="AG209" s="127"/>
      <c r="AH209" s="88"/>
      <c r="AI209" s="88"/>
      <c r="AJ209" s="88"/>
      <c r="AK209" s="88"/>
      <c r="AL209" s="88"/>
      <c r="AM209" s="88"/>
      <c r="AN209" s="88"/>
      <c r="AO209" s="88"/>
      <c r="AP209" s="88"/>
      <c r="AQ209" s="88"/>
      <c r="AR209" s="88"/>
      <c r="AS209" s="88"/>
      <c r="AT209" s="88"/>
      <c r="AU209" s="88"/>
      <c r="AV209" s="88"/>
      <c r="AW209" s="88"/>
      <c r="AX209" s="88"/>
      <c r="AY209" s="131"/>
      <c r="AZ209" s="88"/>
      <c r="BA209" s="88"/>
      <c r="BB209" s="88"/>
      <c r="BC209" s="88"/>
      <c r="BD209" s="88"/>
      <c r="BE209" s="88"/>
      <c r="BF209" s="88"/>
      <c r="BG209" s="88"/>
      <c r="BH209" s="88"/>
      <c r="BI209" s="88"/>
      <c r="BJ209" s="88"/>
      <c r="BK209" s="88"/>
      <c r="BL209" s="88"/>
      <c r="BM209" s="88"/>
      <c r="BN209" s="88"/>
      <c r="BO209" s="88"/>
      <c r="BP209" s="88"/>
      <c r="BQ209" s="88"/>
    </row>
    <row r="210" spans="1:69" ht="12.75" customHeight="1" x14ac:dyDescent="0.25">
      <c r="A210" s="127"/>
      <c r="B210" s="127"/>
      <c r="C210" s="128"/>
      <c r="D210" s="128"/>
      <c r="E210" s="128"/>
      <c r="F210" s="128"/>
      <c r="G210" s="127"/>
      <c r="H210" s="127"/>
      <c r="I210" s="127"/>
      <c r="J210" s="127"/>
      <c r="K210" s="127"/>
      <c r="L210" s="129"/>
      <c r="M210" s="129"/>
      <c r="N210" s="127"/>
      <c r="O210" s="133"/>
      <c r="P210" s="133"/>
      <c r="Q210" s="133"/>
      <c r="R210" s="133"/>
      <c r="S210" s="133"/>
      <c r="T210" s="133"/>
      <c r="U210" s="133"/>
      <c r="V210" s="133"/>
      <c r="W210" s="133"/>
      <c r="X210" s="127"/>
      <c r="Y210" s="127"/>
      <c r="Z210" s="127"/>
      <c r="AA210" s="127"/>
      <c r="AB210" s="127"/>
      <c r="AC210" s="127"/>
      <c r="AD210" s="127"/>
      <c r="AE210" s="127"/>
      <c r="AF210" s="127"/>
      <c r="AG210" s="127"/>
      <c r="AH210" s="88"/>
      <c r="AI210" s="88"/>
      <c r="AJ210" s="88"/>
      <c r="AK210" s="88"/>
      <c r="AL210" s="88"/>
      <c r="AM210" s="88"/>
      <c r="AN210" s="88"/>
      <c r="AO210" s="88"/>
      <c r="AP210" s="88"/>
      <c r="AQ210" s="88"/>
      <c r="AR210" s="88"/>
      <c r="AS210" s="88"/>
      <c r="AT210" s="88"/>
      <c r="AU210" s="88"/>
      <c r="AV210" s="88"/>
      <c r="AW210" s="88"/>
      <c r="AX210" s="88"/>
      <c r="AY210" s="131"/>
      <c r="AZ210" s="88"/>
      <c r="BA210" s="88"/>
      <c r="BB210" s="88"/>
      <c r="BC210" s="88"/>
      <c r="BD210" s="88"/>
      <c r="BE210" s="88"/>
      <c r="BF210" s="88"/>
      <c r="BG210" s="88"/>
      <c r="BH210" s="88"/>
      <c r="BI210" s="88"/>
      <c r="BJ210" s="88"/>
      <c r="BK210" s="88"/>
      <c r="BL210" s="88"/>
      <c r="BM210" s="88"/>
      <c r="BN210" s="88"/>
      <c r="BO210" s="88"/>
      <c r="BP210" s="88"/>
      <c r="BQ210" s="88"/>
    </row>
    <row r="211" spans="1:69" ht="12.75" customHeight="1" x14ac:dyDescent="0.25">
      <c r="A211" s="127"/>
      <c r="B211" s="127"/>
      <c r="C211" s="128"/>
      <c r="D211" s="128"/>
      <c r="E211" s="128"/>
      <c r="F211" s="128"/>
      <c r="G211" s="127"/>
      <c r="H211" s="127"/>
      <c r="I211" s="127"/>
      <c r="J211" s="127"/>
      <c r="K211" s="127"/>
      <c r="L211" s="129"/>
      <c r="M211" s="129"/>
      <c r="N211" s="127"/>
      <c r="O211" s="133"/>
      <c r="P211" s="133"/>
      <c r="Q211" s="133"/>
      <c r="R211" s="133"/>
      <c r="S211" s="133"/>
      <c r="T211" s="133"/>
      <c r="U211" s="133"/>
      <c r="V211" s="133"/>
      <c r="W211" s="133"/>
      <c r="X211" s="127"/>
      <c r="Y211" s="127"/>
      <c r="Z211" s="127"/>
      <c r="AA211" s="127"/>
      <c r="AB211" s="127"/>
      <c r="AC211" s="127"/>
      <c r="AD211" s="127"/>
      <c r="AE211" s="127"/>
      <c r="AF211" s="127"/>
      <c r="AG211" s="127"/>
      <c r="AH211" s="88"/>
      <c r="AI211" s="88"/>
      <c r="AJ211" s="88"/>
      <c r="AK211" s="88"/>
      <c r="AL211" s="88"/>
      <c r="AM211" s="88"/>
      <c r="AN211" s="88"/>
      <c r="AO211" s="88"/>
      <c r="AP211" s="88"/>
      <c r="AQ211" s="88"/>
      <c r="AR211" s="88"/>
      <c r="AS211" s="88"/>
      <c r="AT211" s="88"/>
      <c r="AU211" s="88"/>
      <c r="AV211" s="88"/>
      <c r="AW211" s="88"/>
      <c r="AX211" s="88"/>
      <c r="AY211" s="131"/>
      <c r="AZ211" s="88"/>
      <c r="BA211" s="88"/>
      <c r="BB211" s="88"/>
      <c r="BC211" s="88"/>
      <c r="BD211" s="88"/>
      <c r="BE211" s="88"/>
      <c r="BF211" s="88"/>
      <c r="BG211" s="88"/>
      <c r="BH211" s="88"/>
      <c r="BI211" s="88"/>
      <c r="BJ211" s="88"/>
      <c r="BK211" s="88"/>
      <c r="BL211" s="88"/>
      <c r="BM211" s="88"/>
      <c r="BN211" s="88"/>
      <c r="BO211" s="88"/>
      <c r="BP211" s="88"/>
      <c r="BQ211" s="88"/>
    </row>
    <row r="212" spans="1:69" ht="12.75" customHeight="1" x14ac:dyDescent="0.25">
      <c r="A212" s="127"/>
      <c r="B212" s="127"/>
      <c r="C212" s="128"/>
      <c r="D212" s="128"/>
      <c r="E212" s="128"/>
      <c r="F212" s="128"/>
      <c r="G212" s="127"/>
      <c r="H212" s="127"/>
      <c r="I212" s="127"/>
      <c r="J212" s="127"/>
      <c r="K212" s="127"/>
      <c r="L212" s="129"/>
      <c r="M212" s="129"/>
      <c r="N212" s="127"/>
      <c r="O212" s="133"/>
      <c r="P212" s="133"/>
      <c r="Q212" s="133"/>
      <c r="R212" s="133"/>
      <c r="S212" s="133"/>
      <c r="T212" s="133"/>
      <c r="U212" s="133"/>
      <c r="V212" s="133"/>
      <c r="W212" s="133"/>
      <c r="X212" s="127"/>
      <c r="Y212" s="127"/>
      <c r="Z212" s="127"/>
      <c r="AA212" s="127"/>
      <c r="AB212" s="127"/>
      <c r="AC212" s="127"/>
      <c r="AD212" s="127"/>
      <c r="AE212" s="127"/>
      <c r="AF212" s="127"/>
      <c r="AG212" s="127"/>
      <c r="AH212" s="88"/>
      <c r="AI212" s="88"/>
      <c r="AJ212" s="88"/>
      <c r="AK212" s="88"/>
      <c r="AL212" s="88"/>
      <c r="AM212" s="88"/>
      <c r="AN212" s="88"/>
      <c r="AO212" s="88"/>
      <c r="AP212" s="88"/>
      <c r="AQ212" s="88"/>
      <c r="AR212" s="88"/>
      <c r="AS212" s="88"/>
      <c r="AT212" s="88"/>
      <c r="AU212" s="88"/>
      <c r="AV212" s="88"/>
      <c r="AW212" s="88"/>
      <c r="AX212" s="88"/>
      <c r="AY212" s="131"/>
      <c r="AZ212" s="88"/>
      <c r="BA212" s="88"/>
      <c r="BB212" s="88"/>
      <c r="BC212" s="88"/>
      <c r="BD212" s="88"/>
      <c r="BE212" s="88"/>
      <c r="BF212" s="88"/>
      <c r="BG212" s="88"/>
      <c r="BH212" s="88"/>
      <c r="BI212" s="88"/>
      <c r="BJ212" s="88"/>
      <c r="BK212" s="88"/>
      <c r="BL212" s="88"/>
      <c r="BM212" s="88"/>
      <c r="BN212" s="88"/>
      <c r="BO212" s="88"/>
      <c r="BP212" s="88"/>
      <c r="BQ212" s="88"/>
    </row>
    <row r="213" spans="1:69" ht="12.75" customHeight="1" x14ac:dyDescent="0.25">
      <c r="A213" s="127"/>
      <c r="B213" s="127"/>
      <c r="C213" s="128"/>
      <c r="D213" s="128"/>
      <c r="E213" s="128"/>
      <c r="F213" s="128"/>
      <c r="G213" s="127"/>
      <c r="H213" s="127"/>
      <c r="I213" s="127"/>
      <c r="J213" s="127"/>
      <c r="K213" s="127"/>
      <c r="L213" s="129"/>
      <c r="M213" s="129"/>
      <c r="N213" s="127"/>
      <c r="O213" s="133"/>
      <c r="P213" s="133"/>
      <c r="Q213" s="133"/>
      <c r="R213" s="133"/>
      <c r="S213" s="133"/>
      <c r="T213" s="133"/>
      <c r="U213" s="133"/>
      <c r="V213" s="133"/>
      <c r="W213" s="133"/>
      <c r="X213" s="127"/>
      <c r="Y213" s="127"/>
      <c r="Z213" s="127"/>
      <c r="AA213" s="127"/>
      <c r="AB213" s="127"/>
      <c r="AC213" s="127"/>
      <c r="AD213" s="127"/>
      <c r="AE213" s="127"/>
      <c r="AF213" s="127"/>
      <c r="AG213" s="127"/>
      <c r="AH213" s="88"/>
      <c r="AI213" s="88"/>
      <c r="AJ213" s="88"/>
      <c r="AK213" s="88"/>
      <c r="AL213" s="88"/>
      <c r="AM213" s="88"/>
      <c r="AN213" s="88"/>
      <c r="AO213" s="88"/>
      <c r="AP213" s="88"/>
      <c r="AQ213" s="88"/>
      <c r="AR213" s="88"/>
      <c r="AS213" s="88"/>
      <c r="AT213" s="88"/>
      <c r="AU213" s="88"/>
      <c r="AV213" s="88"/>
      <c r="AW213" s="88"/>
      <c r="AX213" s="88"/>
      <c r="AY213" s="131"/>
      <c r="AZ213" s="88"/>
      <c r="BA213" s="88"/>
      <c r="BB213" s="88"/>
      <c r="BC213" s="88"/>
      <c r="BD213" s="88"/>
      <c r="BE213" s="88"/>
      <c r="BF213" s="88"/>
      <c r="BG213" s="88"/>
      <c r="BH213" s="88"/>
      <c r="BI213" s="88"/>
      <c r="BJ213" s="88"/>
      <c r="BK213" s="88"/>
      <c r="BL213" s="88"/>
      <c r="BM213" s="88"/>
      <c r="BN213" s="88"/>
      <c r="BO213" s="88"/>
      <c r="BP213" s="88"/>
      <c r="BQ213" s="88"/>
    </row>
    <row r="214" spans="1:69" ht="12.75" customHeight="1" x14ac:dyDescent="0.25">
      <c r="A214" s="127"/>
      <c r="B214" s="127"/>
      <c r="C214" s="128"/>
      <c r="D214" s="128"/>
      <c r="E214" s="128"/>
      <c r="F214" s="128"/>
      <c r="G214" s="127"/>
      <c r="H214" s="127"/>
      <c r="I214" s="127"/>
      <c r="J214" s="127"/>
      <c r="K214" s="127"/>
      <c r="L214" s="129"/>
      <c r="M214" s="129"/>
      <c r="N214" s="127"/>
      <c r="O214" s="133"/>
      <c r="P214" s="133"/>
      <c r="Q214" s="133"/>
      <c r="R214" s="133"/>
      <c r="S214" s="133"/>
      <c r="T214" s="133"/>
      <c r="U214" s="133"/>
      <c r="V214" s="133"/>
      <c r="W214" s="133"/>
      <c r="X214" s="127"/>
      <c r="Y214" s="127"/>
      <c r="Z214" s="127"/>
      <c r="AA214" s="127"/>
      <c r="AB214" s="127"/>
      <c r="AC214" s="127"/>
      <c r="AD214" s="127"/>
      <c r="AE214" s="127"/>
      <c r="AF214" s="127"/>
      <c r="AG214" s="127"/>
      <c r="AH214" s="88"/>
      <c r="AI214" s="88"/>
      <c r="AJ214" s="88"/>
      <c r="AK214" s="88"/>
      <c r="AL214" s="88"/>
      <c r="AM214" s="88"/>
      <c r="AN214" s="88"/>
      <c r="AO214" s="88"/>
      <c r="AP214" s="88"/>
      <c r="AQ214" s="88"/>
      <c r="AR214" s="88"/>
      <c r="AS214" s="88"/>
      <c r="AT214" s="88"/>
      <c r="AU214" s="88"/>
      <c r="AV214" s="88"/>
      <c r="AW214" s="88"/>
      <c r="AX214" s="88"/>
      <c r="AY214" s="131"/>
      <c r="AZ214" s="88"/>
      <c r="BA214" s="88"/>
      <c r="BB214" s="88"/>
      <c r="BC214" s="88"/>
      <c r="BD214" s="88"/>
      <c r="BE214" s="88"/>
      <c r="BF214" s="88"/>
      <c r="BG214" s="88"/>
      <c r="BH214" s="88"/>
      <c r="BI214" s="88"/>
      <c r="BJ214" s="88"/>
      <c r="BK214" s="88"/>
      <c r="BL214" s="88"/>
      <c r="BM214" s="88"/>
      <c r="BN214" s="88"/>
      <c r="BO214" s="88"/>
      <c r="BP214" s="88"/>
      <c r="BQ214" s="88"/>
    </row>
    <row r="215" spans="1:69" ht="12.75" customHeight="1" x14ac:dyDescent="0.25">
      <c r="A215" s="127"/>
      <c r="B215" s="127"/>
      <c r="C215" s="128"/>
      <c r="D215" s="128"/>
      <c r="E215" s="128"/>
      <c r="F215" s="128"/>
      <c r="G215" s="127"/>
      <c r="H215" s="127"/>
      <c r="I215" s="127"/>
      <c r="J215" s="127"/>
      <c r="K215" s="127"/>
      <c r="L215" s="129"/>
      <c r="M215" s="129"/>
      <c r="N215" s="127"/>
      <c r="O215" s="133"/>
      <c r="P215" s="133"/>
      <c r="Q215" s="133"/>
      <c r="R215" s="133"/>
      <c r="S215" s="133"/>
      <c r="T215" s="133"/>
      <c r="U215" s="133"/>
      <c r="V215" s="133"/>
      <c r="W215" s="133"/>
      <c r="X215" s="127"/>
      <c r="Y215" s="127"/>
      <c r="Z215" s="127"/>
      <c r="AA215" s="127"/>
      <c r="AB215" s="127"/>
      <c r="AC215" s="127"/>
      <c r="AD215" s="127"/>
      <c r="AE215" s="127"/>
      <c r="AF215" s="127"/>
      <c r="AG215" s="127"/>
      <c r="AH215" s="88"/>
      <c r="AI215" s="88"/>
      <c r="AJ215" s="88"/>
      <c r="AK215" s="88"/>
      <c r="AL215" s="88"/>
      <c r="AM215" s="88"/>
      <c r="AN215" s="88"/>
      <c r="AO215" s="88"/>
      <c r="AP215" s="88"/>
      <c r="AQ215" s="88"/>
      <c r="AR215" s="88"/>
      <c r="AS215" s="88"/>
      <c r="AT215" s="88"/>
      <c r="AU215" s="88"/>
      <c r="AV215" s="88"/>
      <c r="AW215" s="88"/>
      <c r="AX215" s="88"/>
      <c r="AY215" s="131"/>
      <c r="AZ215" s="88"/>
      <c r="BA215" s="88"/>
      <c r="BB215" s="88"/>
      <c r="BC215" s="88"/>
      <c r="BD215" s="88"/>
      <c r="BE215" s="88"/>
      <c r="BF215" s="88"/>
      <c r="BG215" s="88"/>
      <c r="BH215" s="88"/>
      <c r="BI215" s="88"/>
      <c r="BJ215" s="88"/>
      <c r="BK215" s="88"/>
      <c r="BL215" s="88"/>
      <c r="BM215" s="88"/>
      <c r="BN215" s="88"/>
      <c r="BO215" s="88"/>
      <c r="BP215" s="88"/>
      <c r="BQ215" s="88"/>
    </row>
    <row r="216" spans="1:69" ht="12.75" customHeight="1" x14ac:dyDescent="0.25">
      <c r="A216" s="127"/>
      <c r="B216" s="127"/>
      <c r="C216" s="128"/>
      <c r="D216" s="128"/>
      <c r="E216" s="128"/>
      <c r="F216" s="128"/>
      <c r="G216" s="127"/>
      <c r="H216" s="127"/>
      <c r="I216" s="127"/>
      <c r="J216" s="127"/>
      <c r="K216" s="127"/>
      <c r="L216" s="129"/>
      <c r="M216" s="129"/>
      <c r="N216" s="127"/>
      <c r="O216" s="133"/>
      <c r="P216" s="133"/>
      <c r="Q216" s="133"/>
      <c r="R216" s="133"/>
      <c r="S216" s="133"/>
      <c r="T216" s="133"/>
      <c r="U216" s="133"/>
      <c r="V216" s="133"/>
      <c r="W216" s="133"/>
      <c r="X216" s="127"/>
      <c r="Y216" s="127"/>
      <c r="Z216" s="127"/>
      <c r="AA216" s="127"/>
      <c r="AB216" s="127"/>
      <c r="AC216" s="127"/>
      <c r="AD216" s="127"/>
      <c r="AE216" s="127"/>
      <c r="AF216" s="127"/>
      <c r="AG216" s="127"/>
      <c r="AH216" s="88"/>
      <c r="AI216" s="88"/>
      <c r="AJ216" s="88"/>
      <c r="AK216" s="88"/>
      <c r="AL216" s="88"/>
      <c r="AM216" s="88"/>
      <c r="AN216" s="88"/>
      <c r="AO216" s="88"/>
      <c r="AP216" s="88"/>
      <c r="AQ216" s="88"/>
      <c r="AR216" s="88"/>
      <c r="AS216" s="88"/>
      <c r="AT216" s="88"/>
      <c r="AU216" s="88"/>
      <c r="AV216" s="88"/>
      <c r="AW216" s="88"/>
      <c r="AX216" s="88"/>
      <c r="AY216" s="131"/>
      <c r="AZ216" s="88"/>
      <c r="BA216" s="88"/>
      <c r="BB216" s="88"/>
      <c r="BC216" s="88"/>
      <c r="BD216" s="88"/>
      <c r="BE216" s="88"/>
      <c r="BF216" s="88"/>
      <c r="BG216" s="88"/>
      <c r="BH216" s="88"/>
      <c r="BI216" s="88"/>
      <c r="BJ216" s="88"/>
      <c r="BK216" s="88"/>
      <c r="BL216" s="88"/>
      <c r="BM216" s="88"/>
      <c r="BN216" s="88"/>
      <c r="BO216" s="88"/>
      <c r="BP216" s="88"/>
      <c r="BQ216" s="88"/>
    </row>
    <row r="217" spans="1:69" ht="12.75" customHeight="1" x14ac:dyDescent="0.25">
      <c r="A217" s="127"/>
      <c r="B217" s="127"/>
      <c r="C217" s="128"/>
      <c r="D217" s="128"/>
      <c r="E217" s="128"/>
      <c r="F217" s="128"/>
      <c r="G217" s="127"/>
      <c r="H217" s="127"/>
      <c r="I217" s="127"/>
      <c r="J217" s="127"/>
      <c r="K217" s="127"/>
      <c r="L217" s="129"/>
      <c r="M217" s="129"/>
      <c r="N217" s="127"/>
      <c r="O217" s="133"/>
      <c r="P217" s="133"/>
      <c r="Q217" s="133"/>
      <c r="R217" s="133"/>
      <c r="S217" s="133"/>
      <c r="T217" s="133"/>
      <c r="U217" s="133"/>
      <c r="V217" s="133"/>
      <c r="W217" s="133"/>
      <c r="X217" s="127"/>
      <c r="Y217" s="127"/>
      <c r="Z217" s="127"/>
      <c r="AA217" s="127"/>
      <c r="AB217" s="127"/>
      <c r="AC217" s="127"/>
      <c r="AD217" s="127"/>
      <c r="AE217" s="127"/>
      <c r="AF217" s="127"/>
      <c r="AG217" s="127"/>
      <c r="AH217" s="88"/>
      <c r="AI217" s="88"/>
      <c r="AJ217" s="88"/>
      <c r="AK217" s="88"/>
      <c r="AL217" s="88"/>
      <c r="AM217" s="88"/>
      <c r="AN217" s="88"/>
      <c r="AO217" s="88"/>
      <c r="AP217" s="88"/>
      <c r="AQ217" s="88"/>
      <c r="AR217" s="88"/>
      <c r="AS217" s="88"/>
      <c r="AT217" s="88"/>
      <c r="AU217" s="88"/>
      <c r="AV217" s="88"/>
      <c r="AW217" s="88"/>
      <c r="AX217" s="88"/>
      <c r="AY217" s="131"/>
      <c r="AZ217" s="88"/>
      <c r="BA217" s="88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88"/>
      <c r="BM217" s="88"/>
      <c r="BN217" s="88"/>
      <c r="BO217" s="88"/>
      <c r="BP217" s="88"/>
      <c r="BQ217" s="88"/>
    </row>
    <row r="218" spans="1:69" ht="12.75" customHeight="1" x14ac:dyDescent="0.25">
      <c r="A218" s="127"/>
      <c r="B218" s="127"/>
      <c r="C218" s="128"/>
      <c r="D218" s="128"/>
      <c r="E218" s="128"/>
      <c r="F218" s="128"/>
      <c r="G218" s="127"/>
      <c r="H218" s="127"/>
      <c r="I218" s="127"/>
      <c r="J218" s="127"/>
      <c r="K218" s="127"/>
      <c r="L218" s="129"/>
      <c r="M218" s="129"/>
      <c r="N218" s="127"/>
      <c r="O218" s="133"/>
      <c r="P218" s="133"/>
      <c r="Q218" s="133"/>
      <c r="R218" s="133"/>
      <c r="S218" s="133"/>
      <c r="T218" s="133"/>
      <c r="U218" s="133"/>
      <c r="V218" s="133"/>
      <c r="W218" s="133"/>
      <c r="X218" s="127"/>
      <c r="Y218" s="127"/>
      <c r="Z218" s="127"/>
      <c r="AA218" s="127"/>
      <c r="AB218" s="127"/>
      <c r="AC218" s="127"/>
      <c r="AD218" s="127"/>
      <c r="AE218" s="127"/>
      <c r="AF218" s="127"/>
      <c r="AG218" s="127"/>
      <c r="AH218" s="88"/>
      <c r="AI218" s="88"/>
      <c r="AJ218" s="88"/>
      <c r="AK218" s="88"/>
      <c r="AL218" s="88"/>
      <c r="AM218" s="88"/>
      <c r="AN218" s="88"/>
      <c r="AO218" s="88"/>
      <c r="AP218" s="88"/>
      <c r="AQ218" s="88"/>
      <c r="AR218" s="88"/>
      <c r="AS218" s="88"/>
      <c r="AT218" s="88"/>
      <c r="AU218" s="88"/>
      <c r="AV218" s="88"/>
      <c r="AW218" s="88"/>
      <c r="AX218" s="88"/>
      <c r="AY218" s="131"/>
      <c r="AZ218" s="88"/>
      <c r="BA218" s="88"/>
      <c r="BB218" s="88"/>
      <c r="BC218" s="88"/>
      <c r="BD218" s="88"/>
      <c r="BE218" s="88"/>
      <c r="BF218" s="88"/>
      <c r="BG218" s="88"/>
      <c r="BH218" s="88"/>
      <c r="BI218" s="88"/>
      <c r="BJ218" s="88"/>
      <c r="BK218" s="88"/>
      <c r="BL218" s="88"/>
      <c r="BM218" s="88"/>
      <c r="BN218" s="88"/>
      <c r="BO218" s="88"/>
      <c r="BP218" s="88"/>
      <c r="BQ218" s="88"/>
    </row>
    <row r="219" spans="1:69" ht="12.75" customHeight="1" x14ac:dyDescent="0.25">
      <c r="A219" s="127"/>
      <c r="B219" s="127"/>
      <c r="C219" s="128"/>
      <c r="D219" s="128"/>
      <c r="E219" s="128"/>
      <c r="F219" s="128"/>
      <c r="G219" s="127"/>
      <c r="H219" s="127"/>
      <c r="I219" s="127"/>
      <c r="J219" s="127"/>
      <c r="K219" s="127"/>
      <c r="L219" s="129"/>
      <c r="M219" s="129"/>
      <c r="N219" s="127"/>
      <c r="O219" s="133"/>
      <c r="P219" s="133"/>
      <c r="Q219" s="133"/>
      <c r="R219" s="133"/>
      <c r="S219" s="133"/>
      <c r="T219" s="133"/>
      <c r="U219" s="133"/>
      <c r="V219" s="133"/>
      <c r="W219" s="133"/>
      <c r="X219" s="127"/>
      <c r="Y219" s="127"/>
      <c r="Z219" s="127"/>
      <c r="AA219" s="127"/>
      <c r="AB219" s="127"/>
      <c r="AC219" s="127"/>
      <c r="AD219" s="127"/>
      <c r="AE219" s="127"/>
      <c r="AF219" s="127"/>
      <c r="AG219" s="127"/>
      <c r="AH219" s="88"/>
      <c r="AI219" s="88"/>
      <c r="AJ219" s="88"/>
      <c r="AK219" s="88"/>
      <c r="AL219" s="88"/>
      <c r="AM219" s="88"/>
      <c r="AN219" s="88"/>
      <c r="AO219" s="88"/>
      <c r="AP219" s="88"/>
      <c r="AQ219" s="88"/>
      <c r="AR219" s="88"/>
      <c r="AS219" s="88"/>
      <c r="AT219" s="88"/>
      <c r="AU219" s="88"/>
      <c r="AV219" s="88"/>
      <c r="AW219" s="88"/>
      <c r="AX219" s="88"/>
      <c r="AY219" s="131"/>
      <c r="AZ219" s="88"/>
      <c r="BA219" s="88"/>
      <c r="BB219" s="88"/>
      <c r="BC219" s="88"/>
      <c r="BD219" s="88"/>
      <c r="BE219" s="88"/>
      <c r="BF219" s="88"/>
      <c r="BG219" s="88"/>
      <c r="BH219" s="88"/>
      <c r="BI219" s="88"/>
      <c r="BJ219" s="88"/>
      <c r="BK219" s="88"/>
      <c r="BL219" s="88"/>
      <c r="BM219" s="88"/>
      <c r="BN219" s="88"/>
      <c r="BO219" s="88"/>
      <c r="BP219" s="88"/>
      <c r="BQ219" s="88"/>
    </row>
    <row r="220" spans="1:69" ht="12.75" customHeight="1" x14ac:dyDescent="0.25">
      <c r="A220" s="127"/>
      <c r="B220" s="127"/>
      <c r="C220" s="128"/>
      <c r="D220" s="128"/>
      <c r="E220" s="128"/>
      <c r="F220" s="128"/>
      <c r="G220" s="127"/>
      <c r="H220" s="127"/>
      <c r="I220" s="127"/>
      <c r="J220" s="127"/>
      <c r="K220" s="127"/>
      <c r="L220" s="129"/>
      <c r="M220" s="129"/>
      <c r="N220" s="127"/>
      <c r="O220" s="133"/>
      <c r="P220" s="133"/>
      <c r="Q220" s="133"/>
      <c r="R220" s="133"/>
      <c r="S220" s="133"/>
      <c r="T220" s="133"/>
      <c r="U220" s="133"/>
      <c r="V220" s="133"/>
      <c r="W220" s="133"/>
      <c r="X220" s="127"/>
      <c r="Y220" s="127"/>
      <c r="Z220" s="127"/>
      <c r="AA220" s="127"/>
      <c r="AB220" s="127"/>
      <c r="AC220" s="127"/>
      <c r="AD220" s="127"/>
      <c r="AE220" s="127"/>
      <c r="AF220" s="127"/>
      <c r="AG220" s="127"/>
      <c r="AH220" s="88"/>
      <c r="AI220" s="88"/>
      <c r="AJ220" s="88"/>
      <c r="AK220" s="88"/>
      <c r="AL220" s="88"/>
      <c r="AM220" s="88"/>
      <c r="AN220" s="88"/>
      <c r="AO220" s="88"/>
      <c r="AP220" s="88"/>
      <c r="AQ220" s="88"/>
      <c r="AR220" s="88"/>
      <c r="AS220" s="88"/>
      <c r="AT220" s="88"/>
      <c r="AU220" s="88"/>
      <c r="AV220" s="88"/>
      <c r="AW220" s="88"/>
      <c r="AX220" s="88"/>
      <c r="AY220" s="131"/>
      <c r="AZ220" s="88"/>
      <c r="BA220" s="88"/>
      <c r="BB220" s="88"/>
      <c r="BC220" s="88"/>
      <c r="BD220" s="88"/>
      <c r="BE220" s="88"/>
      <c r="BF220" s="88"/>
      <c r="BG220" s="88"/>
      <c r="BH220" s="88"/>
      <c r="BI220" s="88"/>
      <c r="BJ220" s="88"/>
      <c r="BK220" s="88"/>
      <c r="BL220" s="88"/>
      <c r="BM220" s="88"/>
      <c r="BN220" s="88"/>
      <c r="BO220" s="88"/>
      <c r="BP220" s="88"/>
      <c r="BQ220" s="88"/>
    </row>
    <row r="221" spans="1:69" ht="12.75" customHeight="1" x14ac:dyDescent="0.25">
      <c r="A221" s="127"/>
      <c r="B221" s="127"/>
      <c r="C221" s="128"/>
      <c r="D221" s="128"/>
      <c r="E221" s="128"/>
      <c r="F221" s="128"/>
      <c r="G221" s="127"/>
      <c r="H221" s="127"/>
      <c r="I221" s="127"/>
      <c r="J221" s="127"/>
      <c r="K221" s="127"/>
      <c r="L221" s="129"/>
      <c r="M221" s="129"/>
      <c r="N221" s="127"/>
      <c r="O221" s="133"/>
      <c r="P221" s="133"/>
      <c r="Q221" s="133"/>
      <c r="R221" s="133"/>
      <c r="S221" s="133"/>
      <c r="T221" s="133"/>
      <c r="U221" s="133"/>
      <c r="V221" s="133"/>
      <c r="W221" s="133"/>
      <c r="X221" s="127"/>
      <c r="Y221" s="127"/>
      <c r="Z221" s="127"/>
      <c r="AA221" s="127"/>
      <c r="AB221" s="127"/>
      <c r="AC221" s="127"/>
      <c r="AD221" s="127"/>
      <c r="AE221" s="127"/>
      <c r="AF221" s="127"/>
      <c r="AG221" s="127"/>
      <c r="AH221" s="88"/>
      <c r="AI221" s="88"/>
      <c r="AJ221" s="88"/>
      <c r="AK221" s="88"/>
      <c r="AL221" s="88"/>
      <c r="AM221" s="88"/>
      <c r="AN221" s="88"/>
      <c r="AO221" s="88"/>
      <c r="AP221" s="88"/>
      <c r="AQ221" s="88"/>
      <c r="AR221" s="88"/>
      <c r="AS221" s="88"/>
      <c r="AT221" s="88"/>
      <c r="AU221" s="88"/>
      <c r="AV221" s="88"/>
      <c r="AW221" s="88"/>
      <c r="AX221" s="88"/>
      <c r="AY221" s="131"/>
      <c r="AZ221" s="88"/>
      <c r="BA221" s="88"/>
      <c r="BB221" s="88"/>
      <c r="BC221" s="88"/>
      <c r="BD221" s="88"/>
      <c r="BE221" s="88"/>
      <c r="BF221" s="88"/>
      <c r="BG221" s="88"/>
      <c r="BH221" s="88"/>
      <c r="BI221" s="88"/>
      <c r="BJ221" s="88"/>
      <c r="BK221" s="88"/>
      <c r="BL221" s="88"/>
      <c r="BM221" s="88"/>
      <c r="BN221" s="88"/>
      <c r="BO221" s="88"/>
      <c r="BP221" s="88"/>
      <c r="BQ221" s="88"/>
    </row>
    <row r="222" spans="1:69" ht="12.75" customHeight="1" x14ac:dyDescent="0.25">
      <c r="A222" s="127"/>
      <c r="B222" s="127"/>
      <c r="C222" s="128"/>
      <c r="D222" s="128"/>
      <c r="E222" s="128"/>
      <c r="F222" s="128"/>
      <c r="G222" s="127"/>
      <c r="H222" s="127"/>
      <c r="I222" s="127"/>
      <c r="J222" s="127"/>
      <c r="K222" s="127"/>
      <c r="L222" s="129"/>
      <c r="M222" s="129"/>
      <c r="N222" s="127"/>
      <c r="O222" s="133"/>
      <c r="P222" s="133"/>
      <c r="Q222" s="133"/>
      <c r="R222" s="133"/>
      <c r="S222" s="133"/>
      <c r="T222" s="133"/>
      <c r="U222" s="133"/>
      <c r="V222" s="133"/>
      <c r="W222" s="133"/>
      <c r="X222" s="127"/>
      <c r="Y222" s="127"/>
      <c r="Z222" s="127"/>
      <c r="AA222" s="127"/>
      <c r="AB222" s="127"/>
      <c r="AC222" s="127"/>
      <c r="AD222" s="127"/>
      <c r="AE222" s="127"/>
      <c r="AF222" s="127"/>
      <c r="AG222" s="127"/>
      <c r="AH222" s="88"/>
      <c r="AI222" s="88"/>
      <c r="AJ222" s="88"/>
      <c r="AK222" s="88"/>
      <c r="AL222" s="88"/>
      <c r="AM222" s="88"/>
      <c r="AN222" s="88"/>
      <c r="AO222" s="88"/>
      <c r="AP222" s="88"/>
      <c r="AQ222" s="88"/>
      <c r="AR222" s="88"/>
      <c r="AS222" s="88"/>
      <c r="AT222" s="88"/>
      <c r="AU222" s="88"/>
      <c r="AV222" s="88"/>
      <c r="AW222" s="88"/>
      <c r="AX222" s="88"/>
      <c r="AY222" s="131"/>
      <c r="AZ222" s="88"/>
      <c r="BA222" s="88"/>
      <c r="BB222" s="88"/>
      <c r="BC222" s="88"/>
      <c r="BD222" s="88"/>
      <c r="BE222" s="88"/>
      <c r="BF222" s="88"/>
      <c r="BG222" s="88"/>
      <c r="BH222" s="88"/>
      <c r="BI222" s="88"/>
      <c r="BJ222" s="88"/>
      <c r="BK222" s="88"/>
      <c r="BL222" s="88"/>
      <c r="BM222" s="88"/>
      <c r="BN222" s="88"/>
      <c r="BO222" s="88"/>
      <c r="BP222" s="88"/>
      <c r="BQ222" s="88"/>
    </row>
    <row r="223" spans="1:69" ht="12.75" customHeight="1" x14ac:dyDescent="0.25">
      <c r="A223" s="127"/>
      <c r="B223" s="127"/>
      <c r="C223" s="128"/>
      <c r="D223" s="128"/>
      <c r="E223" s="128"/>
      <c r="F223" s="128"/>
      <c r="G223" s="127"/>
      <c r="H223" s="127"/>
      <c r="I223" s="127"/>
      <c r="J223" s="127"/>
      <c r="K223" s="127"/>
      <c r="L223" s="129"/>
      <c r="M223" s="129"/>
      <c r="N223" s="127"/>
      <c r="O223" s="133"/>
      <c r="P223" s="133"/>
      <c r="Q223" s="133"/>
      <c r="R223" s="133"/>
      <c r="S223" s="133"/>
      <c r="T223" s="133"/>
      <c r="U223" s="133"/>
      <c r="V223" s="133"/>
      <c r="W223" s="133"/>
      <c r="X223" s="127"/>
      <c r="Y223" s="127"/>
      <c r="Z223" s="127"/>
      <c r="AA223" s="127"/>
      <c r="AB223" s="127"/>
      <c r="AC223" s="127"/>
      <c r="AD223" s="127"/>
      <c r="AE223" s="127"/>
      <c r="AF223" s="127"/>
      <c r="AG223" s="127"/>
      <c r="AH223" s="88"/>
      <c r="AI223" s="88"/>
      <c r="AJ223" s="88"/>
      <c r="AK223" s="88"/>
      <c r="AL223" s="88"/>
      <c r="AM223" s="88"/>
      <c r="AN223" s="88"/>
      <c r="AO223" s="88"/>
      <c r="AP223" s="88"/>
      <c r="AQ223" s="88"/>
      <c r="AR223" s="88"/>
      <c r="AS223" s="88"/>
      <c r="AT223" s="88"/>
      <c r="AU223" s="88"/>
      <c r="AV223" s="88"/>
      <c r="AW223" s="88"/>
      <c r="AX223" s="88"/>
      <c r="AY223" s="131"/>
      <c r="AZ223" s="88"/>
      <c r="BA223" s="88"/>
      <c r="BB223" s="88"/>
      <c r="BC223" s="88"/>
      <c r="BD223" s="88"/>
      <c r="BE223" s="88"/>
      <c r="BF223" s="88"/>
      <c r="BG223" s="88"/>
      <c r="BH223" s="88"/>
      <c r="BI223" s="88"/>
      <c r="BJ223" s="88"/>
      <c r="BK223" s="88"/>
      <c r="BL223" s="88"/>
      <c r="BM223" s="88"/>
      <c r="BN223" s="88"/>
      <c r="BO223" s="88"/>
      <c r="BP223" s="88"/>
      <c r="BQ223" s="88"/>
    </row>
    <row r="224" spans="1:69" ht="12.75" customHeight="1" x14ac:dyDescent="0.25">
      <c r="A224" s="127"/>
      <c r="B224" s="127"/>
      <c r="C224" s="128"/>
      <c r="D224" s="128"/>
      <c r="E224" s="128"/>
      <c r="F224" s="128"/>
      <c r="G224" s="127"/>
      <c r="H224" s="127"/>
      <c r="I224" s="127"/>
      <c r="J224" s="127"/>
      <c r="K224" s="127"/>
      <c r="L224" s="129"/>
      <c r="M224" s="129"/>
      <c r="N224" s="127"/>
      <c r="O224" s="133"/>
      <c r="P224" s="133"/>
      <c r="Q224" s="133"/>
      <c r="R224" s="133"/>
      <c r="S224" s="133"/>
      <c r="T224" s="133"/>
      <c r="U224" s="133"/>
      <c r="V224" s="133"/>
      <c r="W224" s="133"/>
      <c r="X224" s="127"/>
      <c r="Y224" s="127"/>
      <c r="Z224" s="127"/>
      <c r="AA224" s="127"/>
      <c r="AB224" s="127"/>
      <c r="AC224" s="127"/>
      <c r="AD224" s="127"/>
      <c r="AE224" s="127"/>
      <c r="AF224" s="127"/>
      <c r="AG224" s="127"/>
      <c r="AH224" s="88"/>
      <c r="AI224" s="88"/>
      <c r="AJ224" s="88"/>
      <c r="AK224" s="88"/>
      <c r="AL224" s="88"/>
      <c r="AM224" s="88"/>
      <c r="AN224" s="88"/>
      <c r="AO224" s="88"/>
      <c r="AP224" s="88"/>
      <c r="AQ224" s="88"/>
      <c r="AR224" s="88"/>
      <c r="AS224" s="88"/>
      <c r="AT224" s="88"/>
      <c r="AU224" s="88"/>
      <c r="AV224" s="88"/>
      <c r="AW224" s="88"/>
      <c r="AX224" s="88"/>
      <c r="AY224" s="131"/>
      <c r="AZ224" s="88"/>
      <c r="BA224" s="88"/>
      <c r="BB224" s="88"/>
      <c r="BC224" s="88"/>
      <c r="BD224" s="88"/>
      <c r="BE224" s="88"/>
      <c r="BF224" s="88"/>
      <c r="BG224" s="88"/>
      <c r="BH224" s="88"/>
      <c r="BI224" s="88"/>
      <c r="BJ224" s="88"/>
      <c r="BK224" s="88"/>
      <c r="BL224" s="88"/>
      <c r="BM224" s="88"/>
      <c r="BN224" s="88"/>
      <c r="BO224" s="88"/>
      <c r="BP224" s="88"/>
      <c r="BQ224" s="88"/>
    </row>
    <row r="225" spans="1:69" ht="12.75" customHeight="1" x14ac:dyDescent="0.25">
      <c r="A225" s="127"/>
      <c r="B225" s="127"/>
      <c r="C225" s="128"/>
      <c r="D225" s="128"/>
      <c r="E225" s="128"/>
      <c r="F225" s="128"/>
      <c r="G225" s="127"/>
      <c r="H225" s="127"/>
      <c r="I225" s="127"/>
      <c r="J225" s="127"/>
      <c r="K225" s="127"/>
      <c r="L225" s="129"/>
      <c r="M225" s="129"/>
      <c r="N225" s="127"/>
      <c r="O225" s="133"/>
      <c r="P225" s="133"/>
      <c r="Q225" s="133"/>
      <c r="R225" s="133"/>
      <c r="S225" s="133"/>
      <c r="T225" s="133"/>
      <c r="U225" s="133"/>
      <c r="V225" s="133"/>
      <c r="W225" s="133"/>
      <c r="X225" s="127"/>
      <c r="Y225" s="127"/>
      <c r="Z225" s="127"/>
      <c r="AA225" s="127"/>
      <c r="AB225" s="127"/>
      <c r="AC225" s="127"/>
      <c r="AD225" s="127"/>
      <c r="AE225" s="127"/>
      <c r="AF225" s="127"/>
      <c r="AG225" s="127"/>
      <c r="AH225" s="88"/>
      <c r="AI225" s="88"/>
      <c r="AJ225" s="88"/>
      <c r="AK225" s="88"/>
      <c r="AL225" s="88"/>
      <c r="AM225" s="88"/>
      <c r="AN225" s="88"/>
      <c r="AO225" s="88"/>
      <c r="AP225" s="88"/>
      <c r="AQ225" s="88"/>
      <c r="AR225" s="88"/>
      <c r="AS225" s="88"/>
      <c r="AT225" s="88"/>
      <c r="AU225" s="88"/>
      <c r="AV225" s="88"/>
      <c r="AW225" s="88"/>
      <c r="AX225" s="88"/>
      <c r="AY225" s="131"/>
      <c r="AZ225" s="88"/>
      <c r="BA225" s="88"/>
      <c r="BB225" s="88"/>
      <c r="BC225" s="88"/>
      <c r="BD225" s="88"/>
      <c r="BE225" s="88"/>
      <c r="BF225" s="88"/>
      <c r="BG225" s="88"/>
      <c r="BH225" s="88"/>
      <c r="BI225" s="88"/>
      <c r="BJ225" s="88"/>
      <c r="BK225" s="88"/>
      <c r="BL225" s="88"/>
      <c r="BM225" s="88"/>
      <c r="BN225" s="88"/>
      <c r="BO225" s="88"/>
      <c r="BP225" s="88"/>
      <c r="BQ225" s="88"/>
    </row>
    <row r="226" spans="1:69" ht="12.75" customHeight="1" x14ac:dyDescent="0.25">
      <c r="A226" s="127"/>
      <c r="B226" s="127"/>
      <c r="C226" s="128"/>
      <c r="D226" s="128"/>
      <c r="E226" s="128"/>
      <c r="F226" s="128"/>
      <c r="G226" s="127"/>
      <c r="H226" s="127"/>
      <c r="I226" s="127"/>
      <c r="J226" s="127"/>
      <c r="K226" s="127"/>
      <c r="L226" s="129"/>
      <c r="M226" s="129"/>
      <c r="N226" s="127"/>
      <c r="O226" s="133"/>
      <c r="P226" s="133"/>
      <c r="Q226" s="133"/>
      <c r="R226" s="133"/>
      <c r="S226" s="133"/>
      <c r="T226" s="133"/>
      <c r="U226" s="133"/>
      <c r="V226" s="133"/>
      <c r="W226" s="133"/>
      <c r="X226" s="127"/>
      <c r="Y226" s="127"/>
      <c r="Z226" s="127"/>
      <c r="AA226" s="127"/>
      <c r="AB226" s="127"/>
      <c r="AC226" s="127"/>
      <c r="AD226" s="127"/>
      <c r="AE226" s="127"/>
      <c r="AF226" s="127"/>
      <c r="AG226" s="127"/>
      <c r="AH226" s="88"/>
      <c r="AI226" s="88"/>
      <c r="AJ226" s="88"/>
      <c r="AK226" s="88"/>
      <c r="AL226" s="88"/>
      <c r="AM226" s="88"/>
      <c r="AN226" s="88"/>
      <c r="AO226" s="88"/>
      <c r="AP226" s="88"/>
      <c r="AQ226" s="88"/>
      <c r="AR226" s="88"/>
      <c r="AS226" s="88"/>
      <c r="AT226" s="88"/>
      <c r="AU226" s="88"/>
      <c r="AV226" s="88"/>
      <c r="AW226" s="88"/>
      <c r="AX226" s="88"/>
      <c r="AY226" s="131"/>
      <c r="AZ226" s="88"/>
      <c r="BA226" s="88"/>
      <c r="BB226" s="88"/>
      <c r="BC226" s="88"/>
      <c r="BD226" s="88"/>
      <c r="BE226" s="88"/>
      <c r="BF226" s="88"/>
      <c r="BG226" s="88"/>
      <c r="BH226" s="88"/>
      <c r="BI226" s="88"/>
      <c r="BJ226" s="88"/>
      <c r="BK226" s="88"/>
      <c r="BL226" s="88"/>
      <c r="BM226" s="88"/>
      <c r="BN226" s="88"/>
      <c r="BO226" s="88"/>
      <c r="BP226" s="88"/>
      <c r="BQ226" s="88"/>
    </row>
    <row r="227" spans="1:69" ht="12.75" customHeight="1" x14ac:dyDescent="0.25">
      <c r="A227" s="127"/>
      <c r="B227" s="127"/>
      <c r="C227" s="128"/>
      <c r="D227" s="128"/>
      <c r="E227" s="128"/>
      <c r="F227" s="128"/>
      <c r="G227" s="127"/>
      <c r="H227" s="127"/>
      <c r="I227" s="127"/>
      <c r="J227" s="127"/>
      <c r="K227" s="127"/>
      <c r="L227" s="129"/>
      <c r="M227" s="129"/>
      <c r="N227" s="127"/>
      <c r="O227" s="133"/>
      <c r="P227" s="133"/>
      <c r="Q227" s="133"/>
      <c r="R227" s="133"/>
      <c r="S227" s="133"/>
      <c r="T227" s="133"/>
      <c r="U227" s="133"/>
      <c r="V227" s="133"/>
      <c r="W227" s="133"/>
      <c r="X227" s="127"/>
      <c r="Y227" s="127"/>
      <c r="Z227" s="127"/>
      <c r="AA227" s="127"/>
      <c r="AB227" s="127"/>
      <c r="AC227" s="127"/>
      <c r="AD227" s="127"/>
      <c r="AE227" s="127"/>
      <c r="AF227" s="127"/>
      <c r="AG227" s="127"/>
      <c r="AH227" s="88"/>
      <c r="AI227" s="88"/>
      <c r="AJ227" s="88"/>
      <c r="AK227" s="88"/>
      <c r="AL227" s="88"/>
      <c r="AM227" s="88"/>
      <c r="AN227" s="88"/>
      <c r="AO227" s="88"/>
      <c r="AP227" s="88"/>
      <c r="AQ227" s="88"/>
      <c r="AR227" s="88"/>
      <c r="AS227" s="88"/>
      <c r="AT227" s="88"/>
      <c r="AU227" s="88"/>
      <c r="AV227" s="88"/>
      <c r="AW227" s="88"/>
      <c r="AX227" s="88"/>
      <c r="AY227" s="131"/>
      <c r="AZ227" s="88"/>
      <c r="BA227" s="88"/>
      <c r="BB227" s="88"/>
      <c r="BC227" s="88"/>
      <c r="BD227" s="88"/>
      <c r="BE227" s="88"/>
      <c r="BF227" s="88"/>
      <c r="BG227" s="88"/>
      <c r="BH227" s="88"/>
      <c r="BI227" s="88"/>
      <c r="BJ227" s="88"/>
      <c r="BK227" s="88"/>
      <c r="BL227" s="88"/>
      <c r="BM227" s="88"/>
      <c r="BN227" s="88"/>
      <c r="BO227" s="88"/>
      <c r="BP227" s="88"/>
      <c r="BQ227" s="88"/>
    </row>
    <row r="228" spans="1:69" ht="12.75" customHeight="1" x14ac:dyDescent="0.25">
      <c r="A228" s="127"/>
      <c r="B228" s="127"/>
      <c r="C228" s="128"/>
      <c r="D228" s="128"/>
      <c r="E228" s="128"/>
      <c r="F228" s="128"/>
      <c r="G228" s="127"/>
      <c r="H228" s="127"/>
      <c r="I228" s="127"/>
      <c r="J228" s="127"/>
      <c r="K228" s="127"/>
      <c r="L228" s="129"/>
      <c r="M228" s="129"/>
      <c r="N228" s="127"/>
      <c r="O228" s="133"/>
      <c r="P228" s="133"/>
      <c r="Q228" s="133"/>
      <c r="R228" s="133"/>
      <c r="S228" s="133"/>
      <c r="T228" s="133"/>
      <c r="U228" s="133"/>
      <c r="V228" s="133"/>
      <c r="W228" s="133"/>
      <c r="X228" s="127"/>
      <c r="Y228" s="127"/>
      <c r="Z228" s="127"/>
      <c r="AA228" s="127"/>
      <c r="AB228" s="127"/>
      <c r="AC228" s="127"/>
      <c r="AD228" s="127"/>
      <c r="AE228" s="127"/>
      <c r="AF228" s="127"/>
      <c r="AG228" s="127"/>
      <c r="AH228" s="88"/>
      <c r="AI228" s="88"/>
      <c r="AJ228" s="88"/>
      <c r="AK228" s="88"/>
      <c r="AL228" s="88"/>
      <c r="AM228" s="88"/>
      <c r="AN228" s="88"/>
      <c r="AO228" s="88"/>
      <c r="AP228" s="88"/>
      <c r="AQ228" s="88"/>
      <c r="AR228" s="88"/>
      <c r="AS228" s="88"/>
      <c r="AT228" s="88"/>
      <c r="AU228" s="88"/>
      <c r="AV228" s="88"/>
      <c r="AW228" s="88"/>
      <c r="AX228" s="88"/>
      <c r="AY228" s="131"/>
      <c r="AZ228" s="88"/>
      <c r="BA228" s="88"/>
      <c r="BB228" s="88"/>
      <c r="BC228" s="88"/>
      <c r="BD228" s="88"/>
      <c r="BE228" s="88"/>
      <c r="BF228" s="88"/>
      <c r="BG228" s="88"/>
      <c r="BH228" s="88"/>
      <c r="BI228" s="88"/>
      <c r="BJ228" s="88"/>
      <c r="BK228" s="88"/>
      <c r="BL228" s="88"/>
      <c r="BM228" s="88"/>
      <c r="BN228" s="88"/>
      <c r="BO228" s="88"/>
      <c r="BP228" s="88"/>
      <c r="BQ228" s="88"/>
    </row>
    <row r="229" spans="1:69" ht="12.75" customHeight="1" x14ac:dyDescent="0.25">
      <c r="A229" s="127"/>
      <c r="B229" s="127"/>
      <c r="C229" s="128"/>
      <c r="D229" s="128"/>
      <c r="E229" s="128"/>
      <c r="F229" s="128"/>
      <c r="G229" s="127"/>
      <c r="H229" s="127"/>
      <c r="I229" s="127"/>
      <c r="J229" s="127"/>
      <c r="K229" s="127"/>
      <c r="L229" s="129"/>
      <c r="M229" s="129"/>
      <c r="N229" s="127"/>
      <c r="O229" s="133"/>
      <c r="P229" s="133"/>
      <c r="Q229" s="133"/>
      <c r="R229" s="133"/>
      <c r="S229" s="133"/>
      <c r="T229" s="133"/>
      <c r="U229" s="133"/>
      <c r="V229" s="133"/>
      <c r="W229" s="133"/>
      <c r="X229" s="127"/>
      <c r="Y229" s="127"/>
      <c r="Z229" s="127"/>
      <c r="AA229" s="127"/>
      <c r="AB229" s="127"/>
      <c r="AC229" s="127"/>
      <c r="AD229" s="127"/>
      <c r="AE229" s="127"/>
      <c r="AF229" s="127"/>
      <c r="AG229" s="127"/>
      <c r="AH229" s="88"/>
      <c r="AI229" s="88"/>
      <c r="AJ229" s="88"/>
      <c r="AK229" s="88"/>
      <c r="AL229" s="88"/>
      <c r="AM229" s="88"/>
      <c r="AN229" s="88"/>
      <c r="AO229" s="88"/>
      <c r="AP229" s="88"/>
      <c r="AQ229" s="88"/>
      <c r="AR229" s="88"/>
      <c r="AS229" s="88"/>
      <c r="AT229" s="88"/>
      <c r="AU229" s="88"/>
      <c r="AV229" s="88"/>
      <c r="AW229" s="88"/>
      <c r="AX229" s="88"/>
      <c r="AY229" s="131"/>
      <c r="AZ229" s="88"/>
      <c r="BA229" s="88"/>
      <c r="BB229" s="88"/>
      <c r="BC229" s="88"/>
      <c r="BD229" s="88"/>
      <c r="BE229" s="88"/>
      <c r="BF229" s="88"/>
      <c r="BG229" s="88"/>
      <c r="BH229" s="88"/>
      <c r="BI229" s="88"/>
      <c r="BJ229" s="88"/>
      <c r="BK229" s="88"/>
      <c r="BL229" s="88"/>
      <c r="BM229" s="88"/>
      <c r="BN229" s="88"/>
      <c r="BO229" s="88"/>
      <c r="BP229" s="88"/>
      <c r="BQ229" s="88"/>
    </row>
    <row r="230" spans="1:69" ht="12.75" customHeight="1" x14ac:dyDescent="0.25">
      <c r="A230" s="127"/>
      <c r="B230" s="127"/>
      <c r="C230" s="128"/>
      <c r="D230" s="128"/>
      <c r="E230" s="128"/>
      <c r="F230" s="128"/>
      <c r="G230" s="127"/>
      <c r="H230" s="127"/>
      <c r="I230" s="127"/>
      <c r="J230" s="127"/>
      <c r="K230" s="127"/>
      <c r="L230" s="129"/>
      <c r="M230" s="129"/>
      <c r="N230" s="127"/>
      <c r="O230" s="133"/>
      <c r="P230" s="133"/>
      <c r="Q230" s="133"/>
      <c r="R230" s="133"/>
      <c r="S230" s="133"/>
      <c r="T230" s="133"/>
      <c r="U230" s="133"/>
      <c r="V230" s="133"/>
      <c r="W230" s="133"/>
      <c r="X230" s="127"/>
      <c r="Y230" s="127"/>
      <c r="Z230" s="127"/>
      <c r="AA230" s="127"/>
      <c r="AB230" s="127"/>
      <c r="AC230" s="127"/>
      <c r="AD230" s="127"/>
      <c r="AE230" s="127"/>
      <c r="AF230" s="127"/>
      <c r="AG230" s="127"/>
      <c r="AH230" s="88"/>
      <c r="AI230" s="88"/>
      <c r="AJ230" s="88"/>
      <c r="AK230" s="88"/>
      <c r="AL230" s="88"/>
      <c r="AM230" s="88"/>
      <c r="AN230" s="88"/>
      <c r="AO230" s="88"/>
      <c r="AP230" s="88"/>
      <c r="AQ230" s="88"/>
      <c r="AR230" s="88"/>
      <c r="AS230" s="88"/>
      <c r="AT230" s="88"/>
      <c r="AU230" s="88"/>
      <c r="AV230" s="88"/>
      <c r="AW230" s="88"/>
      <c r="AX230" s="88"/>
      <c r="AY230" s="131"/>
      <c r="AZ230" s="88"/>
      <c r="BA230" s="88"/>
      <c r="BB230" s="88"/>
      <c r="BC230" s="88"/>
      <c r="BD230" s="88"/>
      <c r="BE230" s="88"/>
      <c r="BF230" s="88"/>
      <c r="BG230" s="88"/>
      <c r="BH230" s="88"/>
      <c r="BI230" s="88"/>
      <c r="BJ230" s="88"/>
      <c r="BK230" s="88"/>
      <c r="BL230" s="88"/>
      <c r="BM230" s="88"/>
      <c r="BN230" s="88"/>
      <c r="BO230" s="88"/>
      <c r="BP230" s="88"/>
      <c r="BQ230" s="88"/>
    </row>
    <row r="231" spans="1:69" ht="12.75" customHeight="1" x14ac:dyDescent="0.25">
      <c r="A231" s="127"/>
      <c r="B231" s="127"/>
      <c r="C231" s="128"/>
      <c r="D231" s="128"/>
      <c r="E231" s="128"/>
      <c r="F231" s="128"/>
      <c r="G231" s="127"/>
      <c r="H231" s="127"/>
      <c r="I231" s="127"/>
      <c r="J231" s="127"/>
      <c r="K231" s="127"/>
      <c r="L231" s="129"/>
      <c r="M231" s="129"/>
      <c r="N231" s="127"/>
      <c r="O231" s="133"/>
      <c r="P231" s="133"/>
      <c r="Q231" s="133"/>
      <c r="R231" s="133"/>
      <c r="S231" s="133"/>
      <c r="T231" s="133"/>
      <c r="U231" s="133"/>
      <c r="V231" s="133"/>
      <c r="W231" s="133"/>
      <c r="X231" s="127"/>
      <c r="Y231" s="127"/>
      <c r="Z231" s="127"/>
      <c r="AA231" s="127"/>
      <c r="AB231" s="127"/>
      <c r="AC231" s="127"/>
      <c r="AD231" s="127"/>
      <c r="AE231" s="127"/>
      <c r="AF231" s="127"/>
      <c r="AG231" s="127"/>
      <c r="AH231" s="88"/>
      <c r="AI231" s="88"/>
      <c r="AJ231" s="88"/>
      <c r="AK231" s="88"/>
      <c r="AL231" s="88"/>
      <c r="AM231" s="88"/>
      <c r="AN231" s="88"/>
      <c r="AO231" s="88"/>
      <c r="AP231" s="88"/>
      <c r="AQ231" s="88"/>
      <c r="AR231" s="88"/>
      <c r="AS231" s="88"/>
      <c r="AT231" s="88"/>
      <c r="AU231" s="88"/>
      <c r="AV231" s="88"/>
      <c r="AW231" s="88"/>
      <c r="AX231" s="88"/>
      <c r="AY231" s="131"/>
      <c r="AZ231" s="88"/>
      <c r="BA231" s="88"/>
      <c r="BB231" s="88"/>
      <c r="BC231" s="88"/>
      <c r="BD231" s="88"/>
      <c r="BE231" s="88"/>
      <c r="BF231" s="88"/>
      <c r="BG231" s="88"/>
      <c r="BH231" s="88"/>
      <c r="BI231" s="88"/>
      <c r="BJ231" s="88"/>
      <c r="BK231" s="88"/>
      <c r="BL231" s="88"/>
      <c r="BM231" s="88"/>
      <c r="BN231" s="88"/>
      <c r="BO231" s="88"/>
      <c r="BP231" s="88"/>
      <c r="BQ231" s="88"/>
    </row>
    <row r="232" spans="1:69" ht="12.75" customHeight="1" x14ac:dyDescent="0.25">
      <c r="A232" s="127"/>
      <c r="B232" s="127"/>
      <c r="C232" s="128"/>
      <c r="D232" s="128"/>
      <c r="E232" s="128"/>
      <c r="F232" s="128"/>
      <c r="G232" s="127"/>
      <c r="H232" s="127"/>
      <c r="I232" s="127"/>
      <c r="J232" s="127"/>
      <c r="K232" s="127"/>
      <c r="L232" s="129"/>
      <c r="M232" s="129"/>
      <c r="N232" s="127"/>
      <c r="O232" s="133"/>
      <c r="P232" s="133"/>
      <c r="Q232" s="133"/>
      <c r="R232" s="133"/>
      <c r="S232" s="133"/>
      <c r="T232" s="133"/>
      <c r="U232" s="133"/>
      <c r="V232" s="133"/>
      <c r="W232" s="133"/>
      <c r="X232" s="127"/>
      <c r="Y232" s="127"/>
      <c r="Z232" s="127"/>
      <c r="AA232" s="127"/>
      <c r="AB232" s="127"/>
      <c r="AC232" s="127"/>
      <c r="AD232" s="127"/>
      <c r="AE232" s="127"/>
      <c r="AF232" s="127"/>
      <c r="AG232" s="127"/>
      <c r="AH232" s="88"/>
      <c r="AI232" s="88"/>
      <c r="AJ232" s="88"/>
      <c r="AK232" s="88"/>
      <c r="AL232" s="88"/>
      <c r="AM232" s="88"/>
      <c r="AN232" s="88"/>
      <c r="AO232" s="88"/>
      <c r="AP232" s="88"/>
      <c r="AQ232" s="88"/>
      <c r="AR232" s="88"/>
      <c r="AS232" s="88"/>
      <c r="AT232" s="88"/>
      <c r="AU232" s="88"/>
      <c r="AV232" s="88"/>
      <c r="AW232" s="88"/>
      <c r="AX232" s="88"/>
      <c r="AY232" s="131"/>
      <c r="AZ232" s="88"/>
      <c r="BA232" s="88"/>
      <c r="BB232" s="88"/>
      <c r="BC232" s="88"/>
      <c r="BD232" s="88"/>
      <c r="BE232" s="88"/>
      <c r="BF232" s="88"/>
      <c r="BG232" s="88"/>
      <c r="BH232" s="88"/>
      <c r="BI232" s="88"/>
      <c r="BJ232" s="88"/>
      <c r="BK232" s="88"/>
      <c r="BL232" s="88"/>
      <c r="BM232" s="88"/>
      <c r="BN232" s="88"/>
      <c r="BO232" s="88"/>
      <c r="BP232" s="88"/>
      <c r="BQ232" s="88"/>
    </row>
    <row r="233" spans="1:69" ht="12.75" customHeight="1" x14ac:dyDescent="0.25">
      <c r="A233" s="127"/>
      <c r="B233" s="127"/>
      <c r="C233" s="128"/>
      <c r="D233" s="128"/>
      <c r="E233" s="128"/>
      <c r="F233" s="128"/>
      <c r="G233" s="127"/>
      <c r="H233" s="127"/>
      <c r="I233" s="127"/>
      <c r="J233" s="127"/>
      <c r="K233" s="127"/>
      <c r="L233" s="129"/>
      <c r="M233" s="129"/>
      <c r="N233" s="127"/>
      <c r="O233" s="133"/>
      <c r="P233" s="133"/>
      <c r="Q233" s="133"/>
      <c r="R233" s="133"/>
      <c r="S233" s="133"/>
      <c r="T233" s="133"/>
      <c r="U233" s="133"/>
      <c r="V233" s="133"/>
      <c r="W233" s="133"/>
      <c r="X233" s="127"/>
      <c r="Y233" s="127"/>
      <c r="Z233" s="127"/>
      <c r="AA233" s="127"/>
      <c r="AB233" s="127"/>
      <c r="AC233" s="127"/>
      <c r="AD233" s="127"/>
      <c r="AE233" s="127"/>
      <c r="AF233" s="127"/>
      <c r="AG233" s="127"/>
      <c r="AH233" s="88"/>
      <c r="AI233" s="88"/>
      <c r="AJ233" s="88"/>
      <c r="AK233" s="88"/>
      <c r="AL233" s="88"/>
      <c r="AM233" s="88"/>
      <c r="AN233" s="88"/>
      <c r="AO233" s="88"/>
      <c r="AP233" s="88"/>
      <c r="AQ233" s="88"/>
      <c r="AR233" s="88"/>
      <c r="AS233" s="88"/>
      <c r="AT233" s="88"/>
      <c r="AU233" s="88"/>
      <c r="AV233" s="88"/>
      <c r="AW233" s="88"/>
      <c r="AX233" s="88"/>
      <c r="AY233" s="131"/>
      <c r="AZ233" s="88"/>
      <c r="BA233" s="88"/>
      <c r="BB233" s="88"/>
      <c r="BC233" s="88"/>
      <c r="BD233" s="88"/>
      <c r="BE233" s="88"/>
      <c r="BF233" s="88"/>
      <c r="BG233" s="88"/>
      <c r="BH233" s="88"/>
      <c r="BI233" s="88"/>
      <c r="BJ233" s="88"/>
      <c r="BK233" s="88"/>
      <c r="BL233" s="88"/>
      <c r="BM233" s="88"/>
      <c r="BN233" s="88"/>
      <c r="BO233" s="88"/>
      <c r="BP233" s="88"/>
      <c r="BQ233" s="88"/>
    </row>
    <row r="234" spans="1:69" ht="12.75" customHeight="1" x14ac:dyDescent="0.25">
      <c r="A234" s="127"/>
      <c r="B234" s="127"/>
      <c r="C234" s="128"/>
      <c r="D234" s="128"/>
      <c r="E234" s="128"/>
      <c r="F234" s="128"/>
      <c r="G234" s="127"/>
      <c r="H234" s="127"/>
      <c r="I234" s="127"/>
      <c r="J234" s="127"/>
      <c r="K234" s="127"/>
      <c r="L234" s="129"/>
      <c r="M234" s="129"/>
      <c r="N234" s="127"/>
      <c r="O234" s="133"/>
      <c r="P234" s="133"/>
      <c r="Q234" s="133"/>
      <c r="R234" s="133"/>
      <c r="S234" s="133"/>
      <c r="T234" s="133"/>
      <c r="U234" s="133"/>
      <c r="V234" s="133"/>
      <c r="W234" s="133"/>
      <c r="X234" s="127"/>
      <c r="Y234" s="127"/>
      <c r="Z234" s="127"/>
      <c r="AA234" s="127"/>
      <c r="AB234" s="127"/>
      <c r="AC234" s="127"/>
      <c r="AD234" s="127"/>
      <c r="AE234" s="127"/>
      <c r="AF234" s="127"/>
      <c r="AG234" s="127"/>
      <c r="AH234" s="88"/>
      <c r="AI234" s="88"/>
      <c r="AJ234" s="88"/>
      <c r="AK234" s="88"/>
      <c r="AL234" s="88"/>
      <c r="AM234" s="88"/>
      <c r="AN234" s="88"/>
      <c r="AO234" s="88"/>
      <c r="AP234" s="88"/>
      <c r="AQ234" s="88"/>
      <c r="AR234" s="88"/>
      <c r="AS234" s="88"/>
      <c r="AT234" s="88"/>
      <c r="AU234" s="88"/>
      <c r="AV234" s="88"/>
      <c r="AW234" s="88"/>
      <c r="AX234" s="88"/>
      <c r="AY234" s="131"/>
      <c r="AZ234" s="88"/>
      <c r="BA234" s="88"/>
      <c r="BB234" s="88"/>
      <c r="BC234" s="88"/>
      <c r="BD234" s="88"/>
      <c r="BE234" s="88"/>
      <c r="BF234" s="88"/>
      <c r="BG234" s="88"/>
      <c r="BH234" s="88"/>
      <c r="BI234" s="88"/>
      <c r="BJ234" s="88"/>
      <c r="BK234" s="88"/>
      <c r="BL234" s="88"/>
      <c r="BM234" s="88"/>
      <c r="BN234" s="88"/>
      <c r="BO234" s="88"/>
      <c r="BP234" s="88"/>
      <c r="BQ234" s="88"/>
    </row>
    <row r="235" spans="1:69" ht="12.75" customHeight="1" x14ac:dyDescent="0.25">
      <c r="A235" s="127"/>
      <c r="B235" s="127"/>
      <c r="C235" s="128"/>
      <c r="D235" s="128"/>
      <c r="E235" s="128"/>
      <c r="F235" s="128"/>
      <c r="G235" s="127"/>
      <c r="H235" s="127"/>
      <c r="I235" s="127"/>
      <c r="J235" s="127"/>
      <c r="K235" s="127"/>
      <c r="L235" s="129"/>
      <c r="M235" s="129"/>
      <c r="N235" s="127"/>
      <c r="O235" s="133"/>
      <c r="P235" s="133"/>
      <c r="Q235" s="133"/>
      <c r="R235" s="133"/>
      <c r="S235" s="133"/>
      <c r="T235" s="133"/>
      <c r="U235" s="133"/>
      <c r="V235" s="133"/>
      <c r="W235" s="133"/>
      <c r="X235" s="127"/>
      <c r="Y235" s="127"/>
      <c r="Z235" s="127"/>
      <c r="AA235" s="127"/>
      <c r="AB235" s="127"/>
      <c r="AC235" s="127"/>
      <c r="AD235" s="127"/>
      <c r="AE235" s="127"/>
      <c r="AF235" s="127"/>
      <c r="AG235" s="127"/>
      <c r="AH235" s="88"/>
      <c r="AI235" s="88"/>
      <c r="AJ235" s="88"/>
      <c r="AK235" s="88"/>
      <c r="AL235" s="88"/>
      <c r="AM235" s="88"/>
      <c r="AN235" s="88"/>
      <c r="AO235" s="88"/>
      <c r="AP235" s="88"/>
      <c r="AQ235" s="88"/>
      <c r="AR235" s="88"/>
      <c r="AS235" s="88"/>
      <c r="AT235" s="88"/>
      <c r="AU235" s="88"/>
      <c r="AV235" s="88"/>
      <c r="AW235" s="88"/>
      <c r="AX235" s="88"/>
      <c r="AY235" s="131"/>
      <c r="AZ235" s="88"/>
      <c r="BA235" s="88"/>
      <c r="BB235" s="88"/>
      <c r="BC235" s="88"/>
      <c r="BD235" s="88"/>
      <c r="BE235" s="88"/>
      <c r="BF235" s="88"/>
      <c r="BG235" s="88"/>
      <c r="BH235" s="88"/>
      <c r="BI235" s="88"/>
      <c r="BJ235" s="88"/>
      <c r="BK235" s="88"/>
      <c r="BL235" s="88"/>
      <c r="BM235" s="88"/>
      <c r="BN235" s="88"/>
      <c r="BO235" s="88"/>
      <c r="BP235" s="88"/>
      <c r="BQ235" s="88"/>
    </row>
    <row r="236" spans="1:69" ht="12.75" customHeight="1" x14ac:dyDescent="0.25">
      <c r="A236" s="127"/>
      <c r="B236" s="127"/>
      <c r="C236" s="128"/>
      <c r="D236" s="128"/>
      <c r="E236" s="128"/>
      <c r="F236" s="128"/>
      <c r="G236" s="127"/>
      <c r="H236" s="127"/>
      <c r="I236" s="127"/>
      <c r="J236" s="127"/>
      <c r="K236" s="127"/>
      <c r="L236" s="129"/>
      <c r="M236" s="129"/>
      <c r="N236" s="127"/>
      <c r="O236" s="133"/>
      <c r="P236" s="133"/>
      <c r="Q236" s="133"/>
      <c r="R236" s="133"/>
      <c r="S236" s="133"/>
      <c r="T236" s="133"/>
      <c r="U236" s="133"/>
      <c r="V236" s="133"/>
      <c r="W236" s="133"/>
      <c r="X236" s="127"/>
      <c r="Y236" s="127"/>
      <c r="Z236" s="127"/>
      <c r="AA236" s="127"/>
      <c r="AB236" s="127"/>
      <c r="AC236" s="127"/>
      <c r="AD236" s="127"/>
      <c r="AE236" s="127"/>
      <c r="AF236" s="127"/>
      <c r="AG236" s="127"/>
      <c r="AH236" s="88"/>
      <c r="AI236" s="88"/>
      <c r="AJ236" s="88"/>
      <c r="AK236" s="88"/>
      <c r="AL236" s="88"/>
      <c r="AM236" s="88"/>
      <c r="AN236" s="88"/>
      <c r="AO236" s="88"/>
      <c r="AP236" s="88"/>
      <c r="AQ236" s="88"/>
      <c r="AR236" s="88"/>
      <c r="AS236" s="88"/>
      <c r="AT236" s="88"/>
      <c r="AU236" s="88"/>
      <c r="AV236" s="88"/>
      <c r="AW236" s="88"/>
      <c r="AX236" s="88"/>
      <c r="AY236" s="131"/>
      <c r="AZ236" s="88"/>
      <c r="BA236" s="88"/>
      <c r="BB236" s="88"/>
      <c r="BC236" s="88"/>
      <c r="BD236" s="88"/>
      <c r="BE236" s="88"/>
      <c r="BF236" s="88"/>
      <c r="BG236" s="88"/>
      <c r="BH236" s="88"/>
      <c r="BI236" s="88"/>
      <c r="BJ236" s="88"/>
      <c r="BK236" s="88"/>
      <c r="BL236" s="88"/>
      <c r="BM236" s="88"/>
      <c r="BN236" s="88"/>
      <c r="BO236" s="88"/>
      <c r="BP236" s="88"/>
      <c r="BQ236" s="88"/>
    </row>
    <row r="237" spans="1:69" ht="12.75" customHeight="1" x14ac:dyDescent="0.25">
      <c r="A237" s="127"/>
      <c r="B237" s="127"/>
      <c r="C237" s="128"/>
      <c r="D237" s="128"/>
      <c r="E237" s="128"/>
      <c r="F237" s="128"/>
      <c r="G237" s="127"/>
      <c r="H237" s="127"/>
      <c r="I237" s="127"/>
      <c r="J237" s="127"/>
      <c r="K237" s="127"/>
      <c r="L237" s="129"/>
      <c r="M237" s="129"/>
      <c r="N237" s="127"/>
      <c r="O237" s="133"/>
      <c r="P237" s="133"/>
      <c r="Q237" s="133"/>
      <c r="R237" s="133"/>
      <c r="S237" s="133"/>
      <c r="T237" s="133"/>
      <c r="U237" s="133"/>
      <c r="V237" s="133"/>
      <c r="W237" s="133"/>
      <c r="X237" s="127"/>
      <c r="Y237" s="127"/>
      <c r="Z237" s="127"/>
      <c r="AA237" s="127"/>
      <c r="AB237" s="127"/>
      <c r="AC237" s="127"/>
      <c r="AD237" s="127"/>
      <c r="AE237" s="127"/>
      <c r="AF237" s="127"/>
      <c r="AG237" s="127"/>
      <c r="AH237" s="88"/>
      <c r="AI237" s="88"/>
      <c r="AJ237" s="88"/>
      <c r="AK237" s="88"/>
      <c r="AL237" s="88"/>
      <c r="AM237" s="88"/>
      <c r="AN237" s="88"/>
      <c r="AO237" s="88"/>
      <c r="AP237" s="88"/>
      <c r="AQ237" s="88"/>
      <c r="AR237" s="88"/>
      <c r="AS237" s="88"/>
      <c r="AT237" s="88"/>
      <c r="AU237" s="88"/>
      <c r="AV237" s="88"/>
      <c r="AW237" s="88"/>
      <c r="AX237" s="88"/>
      <c r="AY237" s="131"/>
      <c r="AZ237" s="88"/>
      <c r="BA237" s="88"/>
      <c r="BB237" s="88"/>
      <c r="BC237" s="88"/>
      <c r="BD237" s="88"/>
      <c r="BE237" s="88"/>
      <c r="BF237" s="88"/>
      <c r="BG237" s="88"/>
      <c r="BH237" s="88"/>
      <c r="BI237" s="88"/>
      <c r="BJ237" s="88"/>
      <c r="BK237" s="88"/>
      <c r="BL237" s="88"/>
      <c r="BM237" s="88"/>
      <c r="BN237" s="88"/>
      <c r="BO237" s="88"/>
      <c r="BP237" s="88"/>
      <c r="BQ237" s="88"/>
    </row>
    <row r="238" spans="1:69" ht="12.75" customHeight="1" x14ac:dyDescent="0.25">
      <c r="A238" s="127"/>
      <c r="B238" s="127"/>
      <c r="C238" s="128"/>
      <c r="D238" s="128"/>
      <c r="E238" s="128"/>
      <c r="F238" s="128"/>
      <c r="G238" s="127"/>
      <c r="H238" s="127"/>
      <c r="I238" s="127"/>
      <c r="J238" s="127"/>
      <c r="K238" s="127"/>
      <c r="L238" s="129"/>
      <c r="M238" s="129"/>
      <c r="N238" s="127"/>
      <c r="O238" s="133"/>
      <c r="P238" s="133"/>
      <c r="Q238" s="133"/>
      <c r="R238" s="133"/>
      <c r="S238" s="133"/>
      <c r="T238" s="133"/>
      <c r="U238" s="133"/>
      <c r="V238" s="133"/>
      <c r="W238" s="133"/>
      <c r="X238" s="127"/>
      <c r="Y238" s="127"/>
      <c r="Z238" s="127"/>
      <c r="AA238" s="127"/>
      <c r="AB238" s="127"/>
      <c r="AC238" s="127"/>
      <c r="AD238" s="127"/>
      <c r="AE238" s="127"/>
      <c r="AF238" s="127"/>
      <c r="AG238" s="127"/>
      <c r="AH238" s="88"/>
      <c r="AI238" s="88"/>
      <c r="AJ238" s="88"/>
      <c r="AK238" s="88"/>
      <c r="AL238" s="88"/>
      <c r="AM238" s="88"/>
      <c r="AN238" s="88"/>
      <c r="AO238" s="88"/>
      <c r="AP238" s="88"/>
      <c r="AQ238" s="88"/>
      <c r="AR238" s="88"/>
      <c r="AS238" s="88"/>
      <c r="AT238" s="88"/>
      <c r="AU238" s="88"/>
      <c r="AV238" s="88"/>
      <c r="AW238" s="88"/>
      <c r="AX238" s="88"/>
      <c r="AY238" s="131"/>
      <c r="AZ238" s="88"/>
      <c r="BA238" s="88"/>
      <c r="BB238" s="88"/>
      <c r="BC238" s="88"/>
      <c r="BD238" s="88"/>
      <c r="BE238" s="88"/>
      <c r="BF238" s="88"/>
      <c r="BG238" s="88"/>
      <c r="BH238" s="88"/>
      <c r="BI238" s="88"/>
      <c r="BJ238" s="88"/>
      <c r="BK238" s="88"/>
      <c r="BL238" s="88"/>
      <c r="BM238" s="88"/>
      <c r="BN238" s="88"/>
      <c r="BO238" s="88"/>
      <c r="BP238" s="88"/>
      <c r="BQ238" s="88"/>
    </row>
    <row r="239" spans="1:69" ht="12.75" customHeight="1" x14ac:dyDescent="0.25">
      <c r="A239" s="127"/>
      <c r="B239" s="127"/>
      <c r="C239" s="128"/>
      <c r="D239" s="128"/>
      <c r="E239" s="128"/>
      <c r="F239" s="128"/>
      <c r="G239" s="127"/>
      <c r="H239" s="127"/>
      <c r="I239" s="127"/>
      <c r="J239" s="127"/>
      <c r="K239" s="127"/>
      <c r="L239" s="129"/>
      <c r="M239" s="129"/>
      <c r="N239" s="127"/>
      <c r="O239" s="133"/>
      <c r="P239" s="133"/>
      <c r="Q239" s="133"/>
      <c r="R239" s="133"/>
      <c r="S239" s="133"/>
      <c r="T239" s="133"/>
      <c r="U239" s="133"/>
      <c r="V239" s="133"/>
      <c r="W239" s="133"/>
      <c r="X239" s="127"/>
      <c r="Y239" s="127"/>
      <c r="Z239" s="127"/>
      <c r="AA239" s="127"/>
      <c r="AB239" s="127"/>
      <c r="AC239" s="127"/>
      <c r="AD239" s="127"/>
      <c r="AE239" s="127"/>
      <c r="AF239" s="127"/>
      <c r="AG239" s="127"/>
      <c r="AH239" s="88"/>
      <c r="AI239" s="88"/>
      <c r="AJ239" s="88"/>
      <c r="AK239" s="88"/>
      <c r="AL239" s="88"/>
      <c r="AM239" s="88"/>
      <c r="AN239" s="88"/>
      <c r="AO239" s="88"/>
      <c r="AP239" s="88"/>
      <c r="AQ239" s="88"/>
      <c r="AR239" s="88"/>
      <c r="AS239" s="88"/>
      <c r="AT239" s="88"/>
      <c r="AU239" s="88"/>
      <c r="AV239" s="88"/>
      <c r="AW239" s="88"/>
      <c r="AX239" s="88"/>
      <c r="AY239" s="131"/>
      <c r="AZ239" s="88"/>
      <c r="BA239" s="88"/>
      <c r="BB239" s="88"/>
      <c r="BC239" s="88"/>
      <c r="BD239" s="88"/>
      <c r="BE239" s="88"/>
      <c r="BF239" s="88"/>
      <c r="BG239" s="88"/>
      <c r="BH239" s="88"/>
      <c r="BI239" s="88"/>
      <c r="BJ239" s="88"/>
      <c r="BK239" s="88"/>
      <c r="BL239" s="88"/>
      <c r="BM239" s="88"/>
      <c r="BN239" s="88"/>
      <c r="BO239" s="88"/>
      <c r="BP239" s="88"/>
      <c r="BQ239" s="88"/>
    </row>
    <row r="240" spans="1:69" ht="12.75" customHeight="1" x14ac:dyDescent="0.25">
      <c r="A240" s="127"/>
      <c r="B240" s="127"/>
      <c r="C240" s="128"/>
      <c r="D240" s="128"/>
      <c r="E240" s="128"/>
      <c r="F240" s="128"/>
      <c r="G240" s="127"/>
      <c r="H240" s="127"/>
      <c r="I240" s="127"/>
      <c r="J240" s="127"/>
      <c r="K240" s="127"/>
      <c r="L240" s="129"/>
      <c r="M240" s="129"/>
      <c r="N240" s="127"/>
      <c r="O240" s="133"/>
      <c r="P240" s="133"/>
      <c r="Q240" s="133"/>
      <c r="R240" s="133"/>
      <c r="S240" s="133"/>
      <c r="T240" s="133"/>
      <c r="U240" s="133"/>
      <c r="V240" s="133"/>
      <c r="W240" s="133"/>
      <c r="X240" s="127"/>
      <c r="Y240" s="127"/>
      <c r="Z240" s="127"/>
      <c r="AA240" s="127"/>
      <c r="AB240" s="127"/>
      <c r="AC240" s="127"/>
      <c r="AD240" s="127"/>
      <c r="AE240" s="127"/>
      <c r="AF240" s="127"/>
      <c r="AG240" s="127"/>
      <c r="AH240" s="88"/>
      <c r="AI240" s="88"/>
      <c r="AJ240" s="88"/>
      <c r="AK240" s="88"/>
      <c r="AL240" s="88"/>
      <c r="AM240" s="88"/>
      <c r="AN240" s="88"/>
      <c r="AO240" s="88"/>
      <c r="AP240" s="88"/>
      <c r="AQ240" s="88"/>
      <c r="AR240" s="88"/>
      <c r="AS240" s="88"/>
      <c r="AT240" s="88"/>
      <c r="AU240" s="88"/>
      <c r="AV240" s="88"/>
      <c r="AW240" s="88"/>
      <c r="AX240" s="88"/>
      <c r="AY240" s="131"/>
      <c r="AZ240" s="88"/>
      <c r="BA240" s="88"/>
      <c r="BB240" s="88"/>
      <c r="BC240" s="88"/>
      <c r="BD240" s="88"/>
      <c r="BE240" s="88"/>
      <c r="BF240" s="88"/>
      <c r="BG240" s="88"/>
      <c r="BH240" s="88"/>
      <c r="BI240" s="88"/>
      <c r="BJ240" s="88"/>
      <c r="BK240" s="88"/>
      <c r="BL240" s="88"/>
      <c r="BM240" s="88"/>
      <c r="BN240" s="88"/>
      <c r="BO240" s="88"/>
      <c r="BP240" s="88"/>
      <c r="BQ240" s="88"/>
    </row>
    <row r="241" spans="1:69" ht="12.75" customHeight="1" x14ac:dyDescent="0.25">
      <c r="A241" s="127"/>
      <c r="B241" s="127"/>
      <c r="C241" s="128"/>
      <c r="D241" s="128"/>
      <c r="E241" s="128"/>
      <c r="F241" s="128"/>
      <c r="G241" s="127"/>
      <c r="H241" s="127"/>
      <c r="I241" s="127"/>
      <c r="J241" s="127"/>
      <c r="K241" s="127"/>
      <c r="L241" s="129"/>
      <c r="M241" s="129"/>
      <c r="N241" s="127"/>
      <c r="O241" s="133"/>
      <c r="P241" s="133"/>
      <c r="Q241" s="133"/>
      <c r="R241" s="133"/>
      <c r="S241" s="133"/>
      <c r="T241" s="133"/>
      <c r="U241" s="133"/>
      <c r="V241" s="133"/>
      <c r="W241" s="133"/>
      <c r="X241" s="127"/>
      <c r="Y241" s="127"/>
      <c r="Z241" s="127"/>
      <c r="AA241" s="127"/>
      <c r="AB241" s="127"/>
      <c r="AC241" s="127"/>
      <c r="AD241" s="127"/>
      <c r="AE241" s="127"/>
      <c r="AF241" s="127"/>
      <c r="AG241" s="127"/>
      <c r="AH241" s="88"/>
      <c r="AI241" s="88"/>
      <c r="AJ241" s="88"/>
      <c r="AK241" s="88"/>
      <c r="AL241" s="88"/>
      <c r="AM241" s="88"/>
      <c r="AN241" s="88"/>
      <c r="AO241" s="88"/>
      <c r="AP241" s="88"/>
      <c r="AQ241" s="88"/>
      <c r="AR241" s="88"/>
      <c r="AS241" s="88"/>
      <c r="AT241" s="88"/>
      <c r="AU241" s="88"/>
      <c r="AV241" s="88"/>
      <c r="AW241" s="88"/>
      <c r="AX241" s="88"/>
      <c r="AY241" s="131"/>
      <c r="AZ241" s="88"/>
      <c r="BA241" s="88"/>
      <c r="BB241" s="88"/>
      <c r="BC241" s="88"/>
      <c r="BD241" s="88"/>
      <c r="BE241" s="88"/>
      <c r="BF241" s="88"/>
      <c r="BG241" s="88"/>
      <c r="BH241" s="88"/>
      <c r="BI241" s="88"/>
      <c r="BJ241" s="88"/>
      <c r="BK241" s="88"/>
      <c r="BL241" s="88"/>
      <c r="BM241" s="88"/>
      <c r="BN241" s="88"/>
      <c r="BO241" s="88"/>
      <c r="BP241" s="88"/>
      <c r="BQ241" s="88"/>
    </row>
    <row r="242" spans="1:69" ht="12.75" customHeight="1" x14ac:dyDescent="0.25">
      <c r="A242" s="127"/>
      <c r="B242" s="127"/>
      <c r="C242" s="128"/>
      <c r="D242" s="128"/>
      <c r="E242" s="128"/>
      <c r="F242" s="128"/>
      <c r="G242" s="127"/>
      <c r="H242" s="127"/>
      <c r="I242" s="127"/>
      <c r="J242" s="127"/>
      <c r="K242" s="127"/>
      <c r="L242" s="129"/>
      <c r="M242" s="129"/>
      <c r="N242" s="127"/>
      <c r="O242" s="133"/>
      <c r="P242" s="133"/>
      <c r="Q242" s="133"/>
      <c r="R242" s="133"/>
      <c r="S242" s="133"/>
      <c r="T242" s="133"/>
      <c r="U242" s="133"/>
      <c r="V242" s="133"/>
      <c r="W242" s="133"/>
      <c r="X242" s="127"/>
      <c r="Y242" s="127"/>
      <c r="Z242" s="127"/>
      <c r="AA242" s="127"/>
      <c r="AB242" s="127"/>
      <c r="AC242" s="127"/>
      <c r="AD242" s="127"/>
      <c r="AE242" s="127"/>
      <c r="AF242" s="127"/>
      <c r="AG242" s="127"/>
      <c r="AH242" s="88"/>
      <c r="AI242" s="88"/>
      <c r="AJ242" s="88"/>
      <c r="AK242" s="88"/>
      <c r="AL242" s="88"/>
      <c r="AM242" s="88"/>
      <c r="AN242" s="88"/>
      <c r="AO242" s="88"/>
      <c r="AP242" s="88"/>
      <c r="AQ242" s="88"/>
      <c r="AR242" s="88"/>
      <c r="AS242" s="88"/>
      <c r="AT242" s="88"/>
      <c r="AU242" s="88"/>
      <c r="AV242" s="88"/>
      <c r="AW242" s="88"/>
      <c r="AX242" s="88"/>
      <c r="AY242" s="131"/>
      <c r="AZ242" s="88"/>
      <c r="BA242" s="88"/>
      <c r="BB242" s="88"/>
      <c r="BC242" s="88"/>
      <c r="BD242" s="88"/>
      <c r="BE242" s="88"/>
      <c r="BF242" s="88"/>
      <c r="BG242" s="88"/>
      <c r="BH242" s="88"/>
      <c r="BI242" s="88"/>
      <c r="BJ242" s="88"/>
      <c r="BK242" s="88"/>
      <c r="BL242" s="88"/>
      <c r="BM242" s="88"/>
      <c r="BN242" s="88"/>
      <c r="BO242" s="88"/>
      <c r="BP242" s="88"/>
      <c r="BQ242" s="88"/>
    </row>
    <row r="243" spans="1:69" ht="12.75" customHeight="1" x14ac:dyDescent="0.25">
      <c r="A243" s="127"/>
      <c r="B243" s="127"/>
      <c r="C243" s="128"/>
      <c r="D243" s="128"/>
      <c r="E243" s="128"/>
      <c r="F243" s="128"/>
      <c r="G243" s="127"/>
      <c r="H243" s="127"/>
      <c r="I243" s="127"/>
      <c r="J243" s="127"/>
      <c r="K243" s="127"/>
      <c r="L243" s="129"/>
      <c r="M243" s="129"/>
      <c r="N243" s="127"/>
      <c r="O243" s="133"/>
      <c r="P243" s="133"/>
      <c r="Q243" s="133"/>
      <c r="R243" s="133"/>
      <c r="S243" s="133"/>
      <c r="T243" s="133"/>
      <c r="U243" s="133"/>
      <c r="V243" s="133"/>
      <c r="W243" s="133"/>
      <c r="X243" s="127"/>
      <c r="Y243" s="127"/>
      <c r="Z243" s="127"/>
      <c r="AA243" s="127"/>
      <c r="AB243" s="127"/>
      <c r="AC243" s="127"/>
      <c r="AD243" s="127"/>
      <c r="AE243" s="127"/>
      <c r="AF243" s="127"/>
      <c r="AG243" s="127"/>
      <c r="AH243" s="88"/>
      <c r="AI243" s="88"/>
      <c r="AJ243" s="88"/>
      <c r="AK243" s="88"/>
      <c r="AL243" s="88"/>
      <c r="AM243" s="88"/>
      <c r="AN243" s="88"/>
      <c r="AO243" s="88"/>
      <c r="AP243" s="88"/>
      <c r="AQ243" s="88"/>
      <c r="AR243" s="88"/>
      <c r="AS243" s="88"/>
      <c r="AT243" s="88"/>
      <c r="AU243" s="88"/>
      <c r="AV243" s="88"/>
      <c r="AW243" s="88"/>
      <c r="AX243" s="88"/>
      <c r="AY243" s="131"/>
      <c r="AZ243" s="88"/>
      <c r="BA243" s="88"/>
      <c r="BB243" s="88"/>
      <c r="BC243" s="88"/>
      <c r="BD243" s="88"/>
      <c r="BE243" s="88"/>
      <c r="BF243" s="88"/>
      <c r="BG243" s="88"/>
      <c r="BH243" s="88"/>
      <c r="BI243" s="88"/>
      <c r="BJ243" s="88"/>
      <c r="BK243" s="88"/>
      <c r="BL243" s="88"/>
      <c r="BM243" s="88"/>
      <c r="BN243" s="88"/>
      <c r="BO243" s="88"/>
      <c r="BP243" s="88"/>
      <c r="BQ243" s="88"/>
    </row>
    <row r="244" spans="1:69" ht="12.75" customHeight="1" x14ac:dyDescent="0.25">
      <c r="A244" s="127"/>
      <c r="B244" s="127"/>
      <c r="C244" s="128"/>
      <c r="D244" s="128"/>
      <c r="E244" s="128"/>
      <c r="F244" s="128"/>
      <c r="G244" s="127"/>
      <c r="H244" s="127"/>
      <c r="I244" s="127"/>
      <c r="J244" s="127"/>
      <c r="K244" s="127"/>
      <c r="L244" s="129"/>
      <c r="M244" s="129"/>
      <c r="N244" s="127"/>
      <c r="O244" s="133"/>
      <c r="P244" s="133"/>
      <c r="Q244" s="133"/>
      <c r="R244" s="133"/>
      <c r="S244" s="133"/>
      <c r="T244" s="133"/>
      <c r="U244" s="133"/>
      <c r="V244" s="133"/>
      <c r="W244" s="133"/>
      <c r="X244" s="127"/>
      <c r="Y244" s="127"/>
      <c r="Z244" s="127"/>
      <c r="AA244" s="127"/>
      <c r="AB244" s="127"/>
      <c r="AC244" s="127"/>
      <c r="AD244" s="127"/>
      <c r="AE244" s="127"/>
      <c r="AF244" s="127"/>
      <c r="AG244" s="127"/>
      <c r="AH244" s="88"/>
      <c r="AI244" s="88"/>
      <c r="AJ244" s="88"/>
      <c r="AK244" s="88"/>
      <c r="AL244" s="88"/>
      <c r="AM244" s="88"/>
      <c r="AN244" s="88"/>
      <c r="AO244" s="88"/>
      <c r="AP244" s="88"/>
      <c r="AQ244" s="88"/>
      <c r="AR244" s="88"/>
      <c r="AS244" s="88"/>
      <c r="AT244" s="88"/>
      <c r="AU244" s="88"/>
      <c r="AV244" s="88"/>
      <c r="AW244" s="88"/>
      <c r="AX244" s="88"/>
      <c r="AY244" s="131"/>
      <c r="AZ244" s="88"/>
      <c r="BA244" s="88"/>
      <c r="BB244" s="88"/>
      <c r="BC244" s="88"/>
      <c r="BD244" s="88"/>
      <c r="BE244" s="88"/>
      <c r="BF244" s="88"/>
      <c r="BG244" s="88"/>
      <c r="BH244" s="88"/>
      <c r="BI244" s="88"/>
      <c r="BJ244" s="88"/>
      <c r="BK244" s="88"/>
      <c r="BL244" s="88"/>
      <c r="BM244" s="88"/>
      <c r="BN244" s="88"/>
      <c r="BO244" s="88"/>
      <c r="BP244" s="88"/>
      <c r="BQ244" s="88"/>
    </row>
    <row r="245" spans="1:69" ht="12.75" customHeight="1" x14ac:dyDescent="0.25">
      <c r="A245" s="127"/>
      <c r="B245" s="127"/>
      <c r="C245" s="128"/>
      <c r="D245" s="128"/>
      <c r="E245" s="128"/>
      <c r="F245" s="128"/>
      <c r="G245" s="127"/>
      <c r="H245" s="127"/>
      <c r="I245" s="127"/>
      <c r="J245" s="127"/>
      <c r="K245" s="127"/>
      <c r="L245" s="129"/>
      <c r="M245" s="129"/>
      <c r="N245" s="127"/>
      <c r="O245" s="133"/>
      <c r="P245" s="133"/>
      <c r="Q245" s="133"/>
      <c r="R245" s="133"/>
      <c r="S245" s="133"/>
      <c r="T245" s="133"/>
      <c r="U245" s="133"/>
      <c r="V245" s="133"/>
      <c r="W245" s="133"/>
      <c r="X245" s="127"/>
      <c r="Y245" s="127"/>
      <c r="Z245" s="127"/>
      <c r="AA245" s="127"/>
      <c r="AB245" s="127"/>
      <c r="AC245" s="127"/>
      <c r="AD245" s="127"/>
      <c r="AE245" s="127"/>
      <c r="AF245" s="127"/>
      <c r="AG245" s="127"/>
      <c r="AH245" s="88"/>
      <c r="AI245" s="88"/>
      <c r="AJ245" s="88"/>
      <c r="AK245" s="88"/>
      <c r="AL245" s="88"/>
      <c r="AM245" s="88"/>
      <c r="AN245" s="88"/>
      <c r="AO245" s="88"/>
      <c r="AP245" s="88"/>
      <c r="AQ245" s="88"/>
      <c r="AR245" s="88"/>
      <c r="AS245" s="88"/>
      <c r="AT245" s="88"/>
      <c r="AU245" s="88"/>
      <c r="AV245" s="88"/>
      <c r="AW245" s="88"/>
      <c r="AX245" s="88"/>
      <c r="AY245" s="131"/>
      <c r="AZ245" s="88"/>
      <c r="BA245" s="88"/>
      <c r="BB245" s="88"/>
      <c r="BC245" s="88"/>
      <c r="BD245" s="88"/>
      <c r="BE245" s="88"/>
      <c r="BF245" s="88"/>
      <c r="BG245" s="88"/>
      <c r="BH245" s="88"/>
      <c r="BI245" s="88"/>
      <c r="BJ245" s="88"/>
      <c r="BK245" s="88"/>
      <c r="BL245" s="88"/>
      <c r="BM245" s="88"/>
      <c r="BN245" s="88"/>
      <c r="BO245" s="88"/>
      <c r="BP245" s="88"/>
      <c r="BQ245" s="88"/>
    </row>
    <row r="246" spans="1:69" ht="12.75" customHeight="1" x14ac:dyDescent="0.25">
      <c r="A246" s="127"/>
      <c r="B246" s="127"/>
      <c r="C246" s="128"/>
      <c r="D246" s="128"/>
      <c r="E246" s="128"/>
      <c r="F246" s="128"/>
      <c r="G246" s="127"/>
      <c r="H246" s="127"/>
      <c r="I246" s="127"/>
      <c r="J246" s="127"/>
      <c r="K246" s="127"/>
      <c r="L246" s="129"/>
      <c r="M246" s="129"/>
      <c r="N246" s="127"/>
      <c r="O246" s="133"/>
      <c r="P246" s="133"/>
      <c r="Q246" s="133"/>
      <c r="R246" s="133"/>
      <c r="S246" s="133"/>
      <c r="T246" s="133"/>
      <c r="U246" s="133"/>
      <c r="V246" s="133"/>
      <c r="W246" s="133"/>
      <c r="X246" s="127"/>
      <c r="Y246" s="127"/>
      <c r="Z246" s="127"/>
      <c r="AA246" s="127"/>
      <c r="AB246" s="127"/>
      <c r="AC246" s="127"/>
      <c r="AD246" s="127"/>
      <c r="AE246" s="127"/>
      <c r="AF246" s="127"/>
      <c r="AG246" s="127"/>
      <c r="AH246" s="88"/>
      <c r="AI246" s="88"/>
      <c r="AJ246" s="88"/>
      <c r="AK246" s="88"/>
      <c r="AL246" s="88"/>
      <c r="AM246" s="88"/>
      <c r="AN246" s="88"/>
      <c r="AO246" s="88"/>
      <c r="AP246" s="88"/>
      <c r="AQ246" s="88"/>
      <c r="AR246" s="88"/>
      <c r="AS246" s="88"/>
      <c r="AT246" s="88"/>
      <c r="AU246" s="88"/>
      <c r="AV246" s="88"/>
      <c r="AW246" s="88"/>
      <c r="AX246" s="88"/>
      <c r="AY246" s="131"/>
      <c r="AZ246" s="88"/>
      <c r="BA246" s="88"/>
      <c r="BB246" s="88"/>
      <c r="BC246" s="88"/>
      <c r="BD246" s="88"/>
      <c r="BE246" s="88"/>
      <c r="BF246" s="88"/>
      <c r="BG246" s="88"/>
      <c r="BH246" s="88"/>
      <c r="BI246" s="88"/>
      <c r="BJ246" s="88"/>
      <c r="BK246" s="88"/>
      <c r="BL246" s="88"/>
      <c r="BM246" s="88"/>
      <c r="BN246" s="88"/>
      <c r="BO246" s="88"/>
      <c r="BP246" s="88"/>
      <c r="BQ246" s="88"/>
    </row>
    <row r="247" spans="1:69" ht="12.75" customHeight="1" x14ac:dyDescent="0.25">
      <c r="A247" s="127"/>
      <c r="B247" s="127"/>
      <c r="C247" s="128"/>
      <c r="D247" s="128"/>
      <c r="E247" s="128"/>
      <c r="F247" s="128"/>
      <c r="G247" s="127"/>
      <c r="H247" s="127"/>
      <c r="I247" s="127"/>
      <c r="J247" s="127"/>
      <c r="K247" s="127"/>
      <c r="L247" s="129"/>
      <c r="M247" s="129"/>
      <c r="N247" s="127"/>
      <c r="O247" s="133"/>
      <c r="P247" s="133"/>
      <c r="Q247" s="133"/>
      <c r="R247" s="133"/>
      <c r="S247" s="133"/>
      <c r="T247" s="133"/>
      <c r="U247" s="133"/>
      <c r="V247" s="133"/>
      <c r="W247" s="133"/>
      <c r="X247" s="127"/>
      <c r="Y247" s="127"/>
      <c r="Z247" s="127"/>
      <c r="AA247" s="127"/>
      <c r="AB247" s="127"/>
      <c r="AC247" s="127"/>
      <c r="AD247" s="127"/>
      <c r="AE247" s="127"/>
      <c r="AF247" s="127"/>
      <c r="AG247" s="127"/>
      <c r="AH247" s="88"/>
      <c r="AI247" s="88"/>
      <c r="AJ247" s="88"/>
      <c r="AK247" s="88"/>
      <c r="AL247" s="88"/>
      <c r="AM247" s="88"/>
      <c r="AN247" s="88"/>
      <c r="AO247" s="88"/>
      <c r="AP247" s="88"/>
      <c r="AQ247" s="88"/>
      <c r="AR247" s="88"/>
      <c r="AS247" s="88"/>
      <c r="AT247" s="88"/>
      <c r="AU247" s="88"/>
      <c r="AV247" s="88"/>
      <c r="AW247" s="88"/>
      <c r="AX247" s="88"/>
      <c r="AY247" s="131"/>
      <c r="AZ247" s="88"/>
      <c r="BA247" s="88"/>
      <c r="BB247" s="88"/>
      <c r="BC247" s="88"/>
      <c r="BD247" s="88"/>
      <c r="BE247" s="88"/>
      <c r="BF247" s="88"/>
      <c r="BG247" s="88"/>
      <c r="BH247" s="88"/>
      <c r="BI247" s="88"/>
      <c r="BJ247" s="88"/>
      <c r="BK247" s="88"/>
      <c r="BL247" s="88"/>
      <c r="BM247" s="88"/>
      <c r="BN247" s="88"/>
      <c r="BO247" s="88"/>
      <c r="BP247" s="88"/>
      <c r="BQ247" s="88"/>
    </row>
    <row r="248" spans="1:69" ht="12.75" customHeight="1" x14ac:dyDescent="0.25">
      <c r="A248" s="127"/>
      <c r="B248" s="127"/>
      <c r="C248" s="128"/>
      <c r="D248" s="128"/>
      <c r="E248" s="128"/>
      <c r="F248" s="128"/>
      <c r="G248" s="127"/>
      <c r="H248" s="127"/>
      <c r="I248" s="127"/>
      <c r="J248" s="127"/>
      <c r="K248" s="127"/>
      <c r="L248" s="129"/>
      <c r="M248" s="129"/>
      <c r="N248" s="127"/>
      <c r="O248" s="133"/>
      <c r="P248" s="133"/>
      <c r="Q248" s="133"/>
      <c r="R248" s="133"/>
      <c r="S248" s="133"/>
      <c r="T248" s="133"/>
      <c r="U248" s="133"/>
      <c r="V248" s="133"/>
      <c r="W248" s="133"/>
      <c r="X248" s="127"/>
      <c r="Y248" s="127"/>
      <c r="Z248" s="127"/>
      <c r="AA248" s="127"/>
      <c r="AB248" s="127"/>
      <c r="AC248" s="127"/>
      <c r="AD248" s="127"/>
      <c r="AE248" s="127"/>
      <c r="AF248" s="127"/>
      <c r="AG248" s="127"/>
      <c r="AH248" s="88"/>
      <c r="AI248" s="88"/>
      <c r="AJ248" s="88"/>
      <c r="AK248" s="88"/>
      <c r="AL248" s="88"/>
      <c r="AM248" s="88"/>
      <c r="AN248" s="88"/>
      <c r="AO248" s="88"/>
      <c r="AP248" s="88"/>
      <c r="AQ248" s="88"/>
      <c r="AR248" s="88"/>
      <c r="AS248" s="88"/>
      <c r="AT248" s="88"/>
      <c r="AU248" s="88"/>
      <c r="AV248" s="88"/>
      <c r="AW248" s="88"/>
      <c r="AX248" s="88"/>
      <c r="AY248" s="131"/>
      <c r="AZ248" s="88"/>
      <c r="BA248" s="88"/>
      <c r="BB248" s="88"/>
      <c r="BC248" s="88"/>
      <c r="BD248" s="88"/>
      <c r="BE248" s="88"/>
      <c r="BF248" s="88"/>
      <c r="BG248" s="88"/>
      <c r="BH248" s="88"/>
      <c r="BI248" s="88"/>
      <c r="BJ248" s="88"/>
      <c r="BK248" s="88"/>
      <c r="BL248" s="88"/>
      <c r="BM248" s="88"/>
      <c r="BN248" s="88"/>
      <c r="BO248" s="88"/>
      <c r="BP248" s="88"/>
      <c r="BQ248" s="88"/>
    </row>
    <row r="249" spans="1:69" ht="12.75" customHeight="1" x14ac:dyDescent="0.25">
      <c r="A249" s="127"/>
      <c r="B249" s="127"/>
      <c r="C249" s="128"/>
      <c r="D249" s="128"/>
      <c r="E249" s="128"/>
      <c r="F249" s="128"/>
      <c r="G249" s="127"/>
      <c r="H249" s="127"/>
      <c r="I249" s="127"/>
      <c r="J249" s="127"/>
      <c r="K249" s="127"/>
      <c r="L249" s="129"/>
      <c r="M249" s="129"/>
      <c r="N249" s="127"/>
      <c r="O249" s="133"/>
      <c r="P249" s="133"/>
      <c r="Q249" s="133"/>
      <c r="R249" s="133"/>
      <c r="S249" s="133"/>
      <c r="T249" s="133"/>
      <c r="U249" s="133"/>
      <c r="V249" s="133"/>
      <c r="W249" s="133"/>
      <c r="X249" s="127"/>
      <c r="Y249" s="127"/>
      <c r="Z249" s="127"/>
      <c r="AA249" s="127"/>
      <c r="AB249" s="127"/>
      <c r="AC249" s="127"/>
      <c r="AD249" s="127"/>
      <c r="AE249" s="127"/>
      <c r="AF249" s="127"/>
      <c r="AG249" s="127"/>
      <c r="AH249" s="88"/>
      <c r="AI249" s="88"/>
      <c r="AJ249" s="88"/>
      <c r="AK249" s="88"/>
      <c r="AL249" s="88"/>
      <c r="AM249" s="88"/>
      <c r="AN249" s="88"/>
      <c r="AO249" s="88"/>
      <c r="AP249" s="88"/>
      <c r="AQ249" s="88"/>
      <c r="AR249" s="88"/>
      <c r="AS249" s="88"/>
      <c r="AT249" s="88"/>
      <c r="AU249" s="88"/>
      <c r="AV249" s="88"/>
      <c r="AW249" s="88"/>
      <c r="AX249" s="88"/>
      <c r="AY249" s="131"/>
      <c r="AZ249" s="88"/>
      <c r="BA249" s="88"/>
      <c r="BB249" s="88"/>
      <c r="BC249" s="88"/>
      <c r="BD249" s="88"/>
      <c r="BE249" s="88"/>
      <c r="BF249" s="88"/>
      <c r="BG249" s="88"/>
      <c r="BH249" s="88"/>
      <c r="BI249" s="88"/>
      <c r="BJ249" s="88"/>
      <c r="BK249" s="88"/>
      <c r="BL249" s="88"/>
      <c r="BM249" s="88"/>
      <c r="BN249" s="88"/>
      <c r="BO249" s="88"/>
      <c r="BP249" s="88"/>
      <c r="BQ249" s="88"/>
    </row>
    <row r="250" spans="1:69" ht="12.75" customHeight="1" x14ac:dyDescent="0.25">
      <c r="A250" s="127"/>
      <c r="B250" s="127"/>
      <c r="C250" s="128"/>
      <c r="D250" s="128"/>
      <c r="E250" s="128"/>
      <c r="F250" s="128"/>
      <c r="G250" s="127"/>
      <c r="H250" s="127"/>
      <c r="I250" s="127"/>
      <c r="J250" s="127"/>
      <c r="K250" s="127"/>
      <c r="L250" s="129"/>
      <c r="M250" s="129"/>
      <c r="N250" s="127"/>
      <c r="O250" s="133"/>
      <c r="P250" s="133"/>
      <c r="Q250" s="133"/>
      <c r="R250" s="133"/>
      <c r="S250" s="133"/>
      <c r="T250" s="133"/>
      <c r="U250" s="133"/>
      <c r="V250" s="133"/>
      <c r="W250" s="133"/>
      <c r="X250" s="127"/>
      <c r="Y250" s="127"/>
      <c r="Z250" s="127"/>
      <c r="AA250" s="127"/>
      <c r="AB250" s="127"/>
      <c r="AC250" s="127"/>
      <c r="AD250" s="127"/>
      <c r="AE250" s="127"/>
      <c r="AF250" s="127"/>
      <c r="AG250" s="127"/>
      <c r="AH250" s="88"/>
      <c r="AI250" s="88"/>
      <c r="AJ250" s="88"/>
      <c r="AK250" s="88"/>
      <c r="AL250" s="88"/>
      <c r="AM250" s="88"/>
      <c r="AN250" s="88"/>
      <c r="AO250" s="88"/>
      <c r="AP250" s="88"/>
      <c r="AQ250" s="88"/>
      <c r="AR250" s="88"/>
      <c r="AS250" s="88"/>
      <c r="AT250" s="88"/>
      <c r="AU250" s="88"/>
      <c r="AV250" s="88"/>
      <c r="AW250" s="88"/>
      <c r="AX250" s="88"/>
      <c r="AY250" s="131"/>
      <c r="AZ250" s="88"/>
      <c r="BA250" s="88"/>
      <c r="BB250" s="88"/>
      <c r="BC250" s="88"/>
      <c r="BD250" s="88"/>
      <c r="BE250" s="88"/>
      <c r="BF250" s="88"/>
      <c r="BG250" s="88"/>
      <c r="BH250" s="88"/>
      <c r="BI250" s="88"/>
      <c r="BJ250" s="88"/>
      <c r="BK250" s="88"/>
      <c r="BL250" s="88"/>
      <c r="BM250" s="88"/>
      <c r="BN250" s="88"/>
      <c r="BO250" s="88"/>
      <c r="BP250" s="88"/>
      <c r="BQ250" s="88"/>
    </row>
    <row r="251" spans="1:69" ht="12.75" customHeight="1" x14ac:dyDescent="0.25">
      <c r="A251" s="127"/>
      <c r="B251" s="127"/>
      <c r="C251" s="128"/>
      <c r="D251" s="128"/>
      <c r="E251" s="128"/>
      <c r="F251" s="128"/>
      <c r="G251" s="127"/>
      <c r="H251" s="127"/>
      <c r="I251" s="127"/>
      <c r="J251" s="127"/>
      <c r="K251" s="127"/>
      <c r="L251" s="129"/>
      <c r="M251" s="129"/>
      <c r="N251" s="127"/>
      <c r="O251" s="133"/>
      <c r="P251" s="133"/>
      <c r="Q251" s="133"/>
      <c r="R251" s="133"/>
      <c r="S251" s="133"/>
      <c r="T251" s="133"/>
      <c r="U251" s="133"/>
      <c r="V251" s="133"/>
      <c r="W251" s="133"/>
      <c r="X251" s="127"/>
      <c r="Y251" s="127"/>
      <c r="Z251" s="127"/>
      <c r="AA251" s="127"/>
      <c r="AB251" s="127"/>
      <c r="AC251" s="127"/>
      <c r="AD251" s="127"/>
      <c r="AE251" s="127"/>
      <c r="AF251" s="127"/>
      <c r="AG251" s="127"/>
      <c r="AH251" s="88"/>
      <c r="AI251" s="88"/>
      <c r="AJ251" s="88"/>
      <c r="AK251" s="88"/>
      <c r="AL251" s="88"/>
      <c r="AM251" s="88"/>
      <c r="AN251" s="88"/>
      <c r="AO251" s="88"/>
      <c r="AP251" s="88"/>
      <c r="AQ251" s="88"/>
      <c r="AR251" s="88"/>
      <c r="AS251" s="88"/>
      <c r="AT251" s="88"/>
      <c r="AU251" s="88"/>
      <c r="AV251" s="88"/>
      <c r="AW251" s="88"/>
      <c r="AX251" s="88"/>
      <c r="AY251" s="131"/>
      <c r="AZ251" s="88"/>
      <c r="BA251" s="88"/>
      <c r="BB251" s="88"/>
      <c r="BC251" s="88"/>
      <c r="BD251" s="88"/>
      <c r="BE251" s="88"/>
      <c r="BF251" s="88"/>
      <c r="BG251" s="88"/>
      <c r="BH251" s="88"/>
      <c r="BI251" s="88"/>
      <c r="BJ251" s="88"/>
      <c r="BK251" s="88"/>
      <c r="BL251" s="88"/>
      <c r="BM251" s="88"/>
      <c r="BN251" s="88"/>
      <c r="BO251" s="88"/>
      <c r="BP251" s="88"/>
      <c r="BQ251" s="88"/>
    </row>
    <row r="252" spans="1:69" ht="12.75" customHeight="1" x14ac:dyDescent="0.25">
      <c r="A252" s="127"/>
      <c r="B252" s="127"/>
      <c r="C252" s="128"/>
      <c r="D252" s="128"/>
      <c r="E252" s="128"/>
      <c r="F252" s="128"/>
      <c r="G252" s="127"/>
      <c r="H252" s="127"/>
      <c r="I252" s="127"/>
      <c r="J252" s="127"/>
      <c r="K252" s="127"/>
      <c r="L252" s="129"/>
      <c r="M252" s="129"/>
      <c r="N252" s="127"/>
      <c r="O252" s="133"/>
      <c r="P252" s="133"/>
      <c r="Q252" s="133"/>
      <c r="R252" s="133"/>
      <c r="S252" s="133"/>
      <c r="T252" s="133"/>
      <c r="U252" s="133"/>
      <c r="V252" s="133"/>
      <c r="W252" s="133"/>
      <c r="X252" s="127"/>
      <c r="Y252" s="127"/>
      <c r="Z252" s="127"/>
      <c r="AA252" s="127"/>
      <c r="AB252" s="127"/>
      <c r="AC252" s="127"/>
      <c r="AD252" s="127"/>
      <c r="AE252" s="127"/>
      <c r="AF252" s="127"/>
      <c r="AG252" s="127"/>
      <c r="AH252" s="88"/>
      <c r="AI252" s="88"/>
      <c r="AJ252" s="88"/>
      <c r="AK252" s="88"/>
      <c r="AL252" s="88"/>
      <c r="AM252" s="88"/>
      <c r="AN252" s="88"/>
      <c r="AO252" s="88"/>
      <c r="AP252" s="88"/>
      <c r="AQ252" s="88"/>
      <c r="AR252" s="88"/>
      <c r="AS252" s="88"/>
      <c r="AT252" s="88"/>
      <c r="AU252" s="88"/>
      <c r="AV252" s="88"/>
      <c r="AW252" s="88"/>
      <c r="AX252" s="88"/>
      <c r="AY252" s="131"/>
      <c r="AZ252" s="88"/>
      <c r="BA252" s="88"/>
      <c r="BB252" s="88"/>
      <c r="BC252" s="88"/>
      <c r="BD252" s="88"/>
      <c r="BE252" s="88"/>
      <c r="BF252" s="88"/>
      <c r="BG252" s="88"/>
      <c r="BH252" s="88"/>
      <c r="BI252" s="88"/>
      <c r="BJ252" s="88"/>
      <c r="BK252" s="88"/>
      <c r="BL252" s="88"/>
      <c r="BM252" s="88"/>
      <c r="BN252" s="88"/>
      <c r="BO252" s="88"/>
      <c r="BP252" s="88"/>
      <c r="BQ252" s="88"/>
    </row>
    <row r="253" spans="1:69" ht="12.75" customHeight="1" x14ac:dyDescent="0.25">
      <c r="A253" s="127"/>
      <c r="B253" s="127"/>
      <c r="C253" s="128"/>
      <c r="D253" s="128"/>
      <c r="E253" s="128"/>
      <c r="F253" s="128"/>
      <c r="G253" s="127"/>
      <c r="H253" s="127"/>
      <c r="I253" s="127"/>
      <c r="J253" s="127"/>
      <c r="K253" s="127"/>
      <c r="L253" s="129"/>
      <c r="M253" s="129"/>
      <c r="N253" s="127"/>
      <c r="O253" s="133"/>
      <c r="P253" s="133"/>
      <c r="Q253" s="133"/>
      <c r="R253" s="133"/>
      <c r="S253" s="133"/>
      <c r="T253" s="133"/>
      <c r="U253" s="133"/>
      <c r="V253" s="133"/>
      <c r="W253" s="133"/>
      <c r="X253" s="127"/>
      <c r="Y253" s="127"/>
      <c r="Z253" s="127"/>
      <c r="AA253" s="127"/>
      <c r="AB253" s="127"/>
      <c r="AC253" s="127"/>
      <c r="AD253" s="127"/>
      <c r="AE253" s="127"/>
      <c r="AF253" s="127"/>
      <c r="AG253" s="127"/>
      <c r="AH253" s="88"/>
      <c r="AI253" s="88"/>
      <c r="AJ253" s="88"/>
      <c r="AK253" s="88"/>
      <c r="AL253" s="88"/>
      <c r="AM253" s="88"/>
      <c r="AN253" s="88"/>
      <c r="AO253" s="88"/>
      <c r="AP253" s="88"/>
      <c r="AQ253" s="88"/>
      <c r="AR253" s="88"/>
      <c r="AS253" s="88"/>
      <c r="AT253" s="88"/>
      <c r="AU253" s="88"/>
      <c r="AV253" s="88"/>
      <c r="AW253" s="88"/>
      <c r="AX253" s="88"/>
      <c r="AY253" s="131"/>
      <c r="AZ253" s="88"/>
      <c r="BA253" s="88"/>
      <c r="BB253" s="88"/>
      <c r="BC253" s="88"/>
      <c r="BD253" s="88"/>
      <c r="BE253" s="88"/>
      <c r="BF253" s="88"/>
      <c r="BG253" s="88"/>
      <c r="BH253" s="88"/>
      <c r="BI253" s="88"/>
      <c r="BJ253" s="88"/>
      <c r="BK253" s="88"/>
      <c r="BL253" s="88"/>
      <c r="BM253" s="88"/>
      <c r="BN253" s="88"/>
      <c r="BO253" s="88"/>
      <c r="BP253" s="88"/>
      <c r="BQ253" s="88"/>
    </row>
    <row r="254" spans="1:69" ht="12.75" customHeight="1" x14ac:dyDescent="0.25">
      <c r="A254" s="127"/>
      <c r="B254" s="127"/>
      <c r="C254" s="128"/>
      <c r="D254" s="128"/>
      <c r="E254" s="128"/>
      <c r="F254" s="128"/>
      <c r="G254" s="127"/>
      <c r="H254" s="127"/>
      <c r="I254" s="127"/>
      <c r="J254" s="127"/>
      <c r="K254" s="127"/>
      <c r="L254" s="129"/>
      <c r="M254" s="129"/>
      <c r="N254" s="127"/>
      <c r="O254" s="133"/>
      <c r="P254" s="133"/>
      <c r="Q254" s="133"/>
      <c r="R254" s="133"/>
      <c r="S254" s="133"/>
      <c r="T254" s="133"/>
      <c r="U254" s="133"/>
      <c r="V254" s="133"/>
      <c r="W254" s="133"/>
      <c r="X254" s="127"/>
      <c r="Y254" s="127"/>
      <c r="Z254" s="127"/>
      <c r="AA254" s="127"/>
      <c r="AB254" s="127"/>
      <c r="AC254" s="127"/>
      <c r="AD254" s="127"/>
      <c r="AE254" s="127"/>
      <c r="AF254" s="127"/>
      <c r="AG254" s="127"/>
      <c r="AH254" s="88"/>
      <c r="AI254" s="88"/>
      <c r="AJ254" s="88"/>
      <c r="AK254" s="88"/>
      <c r="AL254" s="88"/>
      <c r="AM254" s="88"/>
      <c r="AN254" s="88"/>
      <c r="AO254" s="88"/>
      <c r="AP254" s="88"/>
      <c r="AQ254" s="88"/>
      <c r="AR254" s="88"/>
      <c r="AS254" s="88"/>
      <c r="AT254" s="88"/>
      <c r="AU254" s="88"/>
      <c r="AV254" s="88"/>
      <c r="AW254" s="88"/>
      <c r="AX254" s="88"/>
      <c r="AY254" s="131"/>
      <c r="AZ254" s="88"/>
      <c r="BA254" s="88"/>
      <c r="BB254" s="88"/>
      <c r="BC254" s="88"/>
      <c r="BD254" s="88"/>
      <c r="BE254" s="88"/>
      <c r="BF254" s="88"/>
      <c r="BG254" s="88"/>
      <c r="BH254" s="88"/>
      <c r="BI254" s="88"/>
      <c r="BJ254" s="88"/>
      <c r="BK254" s="88"/>
      <c r="BL254" s="88"/>
      <c r="BM254" s="88"/>
      <c r="BN254" s="88"/>
      <c r="BO254" s="88"/>
      <c r="BP254" s="88"/>
      <c r="BQ254" s="88"/>
    </row>
    <row r="255" spans="1:69" ht="12.75" customHeight="1" x14ac:dyDescent="0.25">
      <c r="A255" s="127"/>
      <c r="B255" s="127"/>
      <c r="C255" s="128"/>
      <c r="D255" s="128"/>
      <c r="E255" s="128"/>
      <c r="F255" s="128"/>
      <c r="G255" s="127"/>
      <c r="H255" s="127"/>
      <c r="I255" s="127"/>
      <c r="J255" s="127"/>
      <c r="K255" s="127"/>
      <c r="L255" s="129"/>
      <c r="M255" s="129"/>
      <c r="N255" s="127"/>
      <c r="O255" s="133"/>
      <c r="P255" s="133"/>
      <c r="Q255" s="133"/>
      <c r="R255" s="133"/>
      <c r="S255" s="133"/>
      <c r="T255" s="133"/>
      <c r="U255" s="133"/>
      <c r="V255" s="133"/>
      <c r="W255" s="133"/>
      <c r="X255" s="127"/>
      <c r="Y255" s="127"/>
      <c r="Z255" s="127"/>
      <c r="AA255" s="127"/>
      <c r="AB255" s="127"/>
      <c r="AC255" s="127"/>
      <c r="AD255" s="127"/>
      <c r="AE255" s="127"/>
      <c r="AF255" s="127"/>
      <c r="AG255" s="127"/>
      <c r="AH255" s="88"/>
      <c r="AI255" s="88"/>
      <c r="AJ255" s="88"/>
      <c r="AK255" s="88"/>
      <c r="AL255" s="88"/>
      <c r="AM255" s="88"/>
      <c r="AN255" s="88"/>
      <c r="AO255" s="88"/>
      <c r="AP255" s="88"/>
      <c r="AQ255" s="88"/>
      <c r="AR255" s="88"/>
      <c r="AS255" s="88"/>
      <c r="AT255" s="88"/>
      <c r="AU255" s="88"/>
      <c r="AV255" s="88"/>
      <c r="AW255" s="88"/>
      <c r="AX255" s="88"/>
      <c r="AY255" s="131"/>
      <c r="AZ255" s="88"/>
      <c r="BA255" s="88"/>
      <c r="BB255" s="88"/>
      <c r="BC255" s="88"/>
      <c r="BD255" s="88"/>
      <c r="BE255" s="88"/>
      <c r="BF255" s="88"/>
      <c r="BG255" s="88"/>
      <c r="BH255" s="88"/>
      <c r="BI255" s="88"/>
      <c r="BJ255" s="88"/>
      <c r="BK255" s="88"/>
      <c r="BL255" s="88"/>
      <c r="BM255" s="88"/>
      <c r="BN255" s="88"/>
      <c r="BO255" s="88"/>
      <c r="BP255" s="88"/>
      <c r="BQ255" s="88"/>
    </row>
    <row r="256" spans="1:69" ht="12.75" customHeight="1" x14ac:dyDescent="0.25">
      <c r="A256" s="127"/>
      <c r="B256" s="127"/>
      <c r="C256" s="128"/>
      <c r="D256" s="128"/>
      <c r="E256" s="128"/>
      <c r="F256" s="128"/>
      <c r="G256" s="127"/>
      <c r="H256" s="127"/>
      <c r="I256" s="127"/>
      <c r="J256" s="127"/>
      <c r="K256" s="127"/>
      <c r="L256" s="129"/>
      <c r="M256" s="129"/>
      <c r="N256" s="127"/>
      <c r="O256" s="133"/>
      <c r="P256" s="133"/>
      <c r="Q256" s="133"/>
      <c r="R256" s="133"/>
      <c r="S256" s="133"/>
      <c r="T256" s="133"/>
      <c r="U256" s="133"/>
      <c r="V256" s="133"/>
      <c r="W256" s="133"/>
      <c r="X256" s="127"/>
      <c r="Y256" s="127"/>
      <c r="Z256" s="127"/>
      <c r="AA256" s="127"/>
      <c r="AB256" s="127"/>
      <c r="AC256" s="127"/>
      <c r="AD256" s="127"/>
      <c r="AE256" s="127"/>
      <c r="AF256" s="127"/>
      <c r="AG256" s="127"/>
      <c r="AH256" s="88"/>
      <c r="AI256" s="88"/>
      <c r="AJ256" s="88"/>
      <c r="AK256" s="88"/>
      <c r="AL256" s="88"/>
      <c r="AM256" s="88"/>
      <c r="AN256" s="88"/>
      <c r="AO256" s="88"/>
      <c r="AP256" s="88"/>
      <c r="AQ256" s="88"/>
      <c r="AR256" s="88"/>
      <c r="AS256" s="88"/>
      <c r="AT256" s="88"/>
      <c r="AU256" s="88"/>
      <c r="AV256" s="88"/>
      <c r="AW256" s="88"/>
      <c r="AX256" s="88"/>
      <c r="AY256" s="131"/>
      <c r="AZ256" s="88"/>
      <c r="BA256" s="88"/>
      <c r="BB256" s="88"/>
      <c r="BC256" s="88"/>
      <c r="BD256" s="88"/>
      <c r="BE256" s="88"/>
      <c r="BF256" s="88"/>
      <c r="BG256" s="88"/>
      <c r="BH256" s="88"/>
      <c r="BI256" s="88"/>
      <c r="BJ256" s="88"/>
      <c r="BK256" s="88"/>
      <c r="BL256" s="88"/>
      <c r="BM256" s="88"/>
      <c r="BN256" s="88"/>
      <c r="BO256" s="88"/>
      <c r="BP256" s="88"/>
      <c r="BQ256" s="88"/>
    </row>
    <row r="257" spans="1:69" ht="12.75" customHeight="1" x14ac:dyDescent="0.25">
      <c r="A257" s="127"/>
      <c r="B257" s="127"/>
      <c r="C257" s="128"/>
      <c r="D257" s="128"/>
      <c r="E257" s="128"/>
      <c r="F257" s="128"/>
      <c r="G257" s="127"/>
      <c r="H257" s="127"/>
      <c r="I257" s="127"/>
      <c r="J257" s="127"/>
      <c r="K257" s="127"/>
      <c r="L257" s="129"/>
      <c r="M257" s="129"/>
      <c r="N257" s="127"/>
      <c r="O257" s="133"/>
      <c r="P257" s="133"/>
      <c r="Q257" s="133"/>
      <c r="R257" s="133"/>
      <c r="S257" s="133"/>
      <c r="T257" s="133"/>
      <c r="U257" s="133"/>
      <c r="V257" s="133"/>
      <c r="W257" s="133"/>
      <c r="X257" s="127"/>
      <c r="Y257" s="127"/>
      <c r="Z257" s="127"/>
      <c r="AA257" s="127"/>
      <c r="AB257" s="127"/>
      <c r="AC257" s="127"/>
      <c r="AD257" s="127"/>
      <c r="AE257" s="127"/>
      <c r="AF257" s="127"/>
      <c r="AG257" s="127"/>
      <c r="AH257" s="88"/>
      <c r="AI257" s="88"/>
      <c r="AJ257" s="88"/>
      <c r="AK257" s="88"/>
      <c r="AL257" s="88"/>
      <c r="AM257" s="88"/>
      <c r="AN257" s="88"/>
      <c r="AO257" s="88"/>
      <c r="AP257" s="88"/>
      <c r="AQ257" s="88"/>
      <c r="AR257" s="88"/>
      <c r="AS257" s="88"/>
      <c r="AT257" s="88"/>
      <c r="AU257" s="88"/>
      <c r="AV257" s="88"/>
      <c r="AW257" s="88"/>
      <c r="AX257" s="88"/>
      <c r="AY257" s="131"/>
      <c r="AZ257" s="88"/>
      <c r="BA257" s="88"/>
      <c r="BB257" s="88"/>
      <c r="BC257" s="88"/>
      <c r="BD257" s="88"/>
      <c r="BE257" s="88"/>
      <c r="BF257" s="88"/>
      <c r="BG257" s="88"/>
      <c r="BH257" s="88"/>
      <c r="BI257" s="88"/>
      <c r="BJ257" s="88"/>
      <c r="BK257" s="88"/>
      <c r="BL257" s="88"/>
      <c r="BM257" s="88"/>
      <c r="BN257" s="88"/>
      <c r="BO257" s="88"/>
      <c r="BP257" s="88"/>
      <c r="BQ257" s="88"/>
    </row>
    <row r="258" spans="1:69" ht="12.75" customHeight="1" x14ac:dyDescent="0.25">
      <c r="A258" s="127"/>
      <c r="B258" s="127"/>
      <c r="C258" s="128"/>
      <c r="D258" s="128"/>
      <c r="E258" s="128"/>
      <c r="F258" s="128"/>
      <c r="G258" s="127"/>
      <c r="H258" s="127"/>
      <c r="I258" s="127"/>
      <c r="J258" s="127"/>
      <c r="K258" s="127"/>
      <c r="L258" s="129"/>
      <c r="M258" s="129"/>
      <c r="N258" s="127"/>
      <c r="O258" s="133"/>
      <c r="P258" s="133"/>
      <c r="Q258" s="133"/>
      <c r="R258" s="133"/>
      <c r="S258" s="133"/>
      <c r="T258" s="133"/>
      <c r="U258" s="133"/>
      <c r="V258" s="133"/>
      <c r="W258" s="133"/>
      <c r="X258" s="127"/>
      <c r="Y258" s="127"/>
      <c r="Z258" s="127"/>
      <c r="AA258" s="127"/>
      <c r="AB258" s="127"/>
      <c r="AC258" s="127"/>
      <c r="AD258" s="127"/>
      <c r="AE258" s="127"/>
      <c r="AF258" s="127"/>
      <c r="AG258" s="127"/>
      <c r="AH258" s="88"/>
      <c r="AI258" s="88"/>
      <c r="AJ258" s="88"/>
      <c r="AK258" s="88"/>
      <c r="AL258" s="88"/>
      <c r="AM258" s="88"/>
      <c r="AN258" s="88"/>
      <c r="AO258" s="88"/>
      <c r="AP258" s="88"/>
      <c r="AQ258" s="88"/>
      <c r="AR258" s="88"/>
      <c r="AS258" s="88"/>
      <c r="AT258" s="88"/>
      <c r="AU258" s="88"/>
      <c r="AV258" s="88"/>
      <c r="AW258" s="88"/>
      <c r="AX258" s="88"/>
      <c r="AY258" s="131"/>
      <c r="AZ258" s="88"/>
      <c r="BA258" s="88"/>
      <c r="BB258" s="88"/>
      <c r="BC258" s="88"/>
      <c r="BD258" s="88"/>
      <c r="BE258" s="88"/>
      <c r="BF258" s="88"/>
      <c r="BG258" s="88"/>
      <c r="BH258" s="88"/>
      <c r="BI258" s="88"/>
      <c r="BJ258" s="88"/>
      <c r="BK258" s="88"/>
      <c r="BL258" s="88"/>
      <c r="BM258" s="88"/>
      <c r="BN258" s="88"/>
      <c r="BO258" s="88"/>
      <c r="BP258" s="88"/>
      <c r="BQ258" s="88"/>
    </row>
    <row r="259" spans="1:69" ht="12.75" customHeight="1" x14ac:dyDescent="0.25">
      <c r="A259" s="127"/>
      <c r="B259" s="127"/>
      <c r="C259" s="128"/>
      <c r="D259" s="128"/>
      <c r="E259" s="128"/>
      <c r="F259" s="128"/>
      <c r="G259" s="127"/>
      <c r="H259" s="127"/>
      <c r="I259" s="127"/>
      <c r="J259" s="127"/>
      <c r="K259" s="127"/>
      <c r="L259" s="129"/>
      <c r="M259" s="129"/>
      <c r="N259" s="127"/>
      <c r="O259" s="133"/>
      <c r="P259" s="133"/>
      <c r="Q259" s="133"/>
      <c r="R259" s="133"/>
      <c r="S259" s="133"/>
      <c r="T259" s="133"/>
      <c r="U259" s="133"/>
      <c r="V259" s="133"/>
      <c r="W259" s="133"/>
      <c r="X259" s="127"/>
      <c r="Y259" s="127"/>
      <c r="Z259" s="127"/>
      <c r="AA259" s="127"/>
      <c r="AB259" s="127"/>
      <c r="AC259" s="127"/>
      <c r="AD259" s="127"/>
      <c r="AE259" s="127"/>
      <c r="AF259" s="127"/>
      <c r="AG259" s="127"/>
      <c r="AH259" s="88"/>
      <c r="AI259" s="88"/>
      <c r="AJ259" s="88"/>
      <c r="AK259" s="88"/>
      <c r="AL259" s="88"/>
      <c r="AM259" s="88"/>
      <c r="AN259" s="88"/>
      <c r="AO259" s="88"/>
      <c r="AP259" s="88"/>
      <c r="AQ259" s="88"/>
      <c r="AR259" s="88"/>
      <c r="AS259" s="88"/>
      <c r="AT259" s="88"/>
      <c r="AU259" s="88"/>
      <c r="AV259" s="88"/>
      <c r="AW259" s="88"/>
      <c r="AX259" s="88"/>
      <c r="AY259" s="131"/>
      <c r="AZ259" s="88"/>
      <c r="BA259" s="88"/>
      <c r="BB259" s="88"/>
      <c r="BC259" s="88"/>
      <c r="BD259" s="88"/>
      <c r="BE259" s="88"/>
      <c r="BF259" s="88"/>
      <c r="BG259" s="88"/>
      <c r="BH259" s="88"/>
      <c r="BI259" s="88"/>
      <c r="BJ259" s="88"/>
      <c r="BK259" s="88"/>
      <c r="BL259" s="88"/>
      <c r="BM259" s="88"/>
      <c r="BN259" s="88"/>
      <c r="BO259" s="88"/>
      <c r="BP259" s="88"/>
      <c r="BQ259" s="88"/>
    </row>
    <row r="260" spans="1:69" ht="12.75" customHeight="1" x14ac:dyDescent="0.25">
      <c r="A260" s="127"/>
      <c r="B260" s="127"/>
      <c r="C260" s="128"/>
      <c r="D260" s="128"/>
      <c r="E260" s="128"/>
      <c r="F260" s="128"/>
      <c r="G260" s="127"/>
      <c r="H260" s="127"/>
      <c r="I260" s="127"/>
      <c r="J260" s="127"/>
      <c r="K260" s="127"/>
      <c r="L260" s="129"/>
      <c r="M260" s="129"/>
      <c r="N260" s="127"/>
      <c r="O260" s="133"/>
      <c r="P260" s="133"/>
      <c r="Q260" s="133"/>
      <c r="R260" s="133"/>
      <c r="S260" s="133"/>
      <c r="T260" s="133"/>
      <c r="U260" s="133"/>
      <c r="V260" s="133"/>
      <c r="W260" s="133"/>
      <c r="X260" s="127"/>
      <c r="Y260" s="127"/>
      <c r="Z260" s="127"/>
      <c r="AA260" s="127"/>
      <c r="AB260" s="127"/>
      <c r="AC260" s="127"/>
      <c r="AD260" s="127"/>
      <c r="AE260" s="127"/>
      <c r="AF260" s="127"/>
      <c r="AG260" s="127"/>
      <c r="AH260" s="88"/>
      <c r="AI260" s="88"/>
      <c r="AJ260" s="88"/>
      <c r="AK260" s="88"/>
      <c r="AL260" s="88"/>
      <c r="AM260" s="88"/>
      <c r="AN260" s="88"/>
      <c r="AO260" s="88"/>
      <c r="AP260" s="88"/>
      <c r="AQ260" s="88"/>
      <c r="AR260" s="88"/>
      <c r="AS260" s="88"/>
      <c r="AT260" s="88"/>
      <c r="AU260" s="88"/>
      <c r="AV260" s="88"/>
      <c r="AW260" s="88"/>
      <c r="AX260" s="88"/>
      <c r="AY260" s="131"/>
      <c r="AZ260" s="88"/>
      <c r="BA260" s="88"/>
      <c r="BB260" s="88"/>
      <c r="BC260" s="88"/>
      <c r="BD260" s="88"/>
      <c r="BE260" s="88"/>
      <c r="BF260" s="88"/>
      <c r="BG260" s="88"/>
      <c r="BH260" s="88"/>
      <c r="BI260" s="88"/>
      <c r="BJ260" s="88"/>
      <c r="BK260" s="88"/>
      <c r="BL260" s="88"/>
      <c r="BM260" s="88"/>
      <c r="BN260" s="88"/>
      <c r="BO260" s="88"/>
      <c r="BP260" s="88"/>
      <c r="BQ260" s="88"/>
    </row>
    <row r="261" spans="1:69" ht="12.75" customHeight="1" x14ac:dyDescent="0.25">
      <c r="A261" s="127"/>
      <c r="B261" s="127"/>
      <c r="C261" s="128"/>
      <c r="D261" s="128"/>
      <c r="E261" s="128"/>
      <c r="F261" s="128"/>
      <c r="G261" s="127"/>
      <c r="H261" s="127"/>
      <c r="I261" s="127"/>
      <c r="J261" s="127"/>
      <c r="K261" s="127"/>
      <c r="L261" s="129"/>
      <c r="M261" s="129"/>
      <c r="N261" s="127"/>
      <c r="O261" s="133"/>
      <c r="P261" s="133"/>
      <c r="Q261" s="133"/>
      <c r="R261" s="133"/>
      <c r="S261" s="133"/>
      <c r="T261" s="133"/>
      <c r="U261" s="133"/>
      <c r="V261" s="133"/>
      <c r="W261" s="133"/>
      <c r="X261" s="127"/>
      <c r="Y261" s="127"/>
      <c r="Z261" s="127"/>
      <c r="AA261" s="127"/>
      <c r="AB261" s="127"/>
      <c r="AC261" s="127"/>
      <c r="AD261" s="127"/>
      <c r="AE261" s="127"/>
      <c r="AF261" s="127"/>
      <c r="AG261" s="127"/>
      <c r="AH261" s="88"/>
      <c r="AI261" s="88"/>
      <c r="AJ261" s="88"/>
      <c r="AK261" s="88"/>
      <c r="AL261" s="88"/>
      <c r="AM261" s="88"/>
      <c r="AN261" s="88"/>
      <c r="AO261" s="88"/>
      <c r="AP261" s="88"/>
      <c r="AQ261" s="88"/>
      <c r="AR261" s="88"/>
      <c r="AS261" s="88"/>
      <c r="AT261" s="88"/>
      <c r="AU261" s="88"/>
      <c r="AV261" s="88"/>
      <c r="AW261" s="88"/>
      <c r="AX261" s="88"/>
      <c r="AY261" s="131"/>
      <c r="AZ261" s="88"/>
      <c r="BA261" s="88"/>
      <c r="BB261" s="88"/>
      <c r="BC261" s="88"/>
      <c r="BD261" s="88"/>
      <c r="BE261" s="88"/>
      <c r="BF261" s="88"/>
      <c r="BG261" s="88"/>
      <c r="BH261" s="88"/>
      <c r="BI261" s="88"/>
      <c r="BJ261" s="88"/>
      <c r="BK261" s="88"/>
      <c r="BL261" s="88"/>
      <c r="BM261" s="88"/>
      <c r="BN261" s="88"/>
      <c r="BO261" s="88"/>
      <c r="BP261" s="88"/>
      <c r="BQ261" s="88"/>
    </row>
    <row r="262" spans="1:69" ht="12.75" customHeight="1" x14ac:dyDescent="0.25">
      <c r="A262" s="127"/>
      <c r="B262" s="127"/>
      <c r="C262" s="128"/>
      <c r="D262" s="128"/>
      <c r="E262" s="128"/>
      <c r="F262" s="128"/>
      <c r="G262" s="127"/>
      <c r="H262" s="127"/>
      <c r="I262" s="127"/>
      <c r="J262" s="127"/>
      <c r="K262" s="127"/>
      <c r="L262" s="129"/>
      <c r="M262" s="129"/>
      <c r="N262" s="127"/>
      <c r="O262" s="133"/>
      <c r="P262" s="133"/>
      <c r="Q262" s="133"/>
      <c r="R262" s="133"/>
      <c r="S262" s="133"/>
      <c r="T262" s="133"/>
      <c r="U262" s="133"/>
      <c r="V262" s="133"/>
      <c r="W262" s="133"/>
      <c r="X262" s="127"/>
      <c r="Y262" s="127"/>
      <c r="Z262" s="127"/>
      <c r="AA262" s="127"/>
      <c r="AB262" s="127"/>
      <c r="AC262" s="127"/>
      <c r="AD262" s="127"/>
      <c r="AE262" s="127"/>
      <c r="AF262" s="127"/>
      <c r="AG262" s="127"/>
      <c r="AH262" s="88"/>
      <c r="AI262" s="88"/>
      <c r="AJ262" s="88"/>
      <c r="AK262" s="88"/>
      <c r="AL262" s="88"/>
      <c r="AM262" s="88"/>
      <c r="AN262" s="88"/>
      <c r="AO262" s="88"/>
      <c r="AP262" s="88"/>
      <c r="AQ262" s="88"/>
      <c r="AR262" s="88"/>
      <c r="AS262" s="88"/>
      <c r="AT262" s="88"/>
      <c r="AU262" s="88"/>
      <c r="AV262" s="88"/>
      <c r="AW262" s="88"/>
      <c r="AX262" s="88"/>
      <c r="AY262" s="131"/>
      <c r="AZ262" s="88"/>
      <c r="BA262" s="88"/>
      <c r="BB262" s="88"/>
      <c r="BC262" s="88"/>
      <c r="BD262" s="88"/>
      <c r="BE262" s="88"/>
      <c r="BF262" s="88"/>
      <c r="BG262" s="88"/>
      <c r="BH262" s="88"/>
      <c r="BI262" s="88"/>
      <c r="BJ262" s="88"/>
      <c r="BK262" s="88"/>
      <c r="BL262" s="88"/>
      <c r="BM262" s="88"/>
      <c r="BN262" s="88"/>
      <c r="BO262" s="88"/>
      <c r="BP262" s="88"/>
      <c r="BQ262" s="88"/>
    </row>
    <row r="263" spans="1:69" ht="12.75" customHeight="1" x14ac:dyDescent="0.25">
      <c r="A263" s="127"/>
      <c r="B263" s="127"/>
      <c r="C263" s="128"/>
      <c r="D263" s="128"/>
      <c r="E263" s="128"/>
      <c r="F263" s="128"/>
      <c r="G263" s="127"/>
      <c r="H263" s="127"/>
      <c r="I263" s="127"/>
      <c r="J263" s="127"/>
      <c r="K263" s="127"/>
      <c r="L263" s="129"/>
      <c r="M263" s="129"/>
      <c r="N263" s="127"/>
      <c r="O263" s="133"/>
      <c r="P263" s="133"/>
      <c r="Q263" s="133"/>
      <c r="R263" s="133"/>
      <c r="S263" s="133"/>
      <c r="T263" s="133"/>
      <c r="U263" s="133"/>
      <c r="V263" s="133"/>
      <c r="W263" s="133"/>
      <c r="X263" s="127"/>
      <c r="Y263" s="127"/>
      <c r="Z263" s="127"/>
      <c r="AA263" s="127"/>
      <c r="AB263" s="127"/>
      <c r="AC263" s="127"/>
      <c r="AD263" s="127"/>
      <c r="AE263" s="127"/>
      <c r="AF263" s="127"/>
      <c r="AG263" s="127"/>
      <c r="AH263" s="88"/>
      <c r="AI263" s="88"/>
      <c r="AJ263" s="88"/>
      <c r="AK263" s="88"/>
      <c r="AL263" s="88"/>
      <c r="AM263" s="88"/>
      <c r="AN263" s="88"/>
      <c r="AO263" s="88"/>
      <c r="AP263" s="88"/>
      <c r="AQ263" s="88"/>
      <c r="AR263" s="88"/>
      <c r="AS263" s="88"/>
      <c r="AT263" s="88"/>
      <c r="AU263" s="88"/>
      <c r="AV263" s="88"/>
      <c r="AW263" s="88"/>
      <c r="AX263" s="88"/>
      <c r="AY263" s="131"/>
      <c r="AZ263" s="88"/>
      <c r="BA263" s="88"/>
      <c r="BB263" s="88"/>
      <c r="BC263" s="88"/>
      <c r="BD263" s="88"/>
      <c r="BE263" s="88"/>
      <c r="BF263" s="88"/>
      <c r="BG263" s="88"/>
      <c r="BH263" s="88"/>
      <c r="BI263" s="88"/>
      <c r="BJ263" s="88"/>
      <c r="BK263" s="88"/>
      <c r="BL263" s="88"/>
      <c r="BM263" s="88"/>
      <c r="BN263" s="88"/>
      <c r="BO263" s="88"/>
      <c r="BP263" s="88"/>
      <c r="BQ263" s="88"/>
    </row>
    <row r="264" spans="1:69" ht="12.75" customHeight="1" x14ac:dyDescent="0.25">
      <c r="A264" s="127"/>
      <c r="B264" s="127"/>
      <c r="C264" s="128"/>
      <c r="D264" s="128"/>
      <c r="E264" s="128"/>
      <c r="F264" s="128"/>
      <c r="G264" s="127"/>
      <c r="H264" s="127"/>
      <c r="I264" s="127"/>
      <c r="J264" s="127"/>
      <c r="K264" s="127"/>
      <c r="L264" s="129"/>
      <c r="M264" s="129"/>
      <c r="N264" s="127"/>
      <c r="O264" s="133"/>
      <c r="P264" s="133"/>
      <c r="Q264" s="133"/>
      <c r="R264" s="133"/>
      <c r="S264" s="133"/>
      <c r="T264" s="133"/>
      <c r="U264" s="133"/>
      <c r="V264" s="133"/>
      <c r="W264" s="133"/>
      <c r="X264" s="127"/>
      <c r="Y264" s="127"/>
      <c r="Z264" s="127"/>
      <c r="AA264" s="127"/>
      <c r="AB264" s="127"/>
      <c r="AC264" s="127"/>
      <c r="AD264" s="127"/>
      <c r="AE264" s="127"/>
      <c r="AF264" s="127"/>
      <c r="AG264" s="127"/>
      <c r="AH264" s="88"/>
      <c r="AI264" s="88"/>
      <c r="AJ264" s="88"/>
      <c r="AK264" s="88"/>
      <c r="AL264" s="88"/>
      <c r="AM264" s="88"/>
      <c r="AN264" s="88"/>
      <c r="AO264" s="88"/>
      <c r="AP264" s="88"/>
      <c r="AQ264" s="88"/>
      <c r="AR264" s="88"/>
      <c r="AS264" s="88"/>
      <c r="AT264" s="88"/>
      <c r="AU264" s="88"/>
      <c r="AV264" s="88"/>
      <c r="AW264" s="88"/>
      <c r="AX264" s="88"/>
      <c r="AY264" s="131"/>
      <c r="AZ264" s="88"/>
      <c r="BA264" s="88"/>
      <c r="BB264" s="88"/>
      <c r="BC264" s="88"/>
      <c r="BD264" s="88"/>
      <c r="BE264" s="88"/>
      <c r="BF264" s="88"/>
      <c r="BG264" s="88"/>
      <c r="BH264" s="88"/>
      <c r="BI264" s="88"/>
      <c r="BJ264" s="88"/>
      <c r="BK264" s="88"/>
      <c r="BL264" s="88"/>
      <c r="BM264" s="88"/>
      <c r="BN264" s="88"/>
      <c r="BO264" s="88"/>
      <c r="BP264" s="88"/>
      <c r="BQ264" s="88"/>
    </row>
    <row r="265" spans="1:69" ht="12.75" customHeight="1" x14ac:dyDescent="0.25">
      <c r="A265" s="127"/>
      <c r="B265" s="127"/>
      <c r="C265" s="128"/>
      <c r="D265" s="128"/>
      <c r="E265" s="128"/>
      <c r="F265" s="128"/>
      <c r="G265" s="127"/>
      <c r="H265" s="127"/>
      <c r="I265" s="127"/>
      <c r="J265" s="127"/>
      <c r="K265" s="127"/>
      <c r="L265" s="129"/>
      <c r="M265" s="129"/>
      <c r="N265" s="127"/>
      <c r="O265" s="133"/>
      <c r="P265" s="133"/>
      <c r="Q265" s="133"/>
      <c r="R265" s="133"/>
      <c r="S265" s="133"/>
      <c r="T265" s="133"/>
      <c r="U265" s="133"/>
      <c r="V265" s="133"/>
      <c r="W265" s="133"/>
      <c r="X265" s="127"/>
      <c r="Y265" s="127"/>
      <c r="Z265" s="127"/>
      <c r="AA265" s="127"/>
      <c r="AB265" s="127"/>
      <c r="AC265" s="127"/>
      <c r="AD265" s="127"/>
      <c r="AE265" s="127"/>
      <c r="AF265" s="127"/>
      <c r="AG265" s="127"/>
      <c r="AH265" s="88"/>
      <c r="AI265" s="88"/>
      <c r="AJ265" s="88"/>
      <c r="AK265" s="88"/>
      <c r="AL265" s="88"/>
      <c r="AM265" s="88"/>
      <c r="AN265" s="88"/>
      <c r="AO265" s="88"/>
      <c r="AP265" s="88"/>
      <c r="AQ265" s="88"/>
      <c r="AR265" s="88"/>
      <c r="AS265" s="88"/>
      <c r="AT265" s="88"/>
      <c r="AU265" s="88"/>
      <c r="AV265" s="88"/>
      <c r="AW265" s="88"/>
      <c r="AX265" s="88"/>
      <c r="AY265" s="131"/>
      <c r="AZ265" s="88"/>
      <c r="BA265" s="88"/>
      <c r="BB265" s="88"/>
      <c r="BC265" s="88"/>
      <c r="BD265" s="88"/>
      <c r="BE265" s="88"/>
      <c r="BF265" s="88"/>
      <c r="BG265" s="88"/>
      <c r="BH265" s="88"/>
      <c r="BI265" s="88"/>
      <c r="BJ265" s="88"/>
      <c r="BK265" s="88"/>
      <c r="BL265" s="88"/>
      <c r="BM265" s="88"/>
      <c r="BN265" s="88"/>
      <c r="BO265" s="88"/>
      <c r="BP265" s="88"/>
      <c r="BQ265" s="88"/>
    </row>
    <row r="266" spans="1:69" ht="12.75" customHeight="1" x14ac:dyDescent="0.25">
      <c r="A266" s="127"/>
      <c r="B266" s="127"/>
      <c r="C266" s="128"/>
      <c r="D266" s="128"/>
      <c r="E266" s="128"/>
      <c r="F266" s="128"/>
      <c r="G266" s="127"/>
      <c r="H266" s="127"/>
      <c r="I266" s="127"/>
      <c r="J266" s="127"/>
      <c r="K266" s="127"/>
      <c r="L266" s="129"/>
      <c r="M266" s="129"/>
      <c r="N266" s="127"/>
      <c r="O266" s="133"/>
      <c r="P266" s="133"/>
      <c r="Q266" s="133"/>
      <c r="R266" s="133"/>
      <c r="S266" s="133"/>
      <c r="T266" s="133"/>
      <c r="U266" s="133"/>
      <c r="V266" s="133"/>
      <c r="W266" s="133"/>
      <c r="X266" s="127"/>
      <c r="Y266" s="127"/>
      <c r="Z266" s="127"/>
      <c r="AA266" s="127"/>
      <c r="AB266" s="127"/>
      <c r="AC266" s="127"/>
      <c r="AD266" s="127"/>
      <c r="AE266" s="127"/>
      <c r="AF266" s="127"/>
      <c r="AG266" s="127"/>
      <c r="AH266" s="88"/>
      <c r="AI266" s="88"/>
      <c r="AJ266" s="88"/>
      <c r="AK266" s="88"/>
      <c r="AL266" s="88"/>
      <c r="AM266" s="88"/>
      <c r="AN266" s="88"/>
      <c r="AO266" s="88"/>
      <c r="AP266" s="88"/>
      <c r="AQ266" s="88"/>
      <c r="AR266" s="88"/>
      <c r="AS266" s="88"/>
      <c r="AT266" s="88"/>
      <c r="AU266" s="88"/>
      <c r="AV266" s="88"/>
      <c r="AW266" s="88"/>
      <c r="AX266" s="88"/>
      <c r="AY266" s="131"/>
      <c r="AZ266" s="88"/>
      <c r="BA266" s="88"/>
      <c r="BB266" s="88"/>
      <c r="BC266" s="88"/>
      <c r="BD266" s="88"/>
      <c r="BE266" s="88"/>
      <c r="BF266" s="88"/>
      <c r="BG266" s="88"/>
      <c r="BH266" s="88"/>
      <c r="BI266" s="88"/>
      <c r="BJ266" s="88"/>
      <c r="BK266" s="88"/>
      <c r="BL266" s="88"/>
      <c r="BM266" s="88"/>
      <c r="BN266" s="88"/>
      <c r="BO266" s="88"/>
      <c r="BP266" s="88"/>
      <c r="BQ266" s="88"/>
    </row>
    <row r="267" spans="1:69" ht="12.75" customHeight="1" x14ac:dyDescent="0.25">
      <c r="A267" s="127"/>
      <c r="B267" s="127"/>
      <c r="C267" s="128"/>
      <c r="D267" s="128"/>
      <c r="E267" s="128"/>
      <c r="F267" s="128"/>
      <c r="G267" s="127"/>
      <c r="H267" s="127"/>
      <c r="I267" s="127"/>
      <c r="J267" s="127"/>
      <c r="K267" s="127"/>
      <c r="L267" s="129"/>
      <c r="M267" s="129"/>
      <c r="N267" s="127"/>
      <c r="O267" s="133"/>
      <c r="P267" s="133"/>
      <c r="Q267" s="133"/>
      <c r="R267" s="133"/>
      <c r="S267" s="133"/>
      <c r="T267" s="133"/>
      <c r="U267" s="133"/>
      <c r="V267" s="133"/>
      <c r="W267" s="133"/>
      <c r="X267" s="127"/>
      <c r="Y267" s="127"/>
      <c r="Z267" s="127"/>
      <c r="AA267" s="127"/>
      <c r="AB267" s="127"/>
      <c r="AC267" s="127"/>
      <c r="AD267" s="127"/>
      <c r="AE267" s="127"/>
      <c r="AF267" s="127"/>
      <c r="AG267" s="127"/>
      <c r="AH267" s="88"/>
      <c r="AI267" s="88"/>
      <c r="AJ267" s="88"/>
      <c r="AK267" s="88"/>
      <c r="AL267" s="88"/>
      <c r="AM267" s="88"/>
      <c r="AN267" s="88"/>
      <c r="AO267" s="88"/>
      <c r="AP267" s="88"/>
      <c r="AQ267" s="88"/>
      <c r="AR267" s="88"/>
      <c r="AS267" s="88"/>
      <c r="AT267" s="88"/>
      <c r="AU267" s="88"/>
      <c r="AV267" s="88"/>
      <c r="AW267" s="88"/>
      <c r="AX267" s="88"/>
      <c r="AY267" s="131"/>
      <c r="AZ267" s="88"/>
      <c r="BA267" s="88"/>
      <c r="BB267" s="88"/>
      <c r="BC267" s="88"/>
      <c r="BD267" s="88"/>
      <c r="BE267" s="88"/>
      <c r="BF267" s="88"/>
      <c r="BG267" s="88"/>
      <c r="BH267" s="88"/>
      <c r="BI267" s="88"/>
      <c r="BJ267" s="88"/>
      <c r="BK267" s="88"/>
      <c r="BL267" s="88"/>
      <c r="BM267" s="88"/>
      <c r="BN267" s="88"/>
      <c r="BO267" s="88"/>
      <c r="BP267" s="88"/>
      <c r="BQ267" s="88"/>
    </row>
    <row r="268" spans="1:69" ht="12.75" customHeight="1" x14ac:dyDescent="0.25">
      <c r="A268" s="127"/>
      <c r="B268" s="127"/>
      <c r="C268" s="128"/>
      <c r="D268" s="128"/>
      <c r="E268" s="128"/>
      <c r="F268" s="128"/>
      <c r="G268" s="127"/>
      <c r="H268" s="127"/>
      <c r="I268" s="127"/>
      <c r="J268" s="127"/>
      <c r="K268" s="127"/>
      <c r="L268" s="129"/>
      <c r="M268" s="129"/>
      <c r="N268" s="127"/>
      <c r="O268" s="133"/>
      <c r="P268" s="133"/>
      <c r="Q268" s="133"/>
      <c r="R268" s="133"/>
      <c r="S268" s="133"/>
      <c r="T268" s="133"/>
      <c r="U268" s="133"/>
      <c r="V268" s="133"/>
      <c r="W268" s="133"/>
      <c r="X268" s="127"/>
      <c r="Y268" s="127"/>
      <c r="Z268" s="127"/>
      <c r="AA268" s="127"/>
      <c r="AB268" s="127"/>
      <c r="AC268" s="127"/>
      <c r="AD268" s="127"/>
      <c r="AE268" s="127"/>
      <c r="AF268" s="127"/>
      <c r="AG268" s="127"/>
      <c r="AH268" s="88"/>
      <c r="AI268" s="88"/>
      <c r="AJ268" s="88"/>
      <c r="AK268" s="88"/>
      <c r="AL268" s="88"/>
      <c r="AM268" s="88"/>
      <c r="AN268" s="88"/>
      <c r="AO268" s="88"/>
      <c r="AP268" s="88"/>
      <c r="AQ268" s="88"/>
      <c r="AR268" s="88"/>
      <c r="AS268" s="88"/>
      <c r="AT268" s="88"/>
      <c r="AU268" s="88"/>
      <c r="AV268" s="88"/>
      <c r="AW268" s="88"/>
      <c r="AX268" s="88"/>
      <c r="AY268" s="131"/>
      <c r="AZ268" s="88"/>
      <c r="BA268" s="88"/>
      <c r="BB268" s="88"/>
      <c r="BC268" s="88"/>
      <c r="BD268" s="88"/>
      <c r="BE268" s="88"/>
      <c r="BF268" s="88"/>
      <c r="BG268" s="88"/>
      <c r="BH268" s="88"/>
      <c r="BI268" s="88"/>
      <c r="BJ268" s="88"/>
      <c r="BK268" s="88"/>
      <c r="BL268" s="88"/>
      <c r="BM268" s="88"/>
      <c r="BN268" s="88"/>
      <c r="BO268" s="88"/>
      <c r="BP268" s="88"/>
      <c r="BQ268" s="88"/>
    </row>
    <row r="269" spans="1:69" ht="12.75" customHeight="1" x14ac:dyDescent="0.25">
      <c r="A269" s="127"/>
      <c r="B269" s="127"/>
      <c r="C269" s="128"/>
      <c r="D269" s="128"/>
      <c r="E269" s="128"/>
      <c r="F269" s="128"/>
      <c r="G269" s="127"/>
      <c r="H269" s="127"/>
      <c r="I269" s="127"/>
      <c r="J269" s="127"/>
      <c r="K269" s="127"/>
      <c r="L269" s="129"/>
      <c r="M269" s="129"/>
      <c r="N269" s="127"/>
      <c r="O269" s="133"/>
      <c r="P269" s="133"/>
      <c r="Q269" s="133"/>
      <c r="R269" s="133"/>
      <c r="S269" s="133"/>
      <c r="T269" s="133"/>
      <c r="U269" s="133"/>
      <c r="V269" s="133"/>
      <c r="W269" s="133"/>
      <c r="X269" s="127"/>
      <c r="Y269" s="127"/>
      <c r="Z269" s="127"/>
      <c r="AA269" s="127"/>
      <c r="AB269" s="127"/>
      <c r="AC269" s="127"/>
      <c r="AD269" s="127"/>
      <c r="AE269" s="127"/>
      <c r="AF269" s="127"/>
      <c r="AG269" s="127"/>
      <c r="AH269" s="88"/>
      <c r="AI269" s="88"/>
      <c r="AJ269" s="88"/>
      <c r="AK269" s="88"/>
      <c r="AL269" s="88"/>
      <c r="AM269" s="88"/>
      <c r="AN269" s="88"/>
      <c r="AO269" s="88"/>
      <c r="AP269" s="88"/>
      <c r="AQ269" s="88"/>
      <c r="AR269" s="88"/>
      <c r="AS269" s="88"/>
      <c r="AT269" s="88"/>
      <c r="AU269" s="88"/>
      <c r="AV269" s="88"/>
      <c r="AW269" s="88"/>
      <c r="AX269" s="88"/>
      <c r="AY269" s="131"/>
      <c r="AZ269" s="88"/>
      <c r="BA269" s="88"/>
      <c r="BB269" s="88"/>
      <c r="BC269" s="88"/>
      <c r="BD269" s="88"/>
      <c r="BE269" s="88"/>
      <c r="BF269" s="88"/>
      <c r="BG269" s="88"/>
      <c r="BH269" s="88"/>
      <c r="BI269" s="88"/>
      <c r="BJ269" s="88"/>
      <c r="BK269" s="88"/>
      <c r="BL269" s="88"/>
      <c r="BM269" s="88"/>
      <c r="BN269" s="88"/>
      <c r="BO269" s="88"/>
      <c r="BP269" s="88"/>
      <c r="BQ269" s="88"/>
    </row>
    <row r="270" spans="1:69" ht="12.75" customHeight="1" x14ac:dyDescent="0.25">
      <c r="A270" s="127"/>
      <c r="B270" s="127"/>
      <c r="C270" s="128"/>
      <c r="D270" s="128"/>
      <c r="E270" s="128"/>
      <c r="F270" s="128"/>
      <c r="G270" s="127"/>
      <c r="H270" s="127"/>
      <c r="I270" s="127"/>
      <c r="J270" s="127"/>
      <c r="K270" s="127"/>
      <c r="L270" s="129"/>
      <c r="M270" s="129"/>
      <c r="N270" s="127"/>
      <c r="O270" s="133"/>
      <c r="P270" s="133"/>
      <c r="Q270" s="133"/>
      <c r="R270" s="133"/>
      <c r="S270" s="133"/>
      <c r="T270" s="133"/>
      <c r="U270" s="133"/>
      <c r="V270" s="133"/>
      <c r="W270" s="133"/>
      <c r="X270" s="127"/>
      <c r="Y270" s="127"/>
      <c r="Z270" s="127"/>
      <c r="AA270" s="127"/>
      <c r="AB270" s="127"/>
      <c r="AC270" s="127"/>
      <c r="AD270" s="127"/>
      <c r="AE270" s="127"/>
      <c r="AF270" s="127"/>
      <c r="AG270" s="127"/>
      <c r="AH270" s="88"/>
      <c r="AI270" s="88"/>
      <c r="AJ270" s="88"/>
      <c r="AK270" s="88"/>
      <c r="AL270" s="88"/>
      <c r="AM270" s="88"/>
      <c r="AN270" s="88"/>
      <c r="AO270" s="88"/>
      <c r="AP270" s="88"/>
      <c r="AQ270" s="88"/>
      <c r="AR270" s="88"/>
      <c r="AS270" s="88"/>
      <c r="AT270" s="88"/>
      <c r="AU270" s="88"/>
      <c r="AV270" s="88"/>
      <c r="AW270" s="88"/>
      <c r="AX270" s="88"/>
      <c r="AY270" s="131"/>
      <c r="AZ270" s="88"/>
      <c r="BA270" s="88"/>
      <c r="BB270" s="88"/>
      <c r="BC270" s="88"/>
      <c r="BD270" s="88"/>
      <c r="BE270" s="88"/>
      <c r="BF270" s="88"/>
      <c r="BG270" s="88"/>
      <c r="BH270" s="88"/>
      <c r="BI270" s="88"/>
      <c r="BJ270" s="88"/>
      <c r="BK270" s="88"/>
      <c r="BL270" s="88"/>
      <c r="BM270" s="88"/>
      <c r="BN270" s="88"/>
      <c r="BO270" s="88"/>
      <c r="BP270" s="88"/>
      <c r="BQ270" s="88"/>
    </row>
    <row r="271" spans="1:69" ht="12.75" customHeight="1" x14ac:dyDescent="0.25">
      <c r="A271" s="127"/>
      <c r="B271" s="127"/>
      <c r="C271" s="128"/>
      <c r="D271" s="128"/>
      <c r="E271" s="128"/>
      <c r="F271" s="128"/>
      <c r="G271" s="127"/>
      <c r="H271" s="127"/>
      <c r="I271" s="127"/>
      <c r="J271" s="127"/>
      <c r="K271" s="127"/>
      <c r="L271" s="129"/>
      <c r="M271" s="129"/>
      <c r="N271" s="127"/>
      <c r="O271" s="133"/>
      <c r="P271" s="133"/>
      <c r="Q271" s="133"/>
      <c r="R271" s="133"/>
      <c r="S271" s="133"/>
      <c r="T271" s="133"/>
      <c r="U271" s="133"/>
      <c r="V271" s="133"/>
      <c r="W271" s="133"/>
      <c r="X271" s="127"/>
      <c r="Y271" s="127"/>
      <c r="Z271" s="127"/>
      <c r="AA271" s="127"/>
      <c r="AB271" s="127"/>
      <c r="AC271" s="127"/>
      <c r="AD271" s="127"/>
      <c r="AE271" s="127"/>
      <c r="AF271" s="127"/>
      <c r="AG271" s="127"/>
      <c r="AH271" s="88"/>
      <c r="AI271" s="88"/>
      <c r="AJ271" s="88"/>
      <c r="AK271" s="88"/>
      <c r="AL271" s="88"/>
      <c r="AM271" s="88"/>
      <c r="AN271" s="88"/>
      <c r="AO271" s="88"/>
      <c r="AP271" s="88"/>
      <c r="AQ271" s="88"/>
      <c r="AR271" s="88"/>
      <c r="AS271" s="88"/>
      <c r="AT271" s="88"/>
      <c r="AU271" s="88"/>
      <c r="AV271" s="88"/>
      <c r="AW271" s="88"/>
      <c r="AX271" s="88"/>
      <c r="AY271" s="131"/>
      <c r="AZ271" s="88"/>
      <c r="BA271" s="88"/>
      <c r="BB271" s="88"/>
      <c r="BC271" s="88"/>
      <c r="BD271" s="88"/>
      <c r="BE271" s="88"/>
      <c r="BF271" s="88"/>
      <c r="BG271" s="88"/>
      <c r="BH271" s="88"/>
      <c r="BI271" s="88"/>
      <c r="BJ271" s="88"/>
      <c r="BK271" s="88"/>
      <c r="BL271" s="88"/>
      <c r="BM271" s="88"/>
      <c r="BN271" s="88"/>
      <c r="BO271" s="88"/>
      <c r="BP271" s="88"/>
      <c r="BQ271" s="88"/>
    </row>
    <row r="272" spans="1:69" ht="12.75" customHeight="1" x14ac:dyDescent="0.25">
      <c r="A272" s="127"/>
      <c r="B272" s="127"/>
      <c r="C272" s="128"/>
      <c r="D272" s="128"/>
      <c r="E272" s="128"/>
      <c r="F272" s="128"/>
      <c r="G272" s="127"/>
      <c r="H272" s="127"/>
      <c r="I272" s="127"/>
      <c r="J272" s="127"/>
      <c r="K272" s="127"/>
      <c r="L272" s="129"/>
      <c r="M272" s="129"/>
      <c r="N272" s="127"/>
      <c r="O272" s="133"/>
      <c r="P272" s="133"/>
      <c r="Q272" s="133"/>
      <c r="R272" s="133"/>
      <c r="S272" s="133"/>
      <c r="T272" s="133"/>
      <c r="U272" s="133"/>
      <c r="V272" s="133"/>
      <c r="W272" s="133"/>
      <c r="X272" s="127"/>
      <c r="Y272" s="127"/>
      <c r="Z272" s="127"/>
      <c r="AA272" s="127"/>
      <c r="AB272" s="127"/>
      <c r="AC272" s="127"/>
      <c r="AD272" s="127"/>
      <c r="AE272" s="127"/>
      <c r="AF272" s="127"/>
      <c r="AG272" s="127"/>
      <c r="AH272" s="88"/>
      <c r="AI272" s="88"/>
      <c r="AJ272" s="88"/>
      <c r="AK272" s="88"/>
      <c r="AL272" s="88"/>
      <c r="AM272" s="88"/>
      <c r="AN272" s="88"/>
      <c r="AO272" s="88"/>
      <c r="AP272" s="88"/>
      <c r="AQ272" s="88"/>
      <c r="AR272" s="88"/>
      <c r="AS272" s="88"/>
      <c r="AT272" s="88"/>
      <c r="AU272" s="88"/>
      <c r="AV272" s="88"/>
      <c r="AW272" s="88"/>
      <c r="AX272" s="88"/>
      <c r="AY272" s="131"/>
      <c r="AZ272" s="88"/>
      <c r="BA272" s="88"/>
      <c r="BB272" s="88"/>
      <c r="BC272" s="88"/>
      <c r="BD272" s="88"/>
      <c r="BE272" s="88"/>
      <c r="BF272" s="88"/>
      <c r="BG272" s="88"/>
      <c r="BH272" s="88"/>
      <c r="BI272" s="88"/>
      <c r="BJ272" s="88"/>
      <c r="BK272" s="88"/>
      <c r="BL272" s="88"/>
      <c r="BM272" s="88"/>
      <c r="BN272" s="88"/>
      <c r="BO272" s="88"/>
      <c r="BP272" s="88"/>
      <c r="BQ272" s="88"/>
    </row>
    <row r="273" spans="1:69" ht="12.75" customHeight="1" x14ac:dyDescent="0.25">
      <c r="A273" s="127"/>
      <c r="B273" s="127"/>
      <c r="C273" s="128"/>
      <c r="D273" s="128"/>
      <c r="E273" s="128"/>
      <c r="F273" s="128"/>
      <c r="G273" s="127"/>
      <c r="H273" s="127"/>
      <c r="I273" s="127"/>
      <c r="J273" s="127"/>
      <c r="K273" s="127"/>
      <c r="L273" s="129"/>
      <c r="M273" s="129"/>
      <c r="N273" s="127"/>
      <c r="O273" s="133"/>
      <c r="P273" s="133"/>
      <c r="Q273" s="133"/>
      <c r="R273" s="133"/>
      <c r="S273" s="133"/>
      <c r="T273" s="133"/>
      <c r="U273" s="133"/>
      <c r="V273" s="133"/>
      <c r="W273" s="133"/>
      <c r="X273" s="127"/>
      <c r="Y273" s="127"/>
      <c r="Z273" s="127"/>
      <c r="AA273" s="127"/>
      <c r="AB273" s="127"/>
      <c r="AC273" s="127"/>
      <c r="AD273" s="127"/>
      <c r="AE273" s="127"/>
      <c r="AF273" s="127"/>
      <c r="AG273" s="127"/>
      <c r="AH273" s="88"/>
      <c r="AI273" s="88"/>
      <c r="AJ273" s="88"/>
      <c r="AK273" s="88"/>
      <c r="AL273" s="88"/>
      <c r="AM273" s="88"/>
      <c r="AN273" s="88"/>
      <c r="AO273" s="88"/>
      <c r="AP273" s="88"/>
      <c r="AQ273" s="88"/>
      <c r="AR273" s="88"/>
      <c r="AS273" s="88"/>
      <c r="AT273" s="88"/>
      <c r="AU273" s="88"/>
      <c r="AV273" s="88"/>
      <c r="AW273" s="88"/>
      <c r="AX273" s="88"/>
      <c r="AY273" s="131"/>
      <c r="AZ273" s="88"/>
      <c r="BA273" s="88"/>
      <c r="BB273" s="88"/>
      <c r="BC273" s="88"/>
      <c r="BD273" s="88"/>
      <c r="BE273" s="88"/>
      <c r="BF273" s="88"/>
      <c r="BG273" s="88"/>
      <c r="BH273" s="88"/>
      <c r="BI273" s="88"/>
      <c r="BJ273" s="88"/>
      <c r="BK273" s="88"/>
      <c r="BL273" s="88"/>
      <c r="BM273" s="88"/>
      <c r="BN273" s="88"/>
      <c r="BO273" s="88"/>
      <c r="BP273" s="88"/>
      <c r="BQ273" s="88"/>
    </row>
    <row r="274" spans="1:69" ht="12.75" customHeight="1" x14ac:dyDescent="0.25">
      <c r="A274" s="127"/>
      <c r="B274" s="127"/>
      <c r="C274" s="128"/>
      <c r="D274" s="128"/>
      <c r="E274" s="128"/>
      <c r="F274" s="128"/>
      <c r="G274" s="127"/>
      <c r="H274" s="127"/>
      <c r="I274" s="127"/>
      <c r="J274" s="127"/>
      <c r="K274" s="127"/>
      <c r="L274" s="129"/>
      <c r="M274" s="129"/>
      <c r="N274" s="127"/>
      <c r="O274" s="133"/>
      <c r="P274" s="133"/>
      <c r="Q274" s="133"/>
      <c r="R274" s="133"/>
      <c r="S274" s="133"/>
      <c r="T274" s="133"/>
      <c r="U274" s="133"/>
      <c r="V274" s="133"/>
      <c r="W274" s="133"/>
      <c r="X274" s="127"/>
      <c r="Y274" s="127"/>
      <c r="Z274" s="127"/>
      <c r="AA274" s="127"/>
      <c r="AB274" s="127"/>
      <c r="AC274" s="127"/>
      <c r="AD274" s="127"/>
      <c r="AE274" s="127"/>
      <c r="AF274" s="127"/>
      <c r="AG274" s="127"/>
      <c r="AH274" s="88"/>
      <c r="AI274" s="88"/>
      <c r="AJ274" s="88"/>
      <c r="AK274" s="88"/>
      <c r="AL274" s="88"/>
      <c r="AM274" s="88"/>
      <c r="AN274" s="88"/>
      <c r="AO274" s="88"/>
      <c r="AP274" s="88"/>
      <c r="AQ274" s="88"/>
      <c r="AR274" s="88"/>
      <c r="AS274" s="88"/>
      <c r="AT274" s="88"/>
      <c r="AU274" s="88"/>
      <c r="AV274" s="88"/>
      <c r="AW274" s="88"/>
      <c r="AX274" s="88"/>
      <c r="AY274" s="131"/>
      <c r="AZ274" s="88"/>
      <c r="BA274" s="88"/>
      <c r="BB274" s="88"/>
      <c r="BC274" s="88"/>
      <c r="BD274" s="88"/>
      <c r="BE274" s="88"/>
      <c r="BF274" s="88"/>
      <c r="BG274" s="88"/>
      <c r="BH274" s="88"/>
      <c r="BI274" s="88"/>
      <c r="BJ274" s="88"/>
      <c r="BK274" s="88"/>
      <c r="BL274" s="88"/>
      <c r="BM274" s="88"/>
      <c r="BN274" s="88"/>
      <c r="BO274" s="88"/>
      <c r="BP274" s="88"/>
      <c r="BQ274" s="88"/>
    </row>
    <row r="275" spans="1:69" ht="12.75" customHeight="1" x14ac:dyDescent="0.25">
      <c r="A275" s="127"/>
      <c r="B275" s="127"/>
      <c r="C275" s="128"/>
      <c r="D275" s="128"/>
      <c r="E275" s="128"/>
      <c r="F275" s="128"/>
      <c r="G275" s="127"/>
      <c r="H275" s="127"/>
      <c r="I275" s="127"/>
      <c r="J275" s="127"/>
      <c r="K275" s="127"/>
      <c r="L275" s="129"/>
      <c r="M275" s="129"/>
      <c r="N275" s="127"/>
      <c r="O275" s="133"/>
      <c r="P275" s="133"/>
      <c r="Q275" s="133"/>
      <c r="R275" s="133"/>
      <c r="S275" s="133"/>
      <c r="T275" s="133"/>
      <c r="U275" s="133"/>
      <c r="V275" s="133"/>
      <c r="W275" s="133"/>
      <c r="X275" s="127"/>
      <c r="Y275" s="127"/>
      <c r="Z275" s="127"/>
      <c r="AA275" s="127"/>
      <c r="AB275" s="127"/>
      <c r="AC275" s="127"/>
      <c r="AD275" s="127"/>
      <c r="AE275" s="127"/>
      <c r="AF275" s="127"/>
      <c r="AG275" s="127"/>
      <c r="AH275" s="88"/>
      <c r="AI275" s="88"/>
      <c r="AJ275" s="88"/>
      <c r="AK275" s="88"/>
      <c r="AL275" s="88"/>
      <c r="AM275" s="88"/>
      <c r="AN275" s="88"/>
      <c r="AO275" s="88"/>
      <c r="AP275" s="88"/>
      <c r="AQ275" s="88"/>
      <c r="AR275" s="88"/>
      <c r="AS275" s="88"/>
      <c r="AT275" s="88"/>
      <c r="AU275" s="88"/>
      <c r="AV275" s="88"/>
      <c r="AW275" s="88"/>
      <c r="AX275" s="88"/>
      <c r="AY275" s="131"/>
      <c r="AZ275" s="88"/>
      <c r="BA275" s="88"/>
      <c r="BB275" s="88"/>
      <c r="BC275" s="88"/>
      <c r="BD275" s="88"/>
      <c r="BE275" s="88"/>
      <c r="BF275" s="88"/>
      <c r="BG275" s="88"/>
      <c r="BH275" s="88"/>
      <c r="BI275" s="88"/>
      <c r="BJ275" s="88"/>
      <c r="BK275" s="88"/>
      <c r="BL275" s="88"/>
      <c r="BM275" s="88"/>
      <c r="BN275" s="88"/>
      <c r="BO275" s="88"/>
      <c r="BP275" s="88"/>
      <c r="BQ275" s="88"/>
    </row>
    <row r="276" spans="1:6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</row>
    <row r="277" spans="1:6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</row>
    <row r="278" spans="1:6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</row>
    <row r="279" spans="1:6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</row>
    <row r="280" spans="1:6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</row>
    <row r="281" spans="1:6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</row>
    <row r="282" spans="1:6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</row>
    <row r="283" spans="1:6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</row>
    <row r="284" spans="1:6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</row>
    <row r="285" spans="1:6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</row>
    <row r="286" spans="1:6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</row>
    <row r="287" spans="1:6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</row>
    <row r="288" spans="1:6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</row>
    <row r="289" spans="1:6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</row>
    <row r="290" spans="1:6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</row>
    <row r="291" spans="1:6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</row>
    <row r="292" spans="1:6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</row>
    <row r="293" spans="1:6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</row>
    <row r="294" spans="1:6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</row>
    <row r="295" spans="1:6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</row>
    <row r="296" spans="1:6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</row>
    <row r="297" spans="1:6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</row>
    <row r="298" spans="1:6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</row>
    <row r="299" spans="1:6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</row>
    <row r="300" spans="1:6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</row>
    <row r="301" spans="1:6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</row>
    <row r="302" spans="1:6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</row>
    <row r="303" spans="1:6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</row>
    <row r="304" spans="1:6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</row>
    <row r="305" spans="1:6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</row>
    <row r="306" spans="1:6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</row>
    <row r="307" spans="1:6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</row>
    <row r="308" spans="1:6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</row>
    <row r="309" spans="1:6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</row>
    <row r="310" spans="1:6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</row>
    <row r="311" spans="1:6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</row>
    <row r="312" spans="1:6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</row>
    <row r="313" spans="1:6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</row>
    <row r="314" spans="1:6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</row>
    <row r="315" spans="1:6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</row>
    <row r="316" spans="1:6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</row>
    <row r="317" spans="1:6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</row>
    <row r="318" spans="1:6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</row>
    <row r="319" spans="1:6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</row>
    <row r="320" spans="1:6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</row>
    <row r="321" spans="1:6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</row>
    <row r="322" spans="1:6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</row>
    <row r="323" spans="1:6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</row>
    <row r="324" spans="1:6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</row>
    <row r="325" spans="1:6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</row>
    <row r="326" spans="1:6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</row>
    <row r="327" spans="1:6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</row>
    <row r="328" spans="1:6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</row>
    <row r="329" spans="1:6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</row>
    <row r="330" spans="1:6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</row>
    <row r="331" spans="1:6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</row>
    <row r="332" spans="1:6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</row>
    <row r="333" spans="1:6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</row>
    <row r="334" spans="1:6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</row>
    <row r="335" spans="1:6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</row>
    <row r="336" spans="1:6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</row>
    <row r="337" spans="1:6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</row>
    <row r="338" spans="1:6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</row>
    <row r="339" spans="1:6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</row>
    <row r="340" spans="1:6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</row>
    <row r="341" spans="1:6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</row>
    <row r="342" spans="1:6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</row>
    <row r="343" spans="1:6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</row>
    <row r="344" spans="1:6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</row>
    <row r="345" spans="1:6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</row>
    <row r="346" spans="1:6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</row>
    <row r="347" spans="1:6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</row>
    <row r="348" spans="1:6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</row>
    <row r="349" spans="1:6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</row>
    <row r="350" spans="1:6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</row>
    <row r="351" spans="1:6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</row>
    <row r="352" spans="1:6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</row>
    <row r="353" spans="1:6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</row>
    <row r="354" spans="1:6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</row>
    <row r="355" spans="1:6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</row>
    <row r="356" spans="1:6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</row>
    <row r="357" spans="1:6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</row>
    <row r="358" spans="1:6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</row>
    <row r="359" spans="1:6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</row>
    <row r="360" spans="1:6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</row>
    <row r="361" spans="1:6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</row>
    <row r="362" spans="1:6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</row>
    <row r="363" spans="1:6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</row>
    <row r="364" spans="1:6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</row>
    <row r="365" spans="1:6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</row>
    <row r="366" spans="1:6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</row>
    <row r="367" spans="1:6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</row>
    <row r="368" spans="1:6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</row>
    <row r="369" spans="1:6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</row>
    <row r="370" spans="1:6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</row>
    <row r="371" spans="1:6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</row>
    <row r="372" spans="1:6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</row>
    <row r="373" spans="1:6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</row>
    <row r="374" spans="1:6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</row>
    <row r="375" spans="1:6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</row>
    <row r="376" spans="1:6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</row>
    <row r="377" spans="1:6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</row>
    <row r="378" spans="1:6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</row>
    <row r="379" spans="1:6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</row>
    <row r="380" spans="1:6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</row>
    <row r="381" spans="1:6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</row>
    <row r="382" spans="1:6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</row>
    <row r="383" spans="1:6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</row>
    <row r="384" spans="1:6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</row>
    <row r="385" spans="1:6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</row>
    <row r="386" spans="1:6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</row>
    <row r="387" spans="1:6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</row>
    <row r="388" spans="1:6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</row>
    <row r="389" spans="1:6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</row>
    <row r="390" spans="1:6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</row>
    <row r="391" spans="1:6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</row>
    <row r="392" spans="1:6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</row>
    <row r="393" spans="1:6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</row>
    <row r="394" spans="1:6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</row>
    <row r="395" spans="1:6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</row>
    <row r="396" spans="1:6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</row>
    <row r="397" spans="1:6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</row>
    <row r="398" spans="1:6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</row>
    <row r="399" spans="1:6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</row>
    <row r="400" spans="1:6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</row>
    <row r="401" spans="1:6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</row>
    <row r="402" spans="1:6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</row>
    <row r="403" spans="1:6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</row>
    <row r="404" spans="1:6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</row>
    <row r="405" spans="1:6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</row>
    <row r="406" spans="1:6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</row>
    <row r="407" spans="1:6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</row>
    <row r="408" spans="1:6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</row>
    <row r="409" spans="1:6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</row>
    <row r="410" spans="1:6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</row>
    <row r="411" spans="1:6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</row>
    <row r="412" spans="1:6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</row>
    <row r="413" spans="1:6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</row>
    <row r="414" spans="1:6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</row>
    <row r="415" spans="1:6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</row>
    <row r="416" spans="1:6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</row>
    <row r="417" spans="1:6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</row>
    <row r="418" spans="1:6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</row>
    <row r="419" spans="1:6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</row>
    <row r="420" spans="1:6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</row>
    <row r="421" spans="1:6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</row>
    <row r="422" spans="1:6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</row>
    <row r="423" spans="1:6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</row>
    <row r="424" spans="1:6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</row>
    <row r="425" spans="1:6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</row>
    <row r="426" spans="1:6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</row>
    <row r="427" spans="1:6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</row>
    <row r="428" spans="1:6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</row>
    <row r="429" spans="1:6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</row>
    <row r="430" spans="1:6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</row>
    <row r="431" spans="1:6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</row>
    <row r="432" spans="1:6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</row>
    <row r="433" spans="1:6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</row>
    <row r="434" spans="1:6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</row>
    <row r="435" spans="1:6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</row>
    <row r="436" spans="1:6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</row>
    <row r="437" spans="1:6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</row>
    <row r="438" spans="1:6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</row>
    <row r="439" spans="1:6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</row>
    <row r="440" spans="1:6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</row>
    <row r="441" spans="1:6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</row>
    <row r="442" spans="1:6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</row>
    <row r="443" spans="1:6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</row>
    <row r="444" spans="1:6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</row>
    <row r="445" spans="1:6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</row>
    <row r="446" spans="1:6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</row>
    <row r="447" spans="1:6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</row>
    <row r="448" spans="1:6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</row>
    <row r="449" spans="1:6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</row>
    <row r="450" spans="1:6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</row>
    <row r="451" spans="1:6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</row>
    <row r="452" spans="1:6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</row>
    <row r="453" spans="1:6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</row>
    <row r="454" spans="1:6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</row>
    <row r="455" spans="1:6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</row>
    <row r="456" spans="1:6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</row>
    <row r="457" spans="1:6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</row>
    <row r="458" spans="1:6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</row>
    <row r="459" spans="1:6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</row>
    <row r="460" spans="1:6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</row>
    <row r="461" spans="1:6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</row>
    <row r="462" spans="1:6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</row>
    <row r="463" spans="1:6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</row>
    <row r="464" spans="1:6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</row>
    <row r="465" spans="1:6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</row>
    <row r="466" spans="1:6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</row>
    <row r="467" spans="1:6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</row>
    <row r="468" spans="1:6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</row>
    <row r="469" spans="1:6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</row>
    <row r="470" spans="1:6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</row>
    <row r="471" spans="1:6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</row>
    <row r="472" spans="1:6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</row>
    <row r="473" spans="1:6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</row>
    <row r="474" spans="1:6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</row>
    <row r="475" spans="1:6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</row>
    <row r="476" spans="1:6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</row>
    <row r="477" spans="1:6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</row>
    <row r="478" spans="1:6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</row>
    <row r="479" spans="1:6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</row>
    <row r="480" spans="1:6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</row>
    <row r="481" spans="1:6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</row>
    <row r="482" spans="1:6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</row>
    <row r="483" spans="1:6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</row>
    <row r="484" spans="1:6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</row>
    <row r="485" spans="1:6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</row>
    <row r="486" spans="1:6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</row>
    <row r="487" spans="1:6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</row>
    <row r="488" spans="1:6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</row>
    <row r="489" spans="1:6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</row>
    <row r="490" spans="1:6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</row>
    <row r="491" spans="1:6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</row>
    <row r="492" spans="1:6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</row>
    <row r="493" spans="1:6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</row>
    <row r="494" spans="1:6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</row>
    <row r="495" spans="1:6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</row>
    <row r="496" spans="1:6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</row>
    <row r="497" spans="1:6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</row>
    <row r="498" spans="1:6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</row>
    <row r="499" spans="1:6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</row>
    <row r="500" spans="1:6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</row>
    <row r="501" spans="1:6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</row>
    <row r="502" spans="1:6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</row>
    <row r="503" spans="1:6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</row>
    <row r="504" spans="1:6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</row>
    <row r="505" spans="1:6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</row>
    <row r="506" spans="1:6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</row>
    <row r="507" spans="1:6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</row>
    <row r="508" spans="1:6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</row>
    <row r="509" spans="1:6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</row>
    <row r="510" spans="1:6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</row>
    <row r="511" spans="1:6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</row>
    <row r="512" spans="1:6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</row>
    <row r="513" spans="1:6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</row>
    <row r="514" spans="1:6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</row>
    <row r="515" spans="1:6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</row>
    <row r="516" spans="1:6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</row>
    <row r="517" spans="1:6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</row>
    <row r="518" spans="1:6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</row>
    <row r="519" spans="1:6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</row>
    <row r="520" spans="1:6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</row>
    <row r="521" spans="1:6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</row>
    <row r="522" spans="1:6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</row>
    <row r="523" spans="1:6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</row>
    <row r="524" spans="1:6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</row>
    <row r="525" spans="1:6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</row>
    <row r="526" spans="1:6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</row>
    <row r="527" spans="1:6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</row>
    <row r="528" spans="1:6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</row>
    <row r="529" spans="1:6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</row>
    <row r="530" spans="1:6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</row>
    <row r="531" spans="1:6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</row>
    <row r="532" spans="1:6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</row>
    <row r="533" spans="1:6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</row>
    <row r="534" spans="1:6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</row>
    <row r="535" spans="1:6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</row>
    <row r="536" spans="1:6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</row>
    <row r="537" spans="1:6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</row>
    <row r="538" spans="1:6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</row>
    <row r="539" spans="1:6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</row>
    <row r="540" spans="1:6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</row>
    <row r="541" spans="1:6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</row>
    <row r="542" spans="1:6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</row>
    <row r="543" spans="1:6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</row>
    <row r="544" spans="1:6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</row>
    <row r="545" spans="1:6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</row>
    <row r="546" spans="1:6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</row>
    <row r="547" spans="1:6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</row>
    <row r="548" spans="1:6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</row>
    <row r="549" spans="1:6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</row>
    <row r="550" spans="1:6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</row>
    <row r="551" spans="1:6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</row>
    <row r="552" spans="1:6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</row>
    <row r="553" spans="1:6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</row>
    <row r="554" spans="1:6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</row>
    <row r="555" spans="1:6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</row>
    <row r="556" spans="1:6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</row>
    <row r="557" spans="1:6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</row>
    <row r="558" spans="1:6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</row>
    <row r="559" spans="1:6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</row>
    <row r="560" spans="1:6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</row>
    <row r="561" spans="1:6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</row>
    <row r="562" spans="1:6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</row>
    <row r="563" spans="1:6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</row>
    <row r="564" spans="1:6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</row>
    <row r="565" spans="1:6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</row>
    <row r="566" spans="1:6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</row>
    <row r="567" spans="1:6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</row>
    <row r="568" spans="1:6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</row>
    <row r="569" spans="1:6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</row>
    <row r="570" spans="1:6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</row>
    <row r="571" spans="1:6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</row>
    <row r="572" spans="1:6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</row>
    <row r="573" spans="1:6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</row>
    <row r="574" spans="1:6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</row>
    <row r="575" spans="1:6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</row>
    <row r="576" spans="1:6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</row>
    <row r="577" spans="1:6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</row>
    <row r="578" spans="1:6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</row>
    <row r="579" spans="1:6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</row>
    <row r="580" spans="1:6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</row>
    <row r="581" spans="1:6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</row>
    <row r="582" spans="1:6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</row>
    <row r="583" spans="1:6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</row>
    <row r="584" spans="1:6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</row>
    <row r="585" spans="1:6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</row>
    <row r="586" spans="1:6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</row>
    <row r="587" spans="1:6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</row>
    <row r="588" spans="1:6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</row>
    <row r="589" spans="1:6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</row>
    <row r="590" spans="1:6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</row>
    <row r="591" spans="1:6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</row>
    <row r="592" spans="1:6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</row>
    <row r="593" spans="1:6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</row>
    <row r="594" spans="1:6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</row>
    <row r="595" spans="1:6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</row>
    <row r="596" spans="1:6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</row>
    <row r="597" spans="1:6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</row>
    <row r="598" spans="1:6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</row>
    <row r="599" spans="1:6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</row>
    <row r="600" spans="1:6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</row>
    <row r="601" spans="1:6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</row>
    <row r="602" spans="1:6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</row>
    <row r="603" spans="1:6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</row>
    <row r="604" spans="1:6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</row>
    <row r="605" spans="1:6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</row>
    <row r="606" spans="1:6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</row>
    <row r="607" spans="1:6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</row>
    <row r="608" spans="1:6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</row>
    <row r="609" spans="1:6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</row>
    <row r="610" spans="1:6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</row>
    <row r="611" spans="1:6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</row>
    <row r="612" spans="1:6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</row>
    <row r="613" spans="1:6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</row>
    <row r="614" spans="1:6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</row>
    <row r="615" spans="1:6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</row>
    <row r="616" spans="1:6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</row>
    <row r="617" spans="1:6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</row>
    <row r="618" spans="1:6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</row>
    <row r="619" spans="1:6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</row>
    <row r="620" spans="1:6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</row>
    <row r="621" spans="1:6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</row>
    <row r="622" spans="1:6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</row>
    <row r="623" spans="1:6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</row>
    <row r="624" spans="1:6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</row>
    <row r="625" spans="1:6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</row>
    <row r="626" spans="1:6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</row>
    <row r="627" spans="1:6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</row>
    <row r="628" spans="1:6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</row>
    <row r="629" spans="1:6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</row>
    <row r="630" spans="1:6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</row>
    <row r="631" spans="1:6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</row>
    <row r="632" spans="1:6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</row>
    <row r="633" spans="1:6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</row>
    <row r="634" spans="1:6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</row>
    <row r="635" spans="1:6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</row>
    <row r="636" spans="1:6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</row>
    <row r="637" spans="1:6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</row>
    <row r="638" spans="1:6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</row>
    <row r="639" spans="1:6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</row>
    <row r="640" spans="1:6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</row>
    <row r="641" spans="1:6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</row>
    <row r="642" spans="1:6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</row>
    <row r="643" spans="1:6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</row>
    <row r="644" spans="1:6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</row>
    <row r="645" spans="1:6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</row>
    <row r="646" spans="1:6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</row>
    <row r="647" spans="1:6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</row>
    <row r="648" spans="1:6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</row>
    <row r="649" spans="1:6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</row>
    <row r="650" spans="1:6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</row>
    <row r="651" spans="1:6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</row>
    <row r="652" spans="1:6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</row>
    <row r="653" spans="1:6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</row>
    <row r="654" spans="1:6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</row>
    <row r="655" spans="1:6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</row>
    <row r="656" spans="1:6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</row>
    <row r="657" spans="1:6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</row>
    <row r="658" spans="1:6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</row>
    <row r="659" spans="1:6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</row>
    <row r="660" spans="1:6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</row>
    <row r="661" spans="1:6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</row>
    <row r="662" spans="1:6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</row>
    <row r="663" spans="1:6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</row>
    <row r="664" spans="1:6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</row>
    <row r="665" spans="1:6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</row>
    <row r="666" spans="1:6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</row>
    <row r="667" spans="1:6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</row>
    <row r="668" spans="1:6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</row>
    <row r="669" spans="1:6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</row>
    <row r="670" spans="1:6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</row>
    <row r="671" spans="1:6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</row>
    <row r="672" spans="1:6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</row>
    <row r="673" spans="1:6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</row>
    <row r="674" spans="1:6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</row>
    <row r="675" spans="1:6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</row>
    <row r="676" spans="1:6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</row>
    <row r="677" spans="1:6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</row>
    <row r="678" spans="1:6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</row>
    <row r="679" spans="1:6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</row>
    <row r="680" spans="1:6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</row>
    <row r="681" spans="1:6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</row>
    <row r="682" spans="1:6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</row>
    <row r="683" spans="1:6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</row>
    <row r="684" spans="1:6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</row>
    <row r="685" spans="1:6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</row>
    <row r="686" spans="1:6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</row>
    <row r="687" spans="1:6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</row>
    <row r="688" spans="1:6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</row>
    <row r="689" spans="1:6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</row>
    <row r="690" spans="1:6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</row>
    <row r="691" spans="1:6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</row>
    <row r="692" spans="1:6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</row>
    <row r="693" spans="1:6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</row>
    <row r="694" spans="1:6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</row>
    <row r="695" spans="1:6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</row>
    <row r="696" spans="1:6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</row>
    <row r="697" spans="1:6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</row>
    <row r="698" spans="1:6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</row>
    <row r="699" spans="1:6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</row>
    <row r="700" spans="1:6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</row>
    <row r="701" spans="1:6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</row>
    <row r="702" spans="1:6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</row>
    <row r="703" spans="1:6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</row>
    <row r="704" spans="1:6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</row>
    <row r="705" spans="1:6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</row>
    <row r="706" spans="1:6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</row>
    <row r="707" spans="1:6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</row>
    <row r="708" spans="1:6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</row>
    <row r="709" spans="1:6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</row>
    <row r="710" spans="1:6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</row>
    <row r="711" spans="1:6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</row>
    <row r="712" spans="1:6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</row>
    <row r="713" spans="1:6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</row>
    <row r="714" spans="1:6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</row>
    <row r="715" spans="1:6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</row>
    <row r="716" spans="1:6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</row>
    <row r="717" spans="1:6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</row>
    <row r="718" spans="1:6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</row>
    <row r="719" spans="1:6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</row>
    <row r="720" spans="1:6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</row>
    <row r="721" spans="1:6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</row>
    <row r="722" spans="1:6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</row>
    <row r="723" spans="1:6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</row>
    <row r="724" spans="1:6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</row>
    <row r="725" spans="1:6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</row>
    <row r="726" spans="1:6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</row>
    <row r="727" spans="1:6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</row>
    <row r="728" spans="1:6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</row>
    <row r="729" spans="1:6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</row>
    <row r="730" spans="1:6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</row>
    <row r="731" spans="1:6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</row>
    <row r="732" spans="1:6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</row>
    <row r="733" spans="1:6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</row>
    <row r="734" spans="1:6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</row>
    <row r="735" spans="1:6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</row>
    <row r="736" spans="1:6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</row>
    <row r="737" spans="1:6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</row>
    <row r="738" spans="1:6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</row>
    <row r="739" spans="1:6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</row>
    <row r="740" spans="1:6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</row>
    <row r="741" spans="1:6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</row>
    <row r="742" spans="1:6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</row>
    <row r="743" spans="1:6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</row>
    <row r="744" spans="1:6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</row>
    <row r="745" spans="1:6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</row>
    <row r="746" spans="1:6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</row>
    <row r="747" spans="1:6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</row>
    <row r="748" spans="1:6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</row>
    <row r="749" spans="1:6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</row>
    <row r="750" spans="1:6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</row>
    <row r="751" spans="1:6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</row>
    <row r="752" spans="1:6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</row>
    <row r="753" spans="1:6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</row>
    <row r="754" spans="1:6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</row>
    <row r="755" spans="1:6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</row>
    <row r="756" spans="1:6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</row>
    <row r="757" spans="1:6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</row>
    <row r="758" spans="1:6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</row>
    <row r="759" spans="1:6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</row>
    <row r="760" spans="1:6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</row>
    <row r="761" spans="1:6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</row>
    <row r="762" spans="1:6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</row>
    <row r="763" spans="1:6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</row>
    <row r="764" spans="1:6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</row>
    <row r="765" spans="1:6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</row>
    <row r="766" spans="1:6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</row>
    <row r="767" spans="1:6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</row>
    <row r="768" spans="1:6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</row>
    <row r="769" spans="1:6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</row>
    <row r="770" spans="1:6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</row>
    <row r="771" spans="1:6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</row>
    <row r="772" spans="1:6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</row>
    <row r="773" spans="1:6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</row>
    <row r="774" spans="1:6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</row>
    <row r="775" spans="1:6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</row>
    <row r="776" spans="1:6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</row>
    <row r="777" spans="1:6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</row>
    <row r="778" spans="1:6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</row>
    <row r="779" spans="1:6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</row>
    <row r="780" spans="1:6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</row>
    <row r="781" spans="1:6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</row>
    <row r="782" spans="1:6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</row>
    <row r="783" spans="1:6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</row>
    <row r="784" spans="1:6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</row>
    <row r="785" spans="1:6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</row>
    <row r="786" spans="1:6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</row>
    <row r="787" spans="1:6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</row>
    <row r="788" spans="1:6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</row>
    <row r="789" spans="1:6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</row>
    <row r="790" spans="1:6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</row>
    <row r="791" spans="1:6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</row>
    <row r="792" spans="1:6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</row>
    <row r="793" spans="1:6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</row>
    <row r="794" spans="1:6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</row>
    <row r="795" spans="1:6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</row>
    <row r="796" spans="1:6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</row>
    <row r="797" spans="1:6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</row>
    <row r="798" spans="1:6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</row>
    <row r="799" spans="1:6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</row>
    <row r="800" spans="1:6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</row>
    <row r="801" spans="1:6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</row>
    <row r="802" spans="1:6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</row>
    <row r="803" spans="1:6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</row>
    <row r="804" spans="1:6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</row>
    <row r="805" spans="1:6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</row>
    <row r="806" spans="1:6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</row>
    <row r="807" spans="1:6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</row>
    <row r="808" spans="1:6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</row>
    <row r="809" spans="1:6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</row>
    <row r="810" spans="1:6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</row>
    <row r="811" spans="1:6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</row>
    <row r="812" spans="1:6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</row>
    <row r="813" spans="1:6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</row>
    <row r="814" spans="1:6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</row>
    <row r="815" spans="1:6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</row>
    <row r="816" spans="1:6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</row>
    <row r="817" spans="1:6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</row>
    <row r="818" spans="1:6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</row>
    <row r="819" spans="1:6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</row>
    <row r="820" spans="1:6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</row>
    <row r="821" spans="1:6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</row>
    <row r="822" spans="1:6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</row>
    <row r="823" spans="1:6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</row>
    <row r="824" spans="1:6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</row>
    <row r="825" spans="1:6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</row>
    <row r="826" spans="1:6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</row>
    <row r="827" spans="1:6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</row>
    <row r="828" spans="1:6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</row>
    <row r="829" spans="1:6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</row>
    <row r="830" spans="1:6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</row>
    <row r="831" spans="1:6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</row>
    <row r="832" spans="1:6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</row>
    <row r="833" spans="1:6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</row>
    <row r="834" spans="1:6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</row>
    <row r="835" spans="1:6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</row>
    <row r="836" spans="1:6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</row>
    <row r="837" spans="1:6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</row>
    <row r="838" spans="1:6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</row>
    <row r="839" spans="1:6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</row>
    <row r="840" spans="1:6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</row>
    <row r="841" spans="1:6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</row>
    <row r="842" spans="1:6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</row>
    <row r="843" spans="1:6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</row>
    <row r="844" spans="1:6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</row>
    <row r="845" spans="1:6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</row>
    <row r="846" spans="1:6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</row>
    <row r="847" spans="1:6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</row>
    <row r="848" spans="1:6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</row>
    <row r="849" spans="1:6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</row>
    <row r="850" spans="1:6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</row>
    <row r="851" spans="1:6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</row>
    <row r="852" spans="1:6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</row>
    <row r="853" spans="1:6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</row>
    <row r="854" spans="1:6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</row>
    <row r="855" spans="1:6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</row>
    <row r="856" spans="1:6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</row>
    <row r="857" spans="1:6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</row>
    <row r="858" spans="1:6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</row>
    <row r="859" spans="1:6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</row>
    <row r="860" spans="1:6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</row>
    <row r="861" spans="1:6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</row>
    <row r="862" spans="1:6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</row>
    <row r="863" spans="1:6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</row>
    <row r="864" spans="1:6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</row>
    <row r="865" spans="1:6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</row>
    <row r="866" spans="1:6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</row>
    <row r="867" spans="1:6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</row>
    <row r="868" spans="1:6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</row>
    <row r="869" spans="1:6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</row>
    <row r="870" spans="1:6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</row>
    <row r="871" spans="1:6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</row>
    <row r="872" spans="1:6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</row>
    <row r="873" spans="1:6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</row>
    <row r="874" spans="1:6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</row>
    <row r="875" spans="1:6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</row>
    <row r="876" spans="1:6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</row>
    <row r="877" spans="1:6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</row>
    <row r="878" spans="1:6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</row>
    <row r="879" spans="1:6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</row>
    <row r="880" spans="1:6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</row>
    <row r="881" spans="1:6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</row>
    <row r="882" spans="1:6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</row>
    <row r="883" spans="1:6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</row>
    <row r="884" spans="1:6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</row>
    <row r="885" spans="1:6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</row>
    <row r="886" spans="1:6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</row>
    <row r="887" spans="1:6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</row>
    <row r="888" spans="1:6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</row>
    <row r="889" spans="1:6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</row>
    <row r="890" spans="1:6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</row>
    <row r="891" spans="1:6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</row>
    <row r="892" spans="1:6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</row>
    <row r="893" spans="1:6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</row>
    <row r="894" spans="1:6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</row>
    <row r="895" spans="1:6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</row>
    <row r="896" spans="1:6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</row>
    <row r="897" spans="1:6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</row>
    <row r="898" spans="1:6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</row>
    <row r="899" spans="1:6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</row>
    <row r="900" spans="1:6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</row>
    <row r="901" spans="1:6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</row>
    <row r="902" spans="1:6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</row>
    <row r="903" spans="1:6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</row>
    <row r="904" spans="1:6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</row>
    <row r="905" spans="1:6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</row>
    <row r="906" spans="1:6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</row>
    <row r="907" spans="1:6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</row>
    <row r="908" spans="1:6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</row>
    <row r="909" spans="1:6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</row>
    <row r="910" spans="1:6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</row>
    <row r="911" spans="1:6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</row>
    <row r="912" spans="1:6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</row>
    <row r="913" spans="1:6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</row>
    <row r="914" spans="1:6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</row>
    <row r="915" spans="1:6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</row>
    <row r="916" spans="1:6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</row>
    <row r="917" spans="1:6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</row>
    <row r="918" spans="1:6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</row>
    <row r="919" spans="1:6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</row>
    <row r="920" spans="1:6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</row>
    <row r="921" spans="1:6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</row>
    <row r="922" spans="1:6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</row>
    <row r="923" spans="1:6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</row>
    <row r="924" spans="1:6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</row>
    <row r="925" spans="1:6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</row>
    <row r="926" spans="1:6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</row>
    <row r="927" spans="1:6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</row>
    <row r="928" spans="1:6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</row>
    <row r="929" spans="1:6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</row>
    <row r="930" spans="1:6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</row>
    <row r="931" spans="1:6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</row>
    <row r="932" spans="1:6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</row>
    <row r="933" spans="1:6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</row>
    <row r="934" spans="1:6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</row>
    <row r="935" spans="1:6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</row>
    <row r="936" spans="1:6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</row>
    <row r="937" spans="1:6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</row>
    <row r="938" spans="1:6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</row>
    <row r="939" spans="1:6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</row>
    <row r="940" spans="1:6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</row>
    <row r="941" spans="1:6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</row>
    <row r="942" spans="1:6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</row>
    <row r="943" spans="1:6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</row>
    <row r="944" spans="1:6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</row>
    <row r="945" spans="1:6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</row>
    <row r="946" spans="1:6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</row>
    <row r="947" spans="1:6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</row>
    <row r="948" spans="1:6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</row>
    <row r="949" spans="1:6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</row>
    <row r="950" spans="1:6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</row>
    <row r="951" spans="1:6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</row>
    <row r="952" spans="1:6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</row>
    <row r="953" spans="1:6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</row>
    <row r="954" spans="1:6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</row>
    <row r="955" spans="1:6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</row>
    <row r="956" spans="1:6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</row>
    <row r="957" spans="1:6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</row>
    <row r="958" spans="1:6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</row>
    <row r="959" spans="1:6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</row>
    <row r="960" spans="1:6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</row>
    <row r="961" spans="1:6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</row>
    <row r="962" spans="1:6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</row>
    <row r="963" spans="1:6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</row>
    <row r="964" spans="1:6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</row>
    <row r="965" spans="1:6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</row>
    <row r="966" spans="1:6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</row>
    <row r="967" spans="1:6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</row>
    <row r="968" spans="1:6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</row>
    <row r="969" spans="1:6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</row>
    <row r="970" spans="1:6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</row>
    <row r="971" spans="1:6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</row>
    <row r="972" spans="1:6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</row>
    <row r="973" spans="1:6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</row>
    <row r="974" spans="1:6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</row>
    <row r="975" spans="1:6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</row>
    <row r="976" spans="1:6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</row>
    <row r="977" spans="1:6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</row>
    <row r="978" spans="1:6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</row>
    <row r="979" spans="1:6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</row>
    <row r="980" spans="1:6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</row>
    <row r="981" spans="1:6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</row>
    <row r="982" spans="1:6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</row>
    <row r="983" spans="1:6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</row>
    <row r="984" spans="1:6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</row>
    <row r="985" spans="1:6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</row>
    <row r="986" spans="1:6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</row>
    <row r="987" spans="1:6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</row>
    <row r="988" spans="1:6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</row>
    <row r="989" spans="1:6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</row>
    <row r="990" spans="1:6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</row>
    <row r="991" spans="1:6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</row>
    <row r="992" spans="1:6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</row>
    <row r="993" spans="1:6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</row>
    <row r="994" spans="1:6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</row>
    <row r="995" spans="1:6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</row>
    <row r="996" spans="1:6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</row>
    <row r="997" spans="1:69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</row>
    <row r="998" spans="1:69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</row>
    <row r="999" spans="1:69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</row>
    <row r="1000" spans="1:69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</row>
  </sheetData>
  <autoFilter ref="A3:BQ75" xr:uid="{00000000-0009-0000-0000-000006000000}"/>
  <mergeCells count="2">
    <mergeCell ref="A1:B1"/>
    <mergeCell ref="C1:P1"/>
  </mergeCells>
  <pageMargins left="0.25" right="0.25" top="0.75" bottom="0.75" header="0" footer="0"/>
  <pageSetup orientation="portrait"/>
  <colBreaks count="1" manualBreakCount="1">
    <brk id="8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Зохицуулалттай этгээд</vt:lpstr>
      <vt:lpstr>стат ХЗЗ</vt:lpstr>
      <vt:lpstr>стат ХААБ</vt:lpstr>
      <vt:lpstr>стат УУБ</vt:lpstr>
      <vt:lpstr>стат даатгал</vt:lpstr>
      <vt:lpstr>стат ББСБ</vt:lpstr>
      <vt:lpstr>стат ХЗХ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Bilegsaikhan</dc:creator>
  <cp:lastModifiedBy>Bilegsaikhan Tumursukh</cp:lastModifiedBy>
  <dcterms:created xsi:type="dcterms:W3CDTF">2022-05-12T03:59:06Z</dcterms:created>
  <dcterms:modified xsi:type="dcterms:W3CDTF">2024-04-22T08:52:39Z</dcterms:modified>
</cp:coreProperties>
</file>