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frcmongolia-my.sharepoint.com/personal/uyanga_a_frc_mn/Documents/Desktop/Asuulga/2024/"/>
    </mc:Choice>
  </mc:AlternateContent>
  <xr:revisionPtr revIDLastSave="55" documentId="13_ncr:1_{13A5C9DD-DD3C-4F27-BF94-420771CF3843}" xr6:coauthVersionLast="47" xr6:coauthVersionMax="47" xr10:uidLastSave="{105F19DF-E8FC-4D23-9625-2028C1C021FA}"/>
  <workbookProtection workbookAlgorithmName="SHA-512" workbookHashValue="oVfL58tP2ByBc1SeSSf+kbzLnDv2/qDnmGraFCRPvVgNF4M+MH922sKksLKo8tZlJHED5TERWrnVUyfAk6nw3w==" workbookSaltValue="rJgRQOZ/LPGL82CPdfje+A=="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1" l="1"/>
  <c r="G126" i="1"/>
  <c r="G119" i="1"/>
  <c r="G118" i="1"/>
  <c r="G115" i="1"/>
  <c r="G114" i="1"/>
  <c r="G113" i="1"/>
  <c r="G112" i="1"/>
  <c r="G111" i="1"/>
  <c r="G110" i="1"/>
  <c r="G109" i="1"/>
  <c r="G108" i="1"/>
  <c r="G107" i="1"/>
  <c r="G106" i="1"/>
  <c r="G104" i="1"/>
  <c r="G102" i="1"/>
  <c r="G101" i="1"/>
  <c r="G100" i="1"/>
  <c r="G99" i="1"/>
  <c r="G98" i="1"/>
  <c r="G92" i="1"/>
  <c r="G90" i="1"/>
  <c r="G86" i="1"/>
  <c r="G84" i="1"/>
  <c r="G83" i="1"/>
  <c r="G82" i="1"/>
  <c r="G81" i="1"/>
  <c r="G80" i="1"/>
  <c r="G79" i="1"/>
  <c r="G78" i="1"/>
  <c r="G76" i="1"/>
  <c r="G75" i="1"/>
  <c r="G73" i="1"/>
  <c r="G66" i="1"/>
  <c r="G64" i="1"/>
  <c r="G63" i="1"/>
  <c r="G62" i="1"/>
  <c r="G61" i="1"/>
  <c r="G60" i="1"/>
  <c r="G59" i="1"/>
  <c r="G58" i="1"/>
  <c r="G57" i="1"/>
  <c r="G56" i="1"/>
  <c r="G55" i="1"/>
  <c r="G54" i="1"/>
  <c r="G53" i="1"/>
  <c r="G52" i="1"/>
  <c r="G51" i="1"/>
  <c r="G50" i="1"/>
  <c r="G49" i="1"/>
  <c r="F40" i="1"/>
  <c r="F39" i="1"/>
  <c r="F38" i="1"/>
  <c r="F36" i="1"/>
  <c r="F35" i="1"/>
  <c r="F34" i="1"/>
  <c r="F32" i="1"/>
  <c r="F31" i="1"/>
  <c r="F30" i="1"/>
  <c r="F29" i="1"/>
  <c r="F28" i="1"/>
  <c r="F26" i="1"/>
  <c r="F25" i="1"/>
  <c r="F24" i="1"/>
  <c r="F23" i="1"/>
  <c r="F22" i="1"/>
  <c r="F19" i="1"/>
  <c r="F18" i="1"/>
  <c r="F17" i="1"/>
  <c r="F12" i="1"/>
  <c r="F10" i="1"/>
  <c r="F9" i="1"/>
  <c r="F8" i="1"/>
  <c r="F7" i="1"/>
  <c r="F11" i="1"/>
  <c r="F6" i="1"/>
  <c r="I19" i="1"/>
  <c r="I18" i="1"/>
  <c r="I17" i="1"/>
  <c r="G4" i="1"/>
  <c r="I89" i="1"/>
  <c r="I88" i="1"/>
  <c r="I87" i="1"/>
  <c r="I115" i="1" l="1"/>
  <c r="I114" i="1"/>
  <c r="I113" i="1"/>
  <c r="I112" i="1"/>
  <c r="I111" i="1"/>
  <c r="I110" i="1"/>
  <c r="I109" i="1"/>
  <c r="I108" i="1"/>
  <c r="I107" i="1"/>
  <c r="I106" i="1"/>
  <c r="I104" i="1"/>
  <c r="I92" i="1"/>
  <c r="I102" i="1" l="1"/>
  <c r="I101" i="1"/>
  <c r="I100" i="1"/>
  <c r="I99" i="1"/>
  <c r="I98" i="1"/>
  <c r="I90" i="1"/>
  <c r="I86" i="1"/>
  <c r="I84" i="1"/>
  <c r="I83" i="1"/>
  <c r="I82" i="1"/>
  <c r="I81" i="1"/>
  <c r="I80" i="1"/>
  <c r="I79" i="1"/>
  <c r="I78" i="1"/>
  <c r="I76" i="1"/>
  <c r="I75" i="1"/>
  <c r="I73" i="1"/>
  <c r="I66" i="1"/>
  <c r="I64" i="1"/>
  <c r="I63" i="1"/>
  <c r="I62" i="1"/>
  <c r="I61" i="1"/>
  <c r="I60" i="1"/>
  <c r="I59" i="1"/>
  <c r="I58" i="1"/>
  <c r="I57" i="1"/>
  <c r="I56" i="1"/>
  <c r="I55" i="1"/>
  <c r="I54" i="1"/>
  <c r="I53" i="1"/>
  <c r="I52" i="1"/>
  <c r="I51" i="1"/>
  <c r="I50" i="1"/>
  <c r="I49" i="1"/>
  <c r="I40" i="1"/>
  <c r="I39" i="1"/>
  <c r="I38" i="1"/>
  <c r="I36" i="1"/>
  <c r="I35" i="1"/>
  <c r="I34" i="1"/>
  <c r="I32" i="1"/>
  <c r="I31" i="1"/>
  <c r="I30" i="1"/>
  <c r="I29" i="1"/>
  <c r="I28" i="1"/>
  <c r="I26" i="1"/>
  <c r="I25" i="1"/>
  <c r="I24" i="1"/>
  <c r="I23" i="1"/>
  <c r="I22" i="1"/>
  <c r="D29" i="4" l="1"/>
  <c r="D30" i="4"/>
  <c r="D25" i="4"/>
  <c r="D26" i="4"/>
  <c r="D19" i="4"/>
  <c r="D20" i="4"/>
  <c r="D21" i="4"/>
  <c r="D22" i="4"/>
  <c r="D18" i="4"/>
  <c r="D13" i="4"/>
  <c r="D14" i="4"/>
  <c r="D15" i="4"/>
  <c r="D16" i="4"/>
  <c r="D28" i="4" l="1"/>
  <c r="F28" i="4" s="1"/>
  <c r="D24" i="4"/>
  <c r="D12" i="4"/>
  <c r="D7" i="4"/>
  <c r="F43" i="1" l="1"/>
  <c r="F42" i="1"/>
  <c r="V17" i="4" l="1"/>
  <c r="V16" i="4"/>
  <c r="O25" i="4"/>
  <c r="O26" i="4"/>
  <c r="O27" i="4"/>
  <c r="O28" i="4"/>
  <c r="O29" i="4"/>
  <c r="O31" i="4"/>
  <c r="O24" i="4"/>
  <c r="P17" i="4"/>
  <c r="O22" i="4"/>
  <c r="O20" i="4"/>
  <c r="O19" i="4"/>
  <c r="O18" i="4"/>
  <c r="B3" i="4" l="1"/>
  <c r="I43" i="1" l="1"/>
  <c r="I42" i="1"/>
  <c r="D9" i="4"/>
  <c r="D8" i="4"/>
  <c r="F7" i="4" l="1"/>
  <c r="D6" i="4" s="1"/>
  <c r="D27" i="4"/>
  <c r="N22" i="4" s="1"/>
  <c r="F24" i="4"/>
  <c r="F18" i="4"/>
  <c r="G18" i="4" s="1"/>
  <c r="F12" i="4"/>
  <c r="D11" i="4" s="1"/>
  <c r="N18" i="4" s="1"/>
  <c r="I105" i="1"/>
  <c r="I96" i="1"/>
  <c r="I95" i="1"/>
  <c r="I94" i="1"/>
  <c r="I93" i="1"/>
  <c r="D37" i="4" l="1"/>
  <c r="N28" i="4" s="1"/>
  <c r="G7" i="4"/>
  <c r="N16" i="4"/>
  <c r="U16" i="4" s="1"/>
  <c r="D39" i="4"/>
  <c r="N31" i="4" s="1"/>
  <c r="D38" i="4"/>
  <c r="N29" i="4" s="1"/>
  <c r="D23" i="4"/>
  <c r="N20" i="4" s="1"/>
  <c r="G24" i="4"/>
  <c r="G28" i="4"/>
  <c r="D17" i="4"/>
  <c r="N19" i="4" s="1"/>
  <c r="G12" i="4"/>
  <c r="D36" i="4" l="1"/>
  <c r="N27" i="4" s="1"/>
  <c r="D35" i="4"/>
  <c r="N26" i="4" s="1"/>
  <c r="D10" i="4"/>
  <c r="N17" i="4" s="1"/>
  <c r="I74" i="1"/>
  <c r="I72" i="1"/>
  <c r="I71" i="1"/>
  <c r="I69" i="1"/>
  <c r="I70" i="1"/>
  <c r="I68" i="1"/>
  <c r="I67" i="1"/>
  <c r="D33" i="4" l="1"/>
  <c r="D34" i="4"/>
  <c r="N25" i="4" s="1"/>
  <c r="F33" i="4" l="1"/>
  <c r="N24" i="4"/>
  <c r="G33" i="4" l="1"/>
  <c r="N23" i="4"/>
  <c r="Q17" i="4" l="1"/>
  <c r="U17" i="4" s="1"/>
  <c r="Q33" i="4" s="1"/>
  <c r="Q40" i="4" l="1"/>
  <c r="F2" i="1"/>
</calcChain>
</file>

<file path=xl/sharedStrings.xml><?xml version="1.0" encoding="utf-8"?>
<sst xmlns="http://schemas.openxmlformats.org/spreadsheetml/2006/main" count="517" uniqueCount="488">
  <si>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</si>
  <si>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</si>
  <si>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</si>
  <si>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</si>
  <si>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</si>
  <si>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</si>
  <si>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</si>
  <si>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</si>
  <si>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</si>
  <si>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банк бус санхүүгийн байгууллагын гол үйлчилгээ болох зээлийн үйлчилгээ болон гадаад валютын арилжаа дагнан эрхэлдэг байгууллагуудын хувьд арилжааны дүнг хэрэглэгчдийн төрлөөр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</si>
  <si>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банк бус санхүүгийн байгууллагын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</si>
  <si>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байгууллагын мөнгөн гуйвуулгын үйлчилгээний шилжүүлгийн дүн, засгийн газар болон санхүүгийн байгууллагуудаас бусад эх үүсвэрээс татсан хөрөнгө, гадаад валютын арилжааны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</si>
  <si>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</si>
  <si>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t>БАНК БУС САНХҮҮГИЙН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</si>
  <si>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ЕРӨНХИЙ АСУУЛГА</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</si>
  <si>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</si>
  <si>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</si>
  <si>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</si>
  <si>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</si>
  <si>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</si>
  <si>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</si>
  <si>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</si>
  <si>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</si>
  <si>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</si>
  <si>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</si>
  <si>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</si>
  <si>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</si>
  <si>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Тогтмол ашигладаг албан имэйл хаяг</t>
  </si>
  <si>
    <t>I. ТООН АСУУЛГА</t>
  </si>
  <si>
    <r>
      <t>ДҮН /</t>
    </r>
    <r>
      <rPr>
        <sz val="11"/>
        <color rgb="FF000000"/>
        <rFont val="Times New Roman"/>
        <family val="1"/>
      </rPr>
      <t>төгрөгөөр/</t>
    </r>
  </si>
  <si>
    <t>БҮТЦИЙН ЭРСДЭЛ</t>
  </si>
  <si>
    <t>Байгууллагын хэмжээ /нийт хөрөнгө/</t>
  </si>
  <si>
    <t>10-аас дээш жил</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</si>
  <si>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</si>
  <si>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8 жил - 10 жил</t>
  </si>
  <si>
    <t>Үйл ажиллагаа эрхэлсэн жил</t>
  </si>
  <si>
    <t>6 жил - 8 жил</t>
  </si>
  <si>
    <t>БИЗНЕСИЙН ЭРСДЭЛ</t>
  </si>
  <si>
    <t>2 жил - 6 жил</t>
  </si>
  <si>
    <r>
      <t xml:space="preserve">ХЭРЭГЛЭГЧИЙН ЭРСДЭЛ </t>
    </r>
    <r>
      <rPr>
        <b/>
        <i/>
        <sz val="11"/>
        <color theme="1"/>
        <rFont val="Times New Roman"/>
        <family val="1"/>
      </rPr>
      <t>/арилжааны дүнг хэрэглэгчдийн төрлөөр ангилан оруулна уу/</t>
    </r>
    <r>
      <rPr>
        <i/>
        <sz val="11"/>
        <color theme="1"/>
        <rFont val="Times New Roman"/>
        <family val="1"/>
      </rPr>
      <t xml:space="preserve">    </t>
    </r>
    <r>
      <rPr>
        <b/>
        <sz val="12"/>
        <color rgb="FFFF0000"/>
        <rFont val="Times New Roman"/>
        <family val="1"/>
      </rPr>
      <t>Зөвхөн тоон утга бичнэ үү.</t>
    </r>
  </si>
  <si>
    <t>2 жил хүртэлх</t>
  </si>
  <si>
    <t>ГАЗАР ЗҮЙН БАЙРШЛЫН ЭРСДЭЛ</t>
  </si>
  <si>
    <t>ФАТФ-аас хориглосон улсуудад үзүүлсэн үйлчилгээ буюу олгосон зээлийн дүн</t>
  </si>
  <si>
    <t>БҮТЭЭГДЭХҮҮН, ҮЙЛЧИЛГЭЭНИЙ ЭРСДЭЛ /үйлчилгээний гүйлгээний дүн/</t>
  </si>
  <si>
    <t>Мөнгөн гуйвуулгын үйлчилгээний дүн</t>
  </si>
  <si>
    <t>Итгэлцлийн үйлчилгээний өглөг</t>
  </si>
  <si>
    <t>Гадаад валют арилжааны дүн</t>
  </si>
  <si>
    <t>ХҮРГЭХ СУВГИЙН ЭРСДЭЛ /гүйлгээний дүн/</t>
  </si>
  <si>
    <t>Хөдөө, орон нутгийн салбар</t>
  </si>
  <si>
    <t>Цахимаар</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</si>
  <si>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</si>
  <si>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</si>
  <si>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</si>
  <si>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</si>
  <si>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</si>
  <si>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</si>
  <si>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</si>
  <si>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</si>
  <si>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t>Хөтөлбөрийн бүхий л үе шатанд оролцон ажилладаг.</t>
  </si>
  <si>
    <t>Бүхий л асуудлаар дотоод аудиттай хамтран ажилладаг.</t>
  </si>
  <si>
    <t>Системтэй, сэжигтэй гүйлгээг илрүүлдэг.</t>
  </si>
  <si>
    <t>Хэрэглэгчдийн мэдээллийн сан нь мэдээллийн системд нэгддэг.</t>
  </si>
  <si>
    <t>Тогтмол /сар бүр/ танилцдаг.</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</si>
  <si>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</si>
  <si>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</si>
  <si>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</si>
  <si>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</si>
  <si>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</si>
  <si>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</si>
  <si>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</si>
  <si>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</si>
  <si>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</si>
  <si>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</si>
  <si>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</si>
  <si>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t>Хяналт тавих шатанд л ТУЗ оролцон ажилладаг.</t>
  </si>
  <si>
    <t>Нэгжтэй, ТУЗ-тэй энэ талаар хамтран ажиллах шаардлагагүй.</t>
  </si>
  <si>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</si>
  <si>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</si>
  <si>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</si>
  <si>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</si>
  <si>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</si>
  <si>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</si>
  <si>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</si>
  <si>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t>Дотоод аудит хяналт тавьдаг, ТУЗ хамтран ажилладаггүй.</t>
  </si>
  <si>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</si>
  <si>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</si>
  <si>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</si>
  <si>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</si>
  <si>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</si>
  <si>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</si>
  <si>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</si>
  <si>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t>ТУЗ-с арга хэмжээ авч ажилладаггүй.</t>
  </si>
  <si>
    <t>Хамтран ажилладаггүй.</t>
  </si>
  <si>
    <t>Ёс зүйн дүрэм боловсруулаагүй.</t>
  </si>
  <si>
    <t>Системгүй, сэжигтэй гүйлгээг илрүүлэх үзүүлэлтгүй.</t>
  </si>
  <si>
    <t>Хэрэглэгчийн мэдээллийг авдаггүй учир мэдээллийн сан үүсгээгүй.</t>
  </si>
  <si>
    <t>Огт танилцдаггүй.</t>
  </si>
  <si>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</si>
  <si>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</si>
  <si>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</si>
  <si>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</si>
  <si>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</si>
  <si>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</si>
  <si>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</si>
  <si>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</si>
  <si>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</si>
  <si>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</si>
  <si>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</si>
  <si>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</si>
  <si>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</si>
  <si>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</si>
  <si>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</si>
  <si>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</si>
  <si>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</si>
  <si>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Байхгүй</t>
  </si>
  <si>
    <t>Танай байгууллагын талаар олон нийтийн мэдээллийн хэрэгслээр сөрөг агуулгатай мэдээ байдаг эсэх?</t>
  </si>
  <si>
    <t>Өмнө нь байсан</t>
  </si>
  <si>
    <t>Байдаггүй</t>
  </si>
  <si>
    <t>Танай байгууллага УБЕГ-т эцсийн өмчлөгчийн мэдээллээ бүртгүүлсэн эсэх?</t>
  </si>
  <si>
    <t>Мэдэхгүй</t>
  </si>
  <si>
    <t>Байдаг</t>
  </si>
  <si>
    <t>Бүртгүүлсэн</t>
  </si>
  <si>
    <t>II. Дүрэм, журам: Хэрэглэгчийг таних</t>
  </si>
  <si>
    <t>Байгаа</t>
  </si>
  <si>
    <t>Бүртгүүлээгүй</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</si>
  <si>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</si>
  <si>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</si>
  <si>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</si>
  <si>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</si>
  <si>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</si>
  <si>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</si>
  <si>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</si>
  <si>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</si>
  <si>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</si>
  <si>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</si>
  <si>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</si>
  <si>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</si>
  <si>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</si>
  <si>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</si>
  <si>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</si>
  <si>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</si>
  <si>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</si>
  <si>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</si>
  <si>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</si>
  <si>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</si>
  <si>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</si>
  <si>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</si>
  <si>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</si>
  <si>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</si>
  <si>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</si>
  <si>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</si>
  <si>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t>Зарлалын самбарт наачихдаг.</t>
  </si>
  <si>
    <t>(3-5) этгээдийг тусгасан</t>
  </si>
  <si>
    <t>Зарим заалтыг нь тусгасан.</t>
  </si>
  <si>
    <t>(2-3) шаардлагыг тусгасан</t>
  </si>
  <si>
    <t xml:space="preserve">(3-2) шаардлагыг тусгасан </t>
  </si>
  <si>
    <t xml:space="preserve">Мөнгөний гарал үүсэл нь тодорхойгүй өндөр дүнтэй гүйлгээ хийхээр ирсэн </t>
  </si>
  <si>
    <t>(2-3) мэдээллийг авдаг .</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</si>
  <si>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</si>
  <si>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</si>
  <si>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</si>
  <si>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t>Зөвхөн удирдлагад танилцуулдаг.</t>
  </si>
  <si>
    <t>(1-2) этгээдийг тусгасан</t>
  </si>
  <si>
    <t>Бүх салбар болон төв оффисдоо ижилхэн хэрэгжүүлдэг.</t>
  </si>
  <si>
    <t>Нийцүүлж бэлдээгүй.</t>
  </si>
  <si>
    <t>Эдгээрийс өөр мэдээлэл авдаг</t>
  </si>
  <si>
    <t>(1) л шаардлагыг тусгасан</t>
  </si>
  <si>
    <t xml:space="preserve">Өөрсдийн үзэмжээр эрсдэл өндөртэй гэж үзсэн харилцагч </t>
  </si>
  <si>
    <t>1 мэдээллийг л авдаг .</t>
  </si>
  <si>
    <t xml:space="preserve">Дээрх дүрэм, журмыг салбаруудаараа адил хэрэгжүүлдэг үү? </t>
  </si>
  <si>
    <t>Шаардлагуудыг оруулаагүй, нэгжээс хяналт тавин ажилладаг</t>
  </si>
  <si>
    <t>Байхгүй.</t>
  </si>
  <si>
    <t>Хааяа.</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</si>
  <si>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</si>
  <si>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</si>
  <si>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</si>
  <si>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</si>
  <si>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</si>
  <si>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</si>
  <si>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</si>
  <si>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t>Харилцагч бүрт адил үйлчилдэг. Эрсдэлээр нь ангилдаггүй.</t>
  </si>
  <si>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</si>
  <si>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</si>
  <si>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</si>
  <si>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</si>
  <si>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</si>
  <si>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</si>
  <si>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</si>
  <si>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</si>
  <si>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</si>
  <si>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</si>
  <si>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</si>
  <si>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</si>
  <si>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</si>
  <si>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</si>
  <si>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</si>
  <si>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</si>
  <si>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</si>
  <si>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</si>
  <si>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</si>
  <si>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</si>
  <si>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</si>
  <si>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</si>
  <si>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</si>
  <si>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</si>
  <si>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</si>
  <si>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</si>
  <si>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</si>
  <si>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</si>
  <si>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</si>
  <si>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</si>
  <si>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</si>
  <si>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</si>
  <si>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</si>
  <si>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</si>
  <si>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t>Бодлого, дүрэм, журам байдаг. Олон улсын тогтоосон аргачлалаар эрсдэлийн үнэлгээг хийдэг.</t>
  </si>
  <si>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</si>
  <si>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</si>
  <si>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</si>
  <si>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</si>
  <si>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</si>
  <si>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</si>
  <si>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</si>
  <si>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t>Өөрсдийн гаргасан аргачлалын хүрээнд эрсдэлийг үнэлдэг.</t>
  </si>
  <si>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</si>
  <si>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</si>
  <si>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</si>
  <si>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</si>
  <si>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</si>
  <si>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t>Нарийвчлан тооцдоггүй ч эрсдэлийг үнэлдэг.</t>
  </si>
  <si>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</si>
  <si>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</si>
  <si>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</si>
  <si>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t>Зөвхөн хэрэглэгчдийг нас, хүйс, боловсрол зэргээр ангилдаг.</t>
  </si>
  <si>
    <t>Эрсдэлийг тодорхойлохыг хичээдэг боловч тодорхойлох боломжгүй байдаг.</t>
  </si>
  <si>
    <t>Эрсдэлийг тооцдоггүй ч бодлого, дүрэм, журам байдаг.</t>
  </si>
  <si>
    <t>МУТС-тэй холбоотой мэдээлэл хүргүүлэх гэж байгаа. /хэрэгжих шатандаа байгаа/.</t>
  </si>
  <si>
    <t>IV. Дотоод хяналт ба дотоод, гадаад аудит</t>
  </si>
  <si>
    <t>Тийм ангилал байхгүй.</t>
  </si>
  <si>
    <t>Үгүй.</t>
  </si>
  <si>
    <t>Тийм зүйл байхгүй.</t>
  </si>
  <si>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</si>
  <si>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Дотоод аудитын хэлтэс, нэгж байгаа, хяналт тавьдаг.</t>
  </si>
  <si>
    <t>Дотоод аудитын нэгж байгаа. Хангалттай цаг зарцуулдаг .</t>
  </si>
  <si>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</si>
  <si>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</si>
  <si>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</si>
  <si>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</si>
  <si>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</si>
  <si>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</si>
  <si>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</si>
  <si>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</si>
  <si>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</si>
  <si>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</si>
  <si>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</si>
  <si>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</si>
  <si>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</si>
  <si>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</si>
  <si>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</si>
  <si>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</si>
  <si>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</si>
  <si>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</si>
  <si>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</si>
  <si>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</si>
  <si>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</si>
  <si>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t>Дотоод аудитын хэлтэс, нэгж байхгүй.</t>
  </si>
  <si>
    <t>2 жилд 1 удаа.</t>
  </si>
  <si>
    <t>Огт цаг гаргадаггүй. Дотоод аудитын нэгж байхгүй.</t>
  </si>
  <si>
    <t>Дотоод аудит байхгүй. Эсвэл МУТС-тэй холбоотой асуудал багтаагүй.</t>
  </si>
  <si>
    <t>Тайлагнах нь тодорхой, тогтмол тайлагнадаг.</t>
  </si>
  <si>
    <t>Тайлагнах нь тодорхой хэдий ч тогтсон хугацаа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</si>
  <si>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</si>
  <si>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3 үүргийг зөв тодорхойлсон, хэрэгжүүлдэг үйл ажиллагааг зохих түвшинд дурдсан.</t>
  </si>
  <si>
    <t>Тайланг тогтсон хугацаанд гаргадаг хэдий ч тайланг мэдээлж, танилцуулдаггүй.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</si>
  <si>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</si>
  <si>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</si>
  <si>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 зөвхөн шаардсан үед гаргадаг.</t>
  </si>
  <si>
    <t>Тайлангийн үр дүнг бичсэн хэдий МУТСТ-тэй холбоотой хэрэгжүүлсэн үйл ажиллагаа нь үр ашиг багатай, үр дүн муутай байсан.</t>
  </si>
  <si>
    <t>Аль нэг чиг үүргийг зөв тодорхойлсон.</t>
  </si>
  <si>
    <t>Тайлан гаргадаггүй.</t>
  </si>
  <si>
    <t>Тайлангийн үр дүнг бичээгүй буюу тайлан гаргадаггүй.</t>
  </si>
  <si>
    <t>Эдгээр үүргүүдийг тодорхойлж чадаагүй.</t>
  </si>
  <si>
    <t>VI. Сургалт, хүний нөөц</t>
  </si>
  <si>
    <t xml:space="preserve">Ажилтнуудад зориулсан МУТС сургалтын хөтөлбөр байдаг уу?  </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</si>
  <si>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</si>
  <si>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</si>
  <si>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</si>
  <si>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ТУЗ, удирдлагуудад зориулан тогтмол сургалт явуулдаг, сургалтын мэдээллийг өгсөн.</t>
  </si>
  <si>
    <t>МУТСТ-тэй холбоотой сургалтын төсвийг хангалттай  гаргадаг.</t>
  </si>
  <si>
    <t>Сургалт хэр хугацааны давтамжтай явагддаг вэ? Хамгийн сүүлд хэзээ сургалт зохион байгуулсан бэ?</t>
  </si>
  <si>
    <t>Сургалтын хөтөлбөртөө МУТС-тэй чиглэлээр сургалтыг оруулсан.</t>
  </si>
  <si>
    <t>Давтамж өндөр, сүүлийн 3 сарын хугацаанд сургалт зохион байгуулсан.</t>
  </si>
  <si>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</si>
  <si>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</si>
  <si>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</si>
  <si>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</si>
  <si>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</si>
  <si>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</si>
  <si>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</si>
  <si>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</si>
  <si>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</si>
  <si>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</si>
  <si>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</si>
  <si>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</si>
  <si>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</si>
  <si>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</si>
  <si>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t>Сургалтыг зохион байгуулах тухай бүр санхүүжилтийг шийддэг.</t>
  </si>
  <si>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</si>
  <si>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</si>
  <si>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</si>
  <si>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болно.</t>
  </si>
  <si>
    <t>ТУЗ, удирдлагууд сургалтад хамрагдаагүй буюу мэдээлэл өгөөгүй.</t>
  </si>
  <si>
    <t>Сургалтад төсөв хуваарилаагүй, санхүүжилтийг шийдэж чаддаггүй.</t>
  </si>
  <si>
    <t>VII. 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</si>
  <si>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</si>
  <si>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</si>
  <si>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</si>
  <si>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</si>
  <si>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</si>
  <si>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</si>
  <si>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</si>
  <si>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</si>
  <si>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</si>
  <si>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t>Байгууллага дотроо баримт бичгийг бүртгэж хадгалан, нэгдсэн мэдээллийн сан үүсгэдэг.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</si>
  <si>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</si>
  <si>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</si>
  <si>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</si>
  <si>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</si>
  <si>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</si>
  <si>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</si>
  <si>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t>Сэжигтэй гүйлгээний талаарх мэдээллийг холбогдох нэгжээс гадна байгууллагын ажилчдад мэдэгддэг бөгөөд цааш задруулахгүй байх үүрэгтэй.</t>
  </si>
  <si>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</si>
  <si>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</si>
  <si>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</si>
  <si>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</si>
  <si>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</si>
  <si>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t>Баримт бичгийг бүртгэж, ажилтан бүр тусдаа хадгалдаг.</t>
  </si>
  <si>
    <t>Цахим хэлбэрээр нэгдсэн файл үүсгэн вирус халдаахгүйгээр хадгалдаг.</t>
  </si>
  <si>
    <t>Тусдаа баримт бичиг хариуцсан ажилтантай тул тухайн ажилтнаас зөвшөөрөл авч гаргуулдаг/хугацаа шаардана/.</t>
  </si>
  <si>
    <t xml:space="preserve">Хүсэлтийг шийдвэрлэхэд ажлын 3 өдөр шаарддаг. </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</si>
  <si>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</si>
  <si>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</si>
  <si>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</si>
  <si>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</si>
  <si>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</si>
  <si>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</si>
  <si>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</si>
  <si>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</si>
  <si>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</si>
  <si>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</si>
  <si>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Ажлын байрандаа ажилтан бүрийн ширээнд хадгалагддаг.</t>
  </si>
  <si>
    <t>Архиваас шүүн харах шаардлага гардаг. /хугацаа их шаардана/</t>
  </si>
  <si>
    <t>Хүсэлтийг шийдвэрлэхэд ажлын 5 өдөр шаарддаг.</t>
  </si>
  <si>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</si>
  <si>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</si>
  <si>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</si>
  <si>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</si>
  <si>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</si>
  <si>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</si>
  <si>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</si>
  <si>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Ажилтан бүрээс асуудаг ч хяналтыг цаг тухай бүрд нь тавьж чаддаггүй.</t>
  </si>
  <si>
    <t>Дүрэм, журамдаа тусгахаар ажиллаж байгаа.</t>
  </si>
  <si>
    <t>Баримт бичгийг бүртгэдэг боловч хадгалдаггүй.</t>
  </si>
  <si>
    <t>Ажлын байрнаас өөр газар эмх цэгцгүй хадгалдаг.</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</si>
  <si>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</si>
  <si>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</si>
  <si>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</si>
  <si>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</si>
  <si>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</si>
  <si>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t>Сэжигтэй гүйлгээний талаарх мэдээллийг задруулахаас урьдчилан сэргийлэх тал дээр ямар нэгэн арга хэмжээ авдаггүй.</t>
  </si>
  <si>
    <t>Харилцагчдыг хянан шалгах, тайлагнах механизм байдаггүй.</t>
  </si>
  <si>
    <t>Харилцагчдын дансны мэдээлэл, гүйлгээг хянадаггүй.</t>
  </si>
  <si>
    <t>Сэжигтэй гүйлгээг тодорхойлох боломжгүй байдаг тул арга хэмжээ авдаггүй.</t>
  </si>
  <si>
    <t>Ямар ч хяналт тавьдаггүй. Ямар ч үүрэг оноогоогүй.</t>
  </si>
  <si>
    <t>Ямар ч шийтгэл ногдуулдаггүй.</t>
  </si>
  <si>
    <t>Баримт бичгийг хадгалж, бүртгэдэггүй.</t>
  </si>
  <si>
    <t>Баримт бичгийг хадгалдаггүй.</t>
  </si>
  <si>
    <t>Харилцагчийн мэдээллийг гаргаж өгөх ямар ч боломжгүй. Харилцагчийн мэдээллийн сан үүсгээгүй.</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</si>
  <si>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</si>
  <si>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</si>
  <si>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</si>
  <si>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</si>
  <si>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</si>
  <si>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</si>
  <si>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</si>
  <si>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Дүн</t>
  </si>
  <si>
    <t>Жин</t>
  </si>
  <si>
    <t>Үнэлгээ</t>
  </si>
  <si>
    <t>Risk Scale</t>
  </si>
  <si>
    <t>Scale</t>
  </si>
  <si>
    <t>From</t>
  </si>
  <si>
    <t>To</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</si>
  <si>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</si>
  <si>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Very low</t>
  </si>
  <si>
    <t>Low</t>
  </si>
  <si>
    <t>Medium</t>
  </si>
  <si>
    <t>ХЭРЭГЛЭГЧИЙН ЭРСДЭЛ</t>
  </si>
  <si>
    <t>High</t>
  </si>
  <si>
    <t xml:space="preserve">Дотоодын иргэн </t>
  </si>
  <si>
    <t>Very high</t>
  </si>
  <si>
    <t>Дотоодын хуулийн этгээд</t>
  </si>
  <si>
    <t xml:space="preserve">Гадаадын иргэн </t>
  </si>
  <si>
    <t>Гадаадын хуулийн этгээд</t>
  </si>
  <si>
    <t>Дүн I</t>
  </si>
  <si>
    <t>Жин II</t>
  </si>
  <si>
    <t>Жин III</t>
  </si>
  <si>
    <t>Улс төрийн хамаарал бүхий этгээд</t>
  </si>
  <si>
    <t>Улаанбаатар</t>
  </si>
  <si>
    <t>Хөдөө, орон нутаг</t>
  </si>
  <si>
    <t>ГҮЙЛГЭЭНИЙ ЭРСДЭЛ</t>
  </si>
  <si>
    <t>Эдийн засгийн чөлөөт бүс</t>
  </si>
  <si>
    <t>БҮТЭЭГДЭХҮҮН, ҮЙЛЧИЛГЭЭНИЙ ЭРСДЭЛ</t>
  </si>
  <si>
    <t>ФАТФ-аас хориглосон улсууд</t>
  </si>
  <si>
    <t>Бусад улсууд</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</si>
  <si>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</si>
  <si>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</si>
  <si>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</si>
  <si>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</si>
  <si>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</si>
  <si>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</si>
  <si>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Үйлчилгээний төв</t>
  </si>
  <si>
    <t>Комплаенс</t>
  </si>
  <si>
    <t>Салбар, зуучлагч</t>
  </si>
  <si>
    <t>Сургалт, хүний нөөц</t>
  </si>
  <si>
    <t>Гар утсанд суурилсан</t>
  </si>
  <si>
    <t>Тайлагнал ба тэмдэглэл</t>
  </si>
  <si>
    <t>НИЙТ ОНОО</t>
  </si>
  <si>
    <t>ЭРСДЭЛИЙН ТҮВШИН</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</si>
  <si>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</si>
  <si>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</si>
  <si>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</si>
  <si>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</si>
  <si>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</si>
  <si>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</si>
  <si>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</si>
  <si>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</si>
  <si>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</si>
  <si>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 xml:space="preserve">Тайланг үнэн зөв гаргасан: </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</si>
  <si>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</si>
  <si>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</si>
  <si>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 xml:space="preserve">Танай байгууллагын ТУЗ, удирдлагууд, албан хаагчдын боловсрол, ажлын туршлагыг 1-5 онооны хооронд дүгнэнэ үү? /1=сайн/ </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</si>
  <si>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</si>
  <si>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</si>
  <si>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</si>
  <si>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r>
      <rPr>
        <sz val="7"/>
        <rFont val="Times New Roman"/>
        <family val="1"/>
      </rPr>
      <t xml:space="preserve"> </t>
    </r>
    <r>
      <rPr>
        <sz val="12"/>
        <rFont val="Times New Roman"/>
        <family val="1"/>
      </rPr>
      <t>Ёс зүйн дүрэмтэй, тусган ажилладаг.</t>
    </r>
  </si>
  <si>
    <r>
      <rPr>
        <sz val="7"/>
        <rFont val="Times New Roman"/>
        <family val="1"/>
      </rPr>
      <t xml:space="preserve"> </t>
    </r>
    <r>
      <rPr>
        <sz val="12"/>
        <rFont val="Times New Roman"/>
        <family val="1"/>
      </rPr>
      <t>Ёс зүйн дүрэмтэй, тусгахаар бэлтгэсэн.</t>
    </r>
  </si>
  <si>
    <r>
      <rPr>
        <sz val="7"/>
        <rFont val="Times New Roman"/>
        <family val="1"/>
      </rPr>
      <t xml:space="preserve"> </t>
    </r>
    <r>
      <rPr>
        <sz val="12"/>
        <rFont val="Times New Roman"/>
        <family val="1"/>
      </rPr>
      <t>Ёс зүйн дүрэмтэй, тусгаагүй.</t>
    </r>
  </si>
  <si>
    <r>
      <rPr>
        <sz val="11"/>
        <rFont val="Times New Roman"/>
        <family val="1"/>
      </rPr>
      <t xml:space="preserve">(1) </t>
    </r>
    <r>
      <rPr>
        <sz val="11"/>
        <rFont val="Calibri"/>
        <family val="2"/>
        <scheme val="minor"/>
      </rPr>
      <t>мэдээллийг нь авдаг</t>
    </r>
  </si>
  <si>
    <r>
      <rPr>
        <sz val="7"/>
        <rFont val="Times New Roman"/>
        <family val="1"/>
      </rPr>
      <t xml:space="preserve"> </t>
    </r>
    <r>
      <rPr>
        <sz val="11"/>
        <rFont val="Calibri"/>
        <family val="2"/>
        <scheme val="minor"/>
      </rPr>
      <t xml:space="preserve">1 шаардлагыг тусгасан </t>
    </r>
  </si>
  <si>
    <r>
      <rPr>
        <sz val="7"/>
        <rFont val="Times New Roman"/>
        <family val="1"/>
      </rPr>
      <t xml:space="preserve"> </t>
    </r>
    <r>
      <rPr>
        <sz val="12"/>
        <rFont val="Times New Roman"/>
        <family val="1"/>
      </rPr>
      <t>МУТС-тэй холбоотой мэдээлэл байхгүй.</t>
    </r>
  </si>
  <si>
    <r>
      <rPr>
        <sz val="7"/>
        <rFont val="Times New Roman"/>
        <family val="1"/>
      </rPr>
      <t xml:space="preserve"> </t>
    </r>
    <r>
      <rPr>
        <sz val="12"/>
        <rFont val="Times New Roman"/>
        <family val="1"/>
      </rPr>
      <t>Сард 1 удаа бол.</t>
    </r>
  </si>
  <si>
    <r>
      <rPr>
        <sz val="7"/>
        <rFont val="Times New Roman"/>
        <family val="1"/>
      </rPr>
      <t xml:space="preserve"> </t>
    </r>
    <r>
      <rPr>
        <sz val="12"/>
        <rFont val="Times New Roman"/>
        <family val="1"/>
      </rPr>
      <t>5 жилийн өмнөх мэдээллийг олоход маш хүндрэлтэй. Системд оруулаагүй байдаг.</t>
    </r>
  </si>
  <si>
    <t>Дотоодын иргэний хийсэн нийт арилжааны дүн /өссөн дүнгээр/</t>
  </si>
  <si>
    <t>Дотоодын хуулийн этгээдийн хийсэн нийт арилжааны дүн /өссөн дүнгээр/</t>
  </si>
  <si>
    <t>Гадаадын иргэний хийсэн нийт арилжааны дүн /өссөн дүнгээр/</t>
  </si>
  <si>
    <t>Гадаадын хуулийн этгээдийн хийсэн нийт арилжааны дүн /өссөн дүнгээр/</t>
  </si>
  <si>
    <t>Улс төрийн хамаарал бүхий этгээдийн хийсэн нийт арилжааны дүн /өссөн дүнгээр/</t>
  </si>
  <si>
    <t>Улаанбаатар хотод үзүүлсэн үйлчилгээ буюу олгосон зээлийн дүн /өссөн дүнгээр/</t>
  </si>
  <si>
    <t>Хөдөө, орон нутагт үзүүлсэн үйлчилгээ буюу олгосон зээлийн дүн /өссөн дүнгээр/</t>
  </si>
  <si>
    <t>Эдийн засгийн чөлөөт бүсэд үзүүлсэн үйлчилгээ буюу олгосон зээлийн дүн /өссөн дүнгээр/</t>
  </si>
  <si>
    <t>Бусад улсуудад үзүүлсэн үйлчилгээ буюу олгосон зээлийн дүн /өссөн дүнгээр/</t>
  </si>
  <si>
    <t>Мөнгөн гуйвуулгын үйлчилгээний дүн /өссөн дүнгээр/</t>
  </si>
  <si>
    <t>Итгэлцлийн үйлчилгээний өглөг /өссөн дүнгээр/</t>
  </si>
  <si>
    <t>Гадаад валют арилжааны дүн /өссөн дүнгээр/</t>
  </si>
  <si>
    <t>Үйлчилгээний төвөөр дамжуулан үйлчилгээ үзүүлсэн болон олгосон зээлийн дүн /өссөн дүнгээр/</t>
  </si>
  <si>
    <t>Салбар, зуучлагчаар дамжуулан үйлчилгээ үзүүлсэн болон олгосон зээлийн дүн /өссөн дүнгээр/</t>
  </si>
  <si>
    <t>Гар утсанд суурилсан /мобайл апп/-аар дамжуулан үйлчилгээ үзүүлсэн болон олгосон зээлийн дүн /өссөн дүнгээр/</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</si>
  <si>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</si>
  <si>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</si>
  <si>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</si>
  <si>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</si>
  <si>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</si>
  <si>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</si>
  <si>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</si>
  <si>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</si>
  <si>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</si>
  <si>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</si>
  <si>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</si>
  <si>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</si>
  <si>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</si>
  <si>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</si>
  <si>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</si>
  <si>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</si>
  <si>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</si>
  <si>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</si>
  <si>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ОООО/СС/ӨӨ</t>
  </si>
  <si>
    <t>Тайлант хугацаанд хэдэн ашгийн бус байгууллага танай байгууллагаар үйлчлүүлсэн бэ? /тоон утга оруулна уу/</t>
  </si>
  <si>
    <t>Тайлант хугацаанд ашгийн бус байгууллагад үзүүлсэн үйлчилгээний нийт үнийн дүнг оруулна уу? /тоон утга оруулна уу/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</si>
</sst>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rgb="FFFF0000"/>
      <name val="Times New Roman"/>
      <family val="1"/>
    </font>
    <font>
      <b/>
      <i/>
      <sz val="11"/>
      <color rgb="FFFF0000"/>
      <name val="Times New Roman"/>
      <family val="1"/>
    </font>
    <font>
      <sz val="8"/>
      <name val="Times New Roman"/>
      <family val="1"/>
    </font>
    <font>
      <b/>
      <sz val="12"/>
      <name val="Times New Roman"/>
      <family val="1"/>
    </font>
    <font>
      <sz val="10"/>
      <name val="Times New Roman"/>
      <family val="1"/>
    </font>
    <font>
      <i/>
      <sz val="11"/>
      <name val="Times New Roman"/>
      <family val="1"/>
    </font>
    <font>
      <sz val="12"/>
      <name val="Times New Roman"/>
      <family val="1"/>
    </font>
    <font>
      <sz val="7"/>
      <name val="Times New Roman"/>
      <family val="1"/>
    </font>
    <font>
      <sz val="11"/>
      <name val="Wingdings"/>
      <charset val="2"/>
    </font>
    <font>
      <sz val="11"/>
      <color theme="6" tint="0.7999816888943144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9" fillId="0" borderId="0" applyFont="0" applyFill="0" applyBorder="0" applyAlignment="0" applyProtection="0"/>
  </cellStyleXfs>
  <cellXfs count="186">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2" fillId="0" borderId="1" xfId="0" applyFont="1" applyBorder="1" applyAlignment="1">
      <alignment horizontal="center" vertical="center" wrapText="1"/>
    </xf>
    <xf numFmtId="0" fontId="5" fillId="5" borderId="0" xfId="0" applyFont="1" applyFill="1"/>
    <xf numFmtId="0" fontId="16" fillId="0" borderId="1" xfId="0" applyFont="1" applyBorder="1"/>
    <xf numFmtId="9" fontId="5" fillId="0" borderId="1" xfId="0" applyNumberFormat="1" applyFont="1" applyBorder="1" applyAlignment="1">
      <alignment horizontal="center" vertical="center"/>
    </xf>
    <xf numFmtId="43" fontId="18" fillId="11" borderId="1" xfId="1" applyFont="1" applyFill="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9" fontId="16" fillId="3" borderId="1" xfId="0" applyNumberFormat="1" applyFont="1" applyFill="1" applyBorder="1" applyAlignment="1">
      <alignment horizontal="center" vertical="center"/>
    </xf>
    <xf numFmtId="0" fontId="5" fillId="3" borderId="0" xfId="0" applyFont="1" applyFill="1"/>
    <xf numFmtId="0" fontId="16" fillId="2" borderId="1" xfId="0" applyFont="1" applyFill="1" applyBorder="1" applyAlignment="1">
      <alignment horizontal="center" vertical="center"/>
    </xf>
    <xf numFmtId="9" fontId="16" fillId="2" borderId="1" xfId="0" applyNumberFormat="1" applyFont="1" applyFill="1" applyBorder="1" applyAlignment="1">
      <alignment horizontal="center" vertical="center"/>
    </xf>
    <xf numFmtId="0" fontId="16"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6" fillId="3" borderId="4" xfId="0" applyFont="1" applyFill="1" applyBorder="1" applyAlignment="1">
      <alignment horizontal="center" vertical="center"/>
    </xf>
    <xf numFmtId="9" fontId="16"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7" fillId="11" borderId="1" xfId="0" applyFont="1" applyFill="1" applyBorder="1" applyAlignment="1">
      <alignment horizontal="center" vertical="center" wrapText="1"/>
    </xf>
    <xf numFmtId="0" fontId="17"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2"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7" fillId="13" borderId="0" xfId="0" applyFont="1" applyFill="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1" xfId="0" applyFont="1" applyFill="1" applyBorder="1" applyAlignment="1">
      <alignment horizontal="left" vertical="center" wrapText="1"/>
    </xf>
    <xf numFmtId="0" fontId="5" fillId="13" borderId="1" xfId="0" applyFont="1" applyFill="1" applyBorder="1"/>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5" fillId="13" borderId="4" xfId="0" applyFont="1" applyFill="1" applyBorder="1" applyAlignment="1">
      <alignment horizontal="center" vertical="center"/>
    </xf>
    <xf numFmtId="0" fontId="7" fillId="13" borderId="1" xfId="0" applyFont="1" applyFill="1" applyBorder="1" applyAlignment="1">
      <alignment horizontal="center" vertical="center"/>
    </xf>
    <xf numFmtId="0" fontId="8" fillId="13" borderId="0" xfId="0" applyFont="1" applyFill="1"/>
    <xf numFmtId="0" fontId="5" fillId="13" borderId="6" xfId="0" applyFont="1" applyFill="1" applyBorder="1" applyAlignment="1">
      <alignment horizontal="center" vertical="center"/>
    </xf>
    <xf numFmtId="0" fontId="2" fillId="13" borderId="6" xfId="0" applyFont="1" applyFill="1" applyBorder="1" applyAlignment="1">
      <alignment horizontal="left" vertical="center" wrapText="1"/>
    </xf>
    <xf numFmtId="0" fontId="1" fillId="13" borderId="6" xfId="0" applyFont="1" applyFill="1" applyBorder="1" applyAlignment="1">
      <alignment horizontal="center" vertical="center" wrapText="1"/>
    </xf>
    <xf numFmtId="0" fontId="7" fillId="13" borderId="0" xfId="0" applyFont="1" applyFill="1"/>
    <xf numFmtId="0" fontId="8" fillId="13" borderId="0" xfId="0" applyFont="1" applyFill="1" applyAlignment="1">
      <alignment horizontal="center" vertical="center"/>
    </xf>
    <xf numFmtId="0" fontId="24" fillId="13" borderId="0" xfId="0" applyFont="1" applyFill="1"/>
    <xf numFmtId="0" fontId="25" fillId="13" borderId="0" xfId="0" applyFont="1" applyFill="1" applyAlignment="1">
      <alignment vertical="center" wrapText="1"/>
    </xf>
    <xf numFmtId="0" fontId="25" fillId="13" borderId="0" xfId="0" applyFont="1" applyFill="1" applyAlignment="1">
      <alignment horizontal="center" vertical="center" wrapText="1"/>
    </xf>
    <xf numFmtId="0" fontId="26" fillId="13" borderId="0" xfId="0" applyFont="1" applyFill="1"/>
    <xf numFmtId="0" fontId="27" fillId="13" borderId="0" xfId="0" applyFont="1" applyFill="1" applyAlignment="1">
      <alignment horizontal="center" vertical="center"/>
    </xf>
    <xf numFmtId="0" fontId="28" fillId="13" borderId="0" xfId="0" applyFont="1" applyFill="1" applyAlignment="1">
      <alignment horizontal="justify" vertical="center"/>
    </xf>
    <xf numFmtId="0" fontId="8" fillId="13" borderId="0" xfId="0" applyFont="1" applyFill="1" applyAlignment="1">
      <alignment horizontal="justify" vertical="center"/>
    </xf>
    <xf numFmtId="0" fontId="8" fillId="13" borderId="0" xfId="0" applyFont="1" applyFill="1" applyAlignment="1">
      <alignment vertical="center"/>
    </xf>
    <xf numFmtId="0" fontId="18" fillId="13" borderId="0" xfId="0" applyFont="1" applyFill="1"/>
    <xf numFmtId="0" fontId="8" fillId="13" borderId="0" xfId="0" applyFont="1" applyFill="1" applyAlignment="1">
      <alignment horizontal="left" vertical="center"/>
    </xf>
    <xf numFmtId="0" fontId="18" fillId="13" borderId="0" xfId="0" applyFont="1" applyFill="1" applyAlignment="1">
      <alignment horizontal="justify" vertical="center"/>
    </xf>
    <xf numFmtId="0" fontId="30" fillId="13" borderId="0" xfId="0" applyFont="1" applyFill="1" applyAlignment="1">
      <alignment horizontal="justify" vertical="center"/>
    </xf>
    <xf numFmtId="0" fontId="18" fillId="13" borderId="0" xfId="0" applyFont="1" applyFill="1" applyAlignment="1">
      <alignment horizontal="left" vertical="center"/>
    </xf>
    <xf numFmtId="0" fontId="18" fillId="13" borderId="0" xfId="0" applyFont="1" applyFill="1" applyAlignment="1">
      <alignment horizontal="center" vertical="center"/>
    </xf>
    <xf numFmtId="0" fontId="28" fillId="13" borderId="0" xfId="0" applyFont="1" applyFill="1"/>
    <xf numFmtId="0" fontId="28" fillId="13" borderId="0" xfId="0" applyFont="1" applyFill="1" applyAlignment="1">
      <alignment horizontal="left" vertical="center"/>
    </xf>
    <xf numFmtId="0" fontId="24" fillId="13" borderId="0" xfId="0" applyFont="1" applyFill="1" applyAlignment="1">
      <alignment horizontal="justify" vertical="center"/>
    </xf>
    <xf numFmtId="0" fontId="18" fillId="0" borderId="0" xfId="0" applyFont="1"/>
    <xf numFmtId="4" fontId="5" fillId="13" borderId="1" xfId="0" applyNumberFormat="1" applyFont="1" applyFill="1" applyBorder="1" applyAlignment="1">
      <alignment horizontal="center" vertical="center" wrapText="1"/>
    </xf>
    <xf numFmtId="0" fontId="7" fillId="13" borderId="0" xfId="0" applyFont="1" applyFill="1" applyAlignment="1">
      <alignment vertical="center"/>
    </xf>
    <xf numFmtId="0" fontId="31" fillId="13" borderId="0" xfId="0" applyFont="1" applyFill="1" applyAlignment="1">
      <alignment horizontal="left" vertical="center" wrapText="1"/>
    </xf>
    <xf numFmtId="0" fontId="5" fillId="5" borderId="0" xfId="0" applyFont="1" applyFill="1" applyAlignment="1">
      <alignment horizontal="left" vertical="center" wrapText="1"/>
    </xf>
    <xf numFmtId="0" fontId="15" fillId="5" borderId="0" xfId="0" applyFont="1" applyFill="1" applyAlignment="1">
      <alignment horizontal="center" vertical="center"/>
    </xf>
    <xf numFmtId="0" fontId="5" fillId="5" borderId="0" xfId="0" applyFont="1" applyFill="1" applyAlignment="1">
      <alignment horizontal="left" vertical="center"/>
    </xf>
    <xf numFmtId="0" fontId="15" fillId="5" borderId="0" xfId="0" applyFont="1" applyFill="1" applyAlignment="1">
      <alignment horizontal="left" vertical="center"/>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13" fillId="3" borderId="0" xfId="0" applyFont="1" applyFill="1" applyAlignment="1">
      <alignment horizontal="center" vertical="center"/>
    </xf>
    <xf numFmtId="0" fontId="6"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6" fillId="13" borderId="1" xfId="0" applyFont="1" applyFill="1" applyBorder="1" applyAlignment="1">
      <alignment horizontal="left"/>
    </xf>
    <xf numFmtId="0" fontId="6" fillId="3" borderId="1" xfId="0" applyFont="1" applyFill="1" applyBorder="1" applyAlignment="1">
      <alignment horizontal="center" vertical="center"/>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6" fillId="3" borderId="1" xfId="0" applyFont="1" applyFill="1" applyBorder="1" applyAlignment="1">
      <alignment horizontal="center"/>
    </xf>
    <xf numFmtId="0" fontId="6"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1" fillId="13" borderId="0" xfId="0" applyFont="1" applyFill="1" applyAlignment="1">
      <alignment horizontal="center" vertical="center" wrapText="1"/>
    </xf>
    <xf numFmtId="0" fontId="13" fillId="3" borderId="6" xfId="0" applyFont="1" applyFill="1" applyBorder="1" applyAlignment="1">
      <alignment horizontal="center"/>
    </xf>
    <xf numFmtId="0" fontId="5" fillId="3" borderId="6" xfId="0" applyFont="1" applyFill="1" applyBorder="1" applyAlignment="1">
      <alignment horizontal="center"/>
    </xf>
    <xf numFmtId="0" fontId="5" fillId="0" borderId="1" xfId="0" applyFont="1" applyBorder="1" applyAlignment="1">
      <alignment horizontal="center"/>
    </xf>
    <xf numFmtId="0" fontId="6" fillId="13" borderId="2" xfId="0" applyFont="1" applyFill="1" applyBorder="1" applyAlignment="1">
      <alignment horizontal="center" wrapText="1"/>
    </xf>
    <xf numFmtId="0" fontId="6" fillId="13" borderId="5" xfId="0" applyFont="1" applyFill="1" applyBorder="1" applyAlignment="1">
      <alignment horizontal="center" wrapText="1"/>
    </xf>
    <xf numFmtId="0" fontId="6" fillId="13" borderId="3" xfId="0" applyFont="1" applyFill="1" applyBorder="1" applyAlignment="1">
      <alignment horizontal="center" wrapText="1"/>
    </xf>
    <xf numFmtId="0" fontId="6" fillId="13" borderId="1" xfId="0" applyFont="1" applyFill="1" applyBorder="1" applyAlignment="1">
      <alignment horizontal="left" vertical="center"/>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5" fillId="3" borderId="1" xfId="0" applyFont="1" applyFill="1" applyBorder="1" applyAlignment="1">
      <alignment horizontal="center" vertical="center"/>
    </xf>
    <xf numFmtId="0" fontId="16" fillId="12" borderId="1" xfId="0" applyFont="1" applyFill="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19" fillId="0" borderId="10"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19" fillId="0" borderId="6" xfId="0" applyFont="1" applyBorder="1" applyAlignment="1">
      <alignment horizontal="center" vertical="center"/>
    </xf>
    <xf numFmtId="0" fontId="19"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9" fillId="0" borderId="1" xfId="0" applyFont="1" applyBorder="1" applyAlignment="1">
      <alignment horizontal="right" vertical="center"/>
    </xf>
    <xf numFmtId="0" fontId="20" fillId="0" borderId="1" xfId="0" applyFont="1" applyBorder="1" applyAlignment="1">
      <alignment horizontal="right"/>
    </xf>
    <xf numFmtId="0" fontId="16" fillId="0" borderId="1" xfId="0" applyFont="1" applyBorder="1" applyAlignment="1">
      <alignment horizontal="left"/>
    </xf>
    <xf numFmtId="0" fontId="19"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6" fillId="0" borderId="1" xfId="0" applyFont="1" applyBorder="1" applyAlignment="1">
      <alignment horizontal="left" vertical="center"/>
    </xf>
    <xf numFmtId="0" fontId="21"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center" vertical="center"/>
    </xf>
    <xf numFmtId="9" fontId="16"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9" fontId="16" fillId="8" borderId="1" xfId="0" applyNumberFormat="1" applyFont="1" applyFill="1" applyBorder="1" applyAlignment="1">
      <alignment horizontal="center" vertical="center"/>
    </xf>
    <xf numFmtId="0" fontId="16"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7" fillId="11" borderId="1"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2" xfId="0" applyFont="1" applyBorder="1" applyAlignment="1">
      <alignment horizontal="center" vertical="center" wrapText="1"/>
    </xf>
    <xf numFmtId="0" fontId="10" fillId="4" borderId="1" xfId="0" applyFont="1" applyFill="1" applyBorder="1" applyAlignment="1">
      <alignment horizontal="left" vertic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6"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opLeftCell="A4" workbookViewId="0">
      <selection activeCell="A11" sqref="A11:L11"/>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5" t="s">
        <v>0</v>
      </c>
      <c r="C1" s="75"/>
      <c r="D1" s="75"/>
      <c r="E1" s="75"/>
      <c r="F1" s="75"/>
      <c r="G1" s="75"/>
      <c r="H1" s="75"/>
      <c r="I1" s="75"/>
      <c r="J1" s="75"/>
      <c r="K1" s="75"/>
      <c r="L1" s="75"/>
    </row>
    <row r="2" spans="1:12" x14ac:dyDescent="0.25">
      <c r="A2" s="5"/>
      <c r="B2" s="76" t="s">
        <v>1</v>
      </c>
      <c r="C2" s="76"/>
      <c r="D2" s="76"/>
      <c r="E2" s="76"/>
      <c r="F2" s="76"/>
      <c r="G2" s="76"/>
      <c r="H2" s="76"/>
      <c r="I2" s="76"/>
      <c r="J2" s="76"/>
      <c r="K2" s="76"/>
      <c r="L2" s="76"/>
    </row>
    <row r="3" spans="1:12" ht="126" customHeight="1" x14ac:dyDescent="0.25">
      <c r="A3" s="74" t="s">
        <v>2</v>
      </c>
      <c r="B3" s="74"/>
      <c r="C3" s="74"/>
      <c r="D3" s="74"/>
      <c r="E3" s="74"/>
      <c r="F3" s="74"/>
      <c r="G3" s="74"/>
      <c r="H3" s="74"/>
      <c r="I3" s="74"/>
      <c r="J3" s="74"/>
      <c r="K3" s="74"/>
      <c r="L3" s="74"/>
    </row>
    <row r="4" spans="1:12" ht="30" customHeight="1" x14ac:dyDescent="0.25">
      <c r="A4" s="5"/>
      <c r="B4" s="74" t="s">
        <v>3</v>
      </c>
      <c r="C4" s="74"/>
      <c r="D4" s="74"/>
      <c r="E4" s="74"/>
      <c r="F4" s="74"/>
      <c r="G4" s="74"/>
      <c r="H4" s="74"/>
      <c r="I4" s="74"/>
      <c r="J4" s="74"/>
      <c r="K4" s="74"/>
      <c r="L4" s="74"/>
    </row>
    <row r="5" spans="1:12" ht="14.45" customHeight="1" x14ac:dyDescent="0.25">
      <c r="A5" s="5"/>
      <c r="B5" s="74" t="s">
        <v>4</v>
      </c>
      <c r="C5" s="74"/>
      <c r="D5" s="74"/>
      <c r="E5" s="74"/>
      <c r="F5" s="74"/>
      <c r="G5" s="74"/>
      <c r="H5" s="74"/>
      <c r="I5" s="74"/>
      <c r="J5" s="74"/>
      <c r="K5" s="74"/>
      <c r="L5" s="74"/>
    </row>
    <row r="6" spans="1:12" ht="14.45" customHeight="1" x14ac:dyDescent="0.25">
      <c r="A6" s="5"/>
      <c r="B6" s="74"/>
      <c r="C6" s="74"/>
      <c r="D6" s="74"/>
      <c r="E6" s="74"/>
      <c r="F6" s="74"/>
      <c r="G6" s="74"/>
      <c r="H6" s="74"/>
      <c r="I6" s="74"/>
      <c r="J6" s="74"/>
      <c r="K6" s="74"/>
      <c r="L6" s="74"/>
    </row>
    <row r="7" spans="1:12" ht="14.45" customHeight="1" x14ac:dyDescent="0.25">
      <c r="A7" s="77" t="s">
        <v>5</v>
      </c>
      <c r="B7" s="77"/>
      <c r="C7" s="77"/>
      <c r="D7" s="77"/>
      <c r="E7" s="77"/>
      <c r="F7" s="77"/>
      <c r="G7" s="77"/>
      <c r="H7" s="77"/>
      <c r="I7" s="77"/>
      <c r="J7" s="77"/>
      <c r="K7" s="77"/>
      <c r="L7" s="77"/>
    </row>
    <row r="8" spans="1:12" ht="39" customHeight="1" x14ac:dyDescent="0.25">
      <c r="A8" s="74" t="s">
        <v>6</v>
      </c>
      <c r="B8" s="74"/>
      <c r="C8" s="74"/>
      <c r="D8" s="74"/>
      <c r="E8" s="74"/>
      <c r="F8" s="74"/>
      <c r="G8" s="74"/>
      <c r="H8" s="74"/>
      <c r="I8" s="74"/>
      <c r="J8" s="74"/>
      <c r="K8" s="74"/>
      <c r="L8" s="74"/>
    </row>
    <row r="9" spans="1:12" ht="22.15" customHeight="1" x14ac:dyDescent="0.25">
      <c r="A9" s="74" t="s">
        <v>7</v>
      </c>
      <c r="B9" s="74"/>
      <c r="C9" s="74"/>
      <c r="D9" s="74"/>
      <c r="E9" s="74"/>
      <c r="F9" s="74"/>
      <c r="G9" s="74"/>
      <c r="H9" s="74"/>
      <c r="I9" s="74"/>
      <c r="J9" s="74"/>
      <c r="K9" s="74"/>
      <c r="L9" s="74"/>
    </row>
    <row r="10" spans="1:12" ht="34.15" customHeight="1" x14ac:dyDescent="0.25">
      <c r="A10" s="74" t="s">
        <v>8</v>
      </c>
      <c r="B10" s="74"/>
      <c r="C10" s="74"/>
      <c r="D10" s="74"/>
      <c r="E10" s="74"/>
      <c r="F10" s="74"/>
      <c r="G10" s="74"/>
      <c r="H10" s="74"/>
      <c r="I10" s="74"/>
      <c r="J10" s="74"/>
      <c r="K10" s="74"/>
      <c r="L10" s="74"/>
    </row>
    <row r="11" spans="1:12" ht="40.9" customHeight="1" x14ac:dyDescent="0.25">
      <c r="A11" s="74" t="s">
        <v>9</v>
      </c>
      <c r="B11" s="74"/>
      <c r="C11" s="74"/>
      <c r="D11" s="74"/>
      <c r="E11" s="74"/>
      <c r="F11" s="74"/>
      <c r="G11" s="74"/>
      <c r="H11" s="74"/>
      <c r="I11" s="74"/>
      <c r="J11" s="74"/>
      <c r="K11" s="74"/>
      <c r="L11" s="74"/>
    </row>
    <row r="12" spans="1:12" ht="44.45" customHeight="1" x14ac:dyDescent="0.25">
      <c r="A12" s="74" t="s">
        <v>10</v>
      </c>
      <c r="B12" s="74"/>
      <c r="C12" s="74"/>
      <c r="D12" s="74"/>
      <c r="E12" s="74"/>
      <c r="F12" s="74"/>
      <c r="G12" s="74"/>
      <c r="H12" s="74"/>
      <c r="I12" s="74"/>
      <c r="J12" s="74"/>
      <c r="K12" s="74"/>
      <c r="L12" s="74"/>
    </row>
    <row r="13" spans="1:12" ht="44.45" customHeight="1" x14ac:dyDescent="0.25">
      <c r="A13" s="74" t="s">
        <v>11</v>
      </c>
      <c r="B13" s="74"/>
      <c r="C13" s="74"/>
      <c r="D13" s="74"/>
      <c r="E13" s="74"/>
      <c r="F13" s="74"/>
      <c r="G13" s="74"/>
      <c r="H13" s="74"/>
      <c r="I13" s="74"/>
      <c r="J13" s="74"/>
      <c r="K13" s="74"/>
      <c r="L13" s="74"/>
    </row>
    <row r="14" spans="1:12" ht="34.9" customHeight="1" x14ac:dyDescent="0.25">
      <c r="A14" s="74" t="s">
        <v>12</v>
      </c>
      <c r="B14" s="74"/>
      <c r="C14" s="74"/>
      <c r="D14" s="74"/>
      <c r="E14" s="74"/>
      <c r="F14" s="74"/>
      <c r="G14" s="74"/>
      <c r="H14" s="74"/>
      <c r="I14" s="74"/>
      <c r="J14" s="74"/>
      <c r="K14" s="74"/>
      <c r="L14" s="74"/>
    </row>
  </sheetData>
  <mergeCells count="14">
    <mergeCell ref="A12:L12"/>
    <mergeCell ref="A13:L13"/>
    <mergeCell ref="A14:L14"/>
    <mergeCell ref="B6:L6"/>
    <mergeCell ref="B1:L1"/>
    <mergeCell ref="B2:L2"/>
    <mergeCell ref="A3:L3"/>
    <mergeCell ref="B4:L4"/>
    <mergeCell ref="B5:L5"/>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G128"/>
  <sheetViews>
    <sheetView tabSelected="1" topLeftCell="A118" zoomScaleNormal="100" workbookViewId="0">
      <selection activeCell="C125" sqref="C125:D125"/>
    </sheetView>
  </sheetViews>
  <sheetFormatPr defaultColWidth="0" defaultRowHeight="15" x14ac:dyDescent="0.25"/>
  <cols>
    <col min="1" max="1" width="4.42578125" style="36" customWidth="1"/>
    <col min="2" max="2" width="4" style="36" customWidth="1"/>
    <col min="3" max="3" width="30.85546875" style="36" customWidth="1"/>
    <col min="4" max="4" width="28.7109375" style="36" customWidth="1"/>
    <col min="5" max="5" width="28.28515625" style="38" customWidth="1"/>
    <col min="6" max="6" width="19.5703125" style="38" customWidth="1"/>
    <col min="7" max="7" width="13" style="47" customWidth="1"/>
    <col min="8" max="8" width="10.7109375" style="47" hidden="1" customWidth="1"/>
    <col min="9" max="9" width="10.7109375" style="52" hidden="1" customWidth="1"/>
    <col min="10" max="12" width="10.7109375" style="47" hidden="1" customWidth="1"/>
    <col min="13" max="13" width="10.7109375" style="52" hidden="1" customWidth="1"/>
    <col min="14" max="40" width="10.7109375" style="47" hidden="1" customWidth="1"/>
    <col min="41" max="44" width="10.7109375" style="53" hidden="1" customWidth="1"/>
    <col min="45" max="140" width="10.7109375" style="47" hidden="1" customWidth="1"/>
    <col min="141" max="188" width="10.7109375" style="36" hidden="1" customWidth="1"/>
    <col min="189" max="189" width="10.7109375" style="36" customWidth="1"/>
    <col min="190" max="16384" width="10.7109375" style="36" hidden="1"/>
  </cols>
  <sheetData>
    <row r="2" spans="2:71" ht="20.45" customHeight="1" x14ac:dyDescent="0.25">
      <c r="C2" s="37"/>
      <c r="D2" s="37"/>
      <c r="E2" s="37"/>
      <c r="F2" s="73">
        <f>Үнэлгээ!Q33</f>
        <v>2.92</v>
      </c>
    </row>
    <row r="3" spans="2:71" ht="92.45" customHeight="1" x14ac:dyDescent="0.25">
      <c r="C3" s="112" t="s">
        <v>13</v>
      </c>
      <c r="D3" s="112"/>
      <c r="E3" s="112"/>
      <c r="F3" s="112"/>
      <c r="G3" s="54"/>
      <c r="H3" s="54"/>
      <c r="I3" s="55"/>
      <c r="J3" s="54"/>
      <c r="K3" s="54"/>
      <c r="L3" s="54"/>
    </row>
    <row r="4" spans="2:71" ht="28.5" customHeight="1" x14ac:dyDescent="0.25">
      <c r="B4" s="80" t="s">
        <v>14</v>
      </c>
      <c r="C4" s="81"/>
      <c r="D4" s="81"/>
      <c r="E4" s="81"/>
      <c r="F4" s="30" t="s">
        <v>485</v>
      </c>
      <c r="G4" s="72" t="str">
        <f>IF(F4="ОООО/СС/ӨӨ","Огноо бөглөх","")</f>
        <v>Огноо бөглөх</v>
      </c>
      <c r="H4" s="54"/>
      <c r="I4" s="55"/>
      <c r="J4" s="54"/>
      <c r="K4" s="54"/>
      <c r="L4" s="54"/>
    </row>
    <row r="5" spans="2:71" ht="32.25" customHeight="1" x14ac:dyDescent="0.25">
      <c r="B5" s="31" t="s">
        <v>15</v>
      </c>
      <c r="C5" s="82" t="s">
        <v>16</v>
      </c>
      <c r="D5" s="82"/>
      <c r="E5" s="32" t="s">
        <v>17</v>
      </c>
      <c r="F5" s="30"/>
      <c r="G5" s="54"/>
      <c r="H5" s="54"/>
      <c r="I5" s="55"/>
      <c r="J5" s="54"/>
      <c r="K5" s="54"/>
      <c r="L5" s="54"/>
      <c r="BS5" s="47" t="s">
        <v>18</v>
      </c>
    </row>
    <row r="6" spans="2:71" ht="31.5" customHeight="1" x14ac:dyDescent="0.25">
      <c r="B6" s="33">
        <v>1</v>
      </c>
      <c r="C6" s="83" t="s">
        <v>19</v>
      </c>
      <c r="D6" s="84"/>
      <c r="E6" s="34"/>
      <c r="F6" s="35" t="str">
        <f>+IF(E6="","Утга нөхөх","")</f>
        <v>Утга нөхөх</v>
      </c>
      <c r="G6" s="54"/>
      <c r="H6" s="54"/>
      <c r="I6" s="55"/>
      <c r="J6" s="54"/>
      <c r="K6" s="54"/>
      <c r="L6" s="54"/>
      <c r="BS6" s="47" t="s">
        <v>20</v>
      </c>
    </row>
    <row r="7" spans="2:71" ht="23.25" customHeight="1" x14ac:dyDescent="0.25">
      <c r="B7" s="33">
        <v>2</v>
      </c>
      <c r="C7" s="83" t="s">
        <v>21</v>
      </c>
      <c r="D7" s="84"/>
      <c r="E7" s="34"/>
      <c r="F7" s="35" t="str">
        <f t="shared" ref="F7:F10" si="0">+IF(E7="","Утга нөхөх","")</f>
        <v>Утга нөхөх</v>
      </c>
      <c r="G7" s="54"/>
      <c r="H7" s="54"/>
      <c r="I7" s="55"/>
      <c r="J7" s="54"/>
      <c r="K7" s="54"/>
      <c r="L7" s="54"/>
    </row>
    <row r="8" spans="2:71" ht="36.75" customHeight="1" x14ac:dyDescent="0.25">
      <c r="B8" s="33">
        <v>3</v>
      </c>
      <c r="C8" s="83" t="s">
        <v>22</v>
      </c>
      <c r="D8" s="85"/>
      <c r="E8" s="34"/>
      <c r="F8" s="35" t="str">
        <f t="shared" si="0"/>
        <v>Утга нөхөх</v>
      </c>
      <c r="G8" s="54"/>
      <c r="H8" s="54"/>
      <c r="I8" s="55"/>
      <c r="J8" s="54"/>
      <c r="K8" s="54"/>
      <c r="L8" s="54"/>
    </row>
    <row r="9" spans="2:71" ht="33" customHeight="1" x14ac:dyDescent="0.25">
      <c r="B9" s="33">
        <v>4</v>
      </c>
      <c r="C9" s="83" t="s">
        <v>23</v>
      </c>
      <c r="D9" s="85"/>
      <c r="E9" s="34"/>
      <c r="F9" s="35" t="str">
        <f t="shared" si="0"/>
        <v>Утга нөхөх</v>
      </c>
      <c r="G9" s="54"/>
      <c r="H9" s="54"/>
      <c r="I9" s="55"/>
      <c r="J9" s="54"/>
      <c r="K9" s="54"/>
      <c r="L9" s="54"/>
    </row>
    <row r="10" spans="2:71" ht="26.25" customHeight="1" x14ac:dyDescent="0.25">
      <c r="B10" s="33">
        <v>5</v>
      </c>
      <c r="C10" s="83" t="s">
        <v>24</v>
      </c>
      <c r="D10" s="85"/>
      <c r="E10" s="34"/>
      <c r="F10" s="35" t="str">
        <f t="shared" si="0"/>
        <v>Утга нөхөх</v>
      </c>
      <c r="G10" s="54"/>
      <c r="H10" s="54"/>
      <c r="I10" s="55"/>
      <c r="J10" s="54"/>
      <c r="K10" s="54"/>
      <c r="L10" s="54"/>
    </row>
    <row r="11" spans="2:71" ht="36" customHeight="1" x14ac:dyDescent="0.25">
      <c r="B11" s="33" t="s">
        <v>25</v>
      </c>
      <c r="C11" s="83" t="s">
        <v>26</v>
      </c>
      <c r="D11" s="85"/>
      <c r="E11" s="34"/>
      <c r="F11" s="35" t="str">
        <f>+IF(AND(E10="Тийм",E11=0),"Утга нөхөх","")</f>
        <v/>
      </c>
      <c r="G11" s="54"/>
      <c r="H11" s="54"/>
      <c r="I11" s="55"/>
      <c r="J11" s="54"/>
      <c r="K11" s="54"/>
      <c r="L11" s="54"/>
    </row>
    <row r="12" spans="2:71" ht="36" customHeight="1" x14ac:dyDescent="0.25">
      <c r="B12" s="33">
        <v>6</v>
      </c>
      <c r="C12" s="83" t="s">
        <v>27</v>
      </c>
      <c r="D12" s="85"/>
      <c r="E12" s="34"/>
      <c r="F12" s="35" t="str">
        <f>+IF(E12="","Утга нөхөх","")</f>
        <v>Утга нөхөх</v>
      </c>
      <c r="G12" s="54"/>
      <c r="H12" s="54"/>
      <c r="I12" s="55"/>
      <c r="J12" s="54"/>
      <c r="K12" s="54"/>
      <c r="L12" s="54"/>
    </row>
    <row r="13" spans="2:71" ht="21" customHeight="1" x14ac:dyDescent="0.25">
      <c r="B13" s="48"/>
      <c r="C13" s="49"/>
      <c r="D13" s="49"/>
      <c r="E13" s="50"/>
      <c r="F13" s="35"/>
      <c r="G13" s="54"/>
      <c r="H13" s="54"/>
      <c r="I13" s="55"/>
      <c r="J13" s="54"/>
      <c r="K13" s="54"/>
      <c r="L13" s="54"/>
    </row>
    <row r="14" spans="2:71" x14ac:dyDescent="0.25">
      <c r="B14" s="113" t="s">
        <v>28</v>
      </c>
      <c r="C14" s="114"/>
      <c r="D14" s="114"/>
      <c r="E14" s="114"/>
    </row>
    <row r="15" spans="2:71" ht="18" customHeight="1" x14ac:dyDescent="0.25">
      <c r="B15" s="31" t="s">
        <v>15</v>
      </c>
      <c r="C15" s="82" t="s">
        <v>16</v>
      </c>
      <c r="D15" s="82"/>
      <c r="E15" s="32" t="s">
        <v>29</v>
      </c>
    </row>
    <row r="16" spans="2:71" ht="14.45" customHeight="1" x14ac:dyDescent="0.25">
      <c r="B16" s="115" t="s">
        <v>30</v>
      </c>
      <c r="C16" s="115"/>
      <c r="D16" s="115"/>
      <c r="E16" s="115"/>
    </row>
    <row r="17" spans="2:63" ht="32.450000000000003" customHeight="1" x14ac:dyDescent="0.25">
      <c r="B17" s="33">
        <v>1</v>
      </c>
      <c r="C17" s="90" t="s">
        <v>31</v>
      </c>
      <c r="D17" s="91"/>
      <c r="E17" s="71"/>
      <c r="F17" s="35" t="str">
        <f>+IF(E17="","Утга нөхөх","")</f>
        <v>Утга нөхөх</v>
      </c>
      <c r="I17" s="52">
        <f>IF(AND(E17&gt;=1,E17&lt;=800000000),1, IF(AND(E17&gt;=800000001,E17&lt;=1000000000),2, IF(AND(E17&gt;=1000000001, E17&lt;=2500000000),3, IF(AND(E17&gt;=2500000001,E17&lt;=5000000000),4, IF(AND(E17&gt;5000000001),5,4)))))</f>
        <v>4</v>
      </c>
      <c r="BJ17" s="47">
        <v>1</v>
      </c>
      <c r="BK17" s="56" t="s">
        <v>32</v>
      </c>
    </row>
    <row r="18" spans="2:63" ht="84" customHeight="1" x14ac:dyDescent="0.25">
      <c r="B18" s="33">
        <v>2</v>
      </c>
      <c r="C18" s="90" t="s">
        <v>33</v>
      </c>
      <c r="D18" s="91"/>
      <c r="E18" s="39"/>
      <c r="F18" s="35" t="str">
        <f t="shared" ref="F18:F19" si="1">+IF(E18="","Утга нөхөх","")</f>
        <v>Утга нөхөх</v>
      </c>
      <c r="I18" s="52">
        <f>IF(E18=$BJ$17,1,IF(E18=$BJ$18,2,IF(E18=$BJ$19,3,IF(E18=$BJ$20,4,IF(E18=$BJ$21,5,4)))))</f>
        <v>4</v>
      </c>
      <c r="BJ18" s="47">
        <v>2</v>
      </c>
      <c r="BK18" s="56" t="s">
        <v>34</v>
      </c>
    </row>
    <row r="19" spans="2:63" x14ac:dyDescent="0.25">
      <c r="B19" s="33">
        <v>3</v>
      </c>
      <c r="C19" s="90" t="s">
        <v>35</v>
      </c>
      <c r="D19" s="91"/>
      <c r="E19" s="39"/>
      <c r="F19" s="35" t="str">
        <f t="shared" si="1"/>
        <v>Утга нөхөх</v>
      </c>
      <c r="I19" s="52">
        <f>IF(E19=$BK$17,1,IF(E19=$BK$18,2,IF(E19=$BK$19,3,IF(E19=$BK$20,4,IF(E19=$BK$21,5,4)))))</f>
        <v>4</v>
      </c>
      <c r="BJ19" s="47">
        <v>3</v>
      </c>
      <c r="BK19" s="56" t="s">
        <v>36</v>
      </c>
    </row>
    <row r="20" spans="2:63" ht="14.45" customHeight="1" x14ac:dyDescent="0.25">
      <c r="B20" s="115" t="s">
        <v>37</v>
      </c>
      <c r="C20" s="115"/>
      <c r="D20" s="115"/>
      <c r="E20" s="115"/>
      <c r="BJ20" s="47">
        <v>4</v>
      </c>
      <c r="BK20" s="56" t="s">
        <v>38</v>
      </c>
    </row>
    <row r="21" spans="2:63" ht="29.25" customHeight="1" x14ac:dyDescent="0.25">
      <c r="B21" s="116" t="s">
        <v>39</v>
      </c>
      <c r="C21" s="117"/>
      <c r="D21" s="117"/>
      <c r="E21" s="118"/>
      <c r="BJ21" s="47">
        <v>5</v>
      </c>
      <c r="BK21" s="56" t="s">
        <v>40</v>
      </c>
    </row>
    <row r="22" spans="2:63" x14ac:dyDescent="0.25">
      <c r="B22" s="40">
        <v>1</v>
      </c>
      <c r="C22" s="90" t="s">
        <v>452</v>
      </c>
      <c r="D22" s="91"/>
      <c r="E22" s="71"/>
      <c r="F22" s="35" t="str">
        <f t="shared" ref="F22:F26" si="2">+IF(E22="","Утга нөхөх","")</f>
        <v>Утга нөхөх</v>
      </c>
      <c r="I22" s="52">
        <f>IF(AND(E22&gt;=0, E22&lt;=100000000),1, IF(AND(E22&gt;=100000001,E22&lt;=500000000),2, IF(AND(E22&gt;=500000001, E22&lt;=1000000000),3, IF(AND(E22&gt;=1000000001,E22&lt;=1500000000),4, IF(AND(E22&gt;=1500000001),5)))))</f>
        <v>1</v>
      </c>
    </row>
    <row r="23" spans="2:63" ht="27" customHeight="1" x14ac:dyDescent="0.25">
      <c r="B23" s="40">
        <v>2</v>
      </c>
      <c r="C23" s="90" t="s">
        <v>453</v>
      </c>
      <c r="D23" s="91"/>
      <c r="E23" s="71"/>
      <c r="F23" s="35" t="str">
        <f t="shared" si="2"/>
        <v>Утга нөхөх</v>
      </c>
      <c r="I23" s="52">
        <f>IF(AND(E23&gt;=0, E23&lt;=100000000),1, IF(AND(E23&gt;=100000001,E23&lt;=500000000),2, IF(AND(E23&gt;=500000001, E23&lt;=1000000000),3, IF(AND(E23&gt;=1000000001,E23&lt;=1500000000),4, IF(AND(E23&gt;=1500000001),5)))))</f>
        <v>1</v>
      </c>
    </row>
    <row r="24" spans="2:63" ht="25.5" x14ac:dyDescent="0.25">
      <c r="B24" s="40">
        <v>3</v>
      </c>
      <c r="C24" s="41" t="s">
        <v>454</v>
      </c>
      <c r="D24" s="42"/>
      <c r="E24" s="71"/>
      <c r="F24" s="35" t="str">
        <f t="shared" si="2"/>
        <v>Утга нөхөх</v>
      </c>
      <c r="I24" s="52">
        <f>IF(AND(E24&gt;=0, E24&lt;=100000000),1, IF(AND(E24&gt;=100000001,E24&lt;=500000000),2, IF(AND(E24&gt;=500000001, E24&lt;=1000000000),3, IF(AND(E24&gt;=1000000001,E24&lt;=1500000000),4, IF(AND(E24&gt;=1500000001),5)))))</f>
        <v>1</v>
      </c>
    </row>
    <row r="25" spans="2:63" ht="38.25" x14ac:dyDescent="0.25">
      <c r="B25" s="40">
        <v>4</v>
      </c>
      <c r="C25" s="41" t="s">
        <v>455</v>
      </c>
      <c r="D25" s="42"/>
      <c r="E25" s="71"/>
      <c r="F25" s="35" t="str">
        <f t="shared" si="2"/>
        <v>Утга нөхөх</v>
      </c>
      <c r="I25" s="52">
        <f>IF(AND(E25&gt;=0, E25&lt;=100000000),1, IF(AND(E25&gt;=100000001,E25&lt;=500000000),2, IF(AND(E25&gt;=500000001, E25&lt;=1000000000),3, IF(AND(E25&gt;=1000000001,E25&lt;=1500000000),4, IF(AND(E25&gt;=1500000001),5)))))</f>
        <v>1</v>
      </c>
    </row>
    <row r="26" spans="2:63" ht="23.25" customHeight="1" x14ac:dyDescent="0.25">
      <c r="B26" s="40">
        <v>5</v>
      </c>
      <c r="C26" s="90" t="s">
        <v>456</v>
      </c>
      <c r="D26" s="91"/>
      <c r="E26" s="71"/>
      <c r="F26" s="35" t="str">
        <f t="shared" si="2"/>
        <v>Утга нөхөх</v>
      </c>
      <c r="I26" s="52">
        <f>IF(AND(E26&gt;=0, E26&lt;=100000000),1, IF(AND(E26&gt;=100000001,E26&lt;=500000000),2, IF(AND(E26&gt;=500000001, E26&lt;=1000000000),3, IF(AND(E26&gt;=1000000001,E26&lt;=1500000000),4, IF(AND(E26&gt;=1500000001),5)))))</f>
        <v>1</v>
      </c>
    </row>
    <row r="27" spans="2:63" x14ac:dyDescent="0.25">
      <c r="B27" s="95" t="s">
        <v>41</v>
      </c>
      <c r="C27" s="95"/>
      <c r="D27" s="95"/>
      <c r="E27" s="95"/>
      <c r="F27" s="35"/>
    </row>
    <row r="28" spans="2:63" ht="24" customHeight="1" x14ac:dyDescent="0.25">
      <c r="B28" s="40">
        <v>1</v>
      </c>
      <c r="C28" s="90" t="s">
        <v>457</v>
      </c>
      <c r="D28" s="91"/>
      <c r="E28" s="71"/>
      <c r="F28" s="35" t="str">
        <f t="shared" ref="F28:F32" si="3">+IF(E28="","Утга нөхөх","")</f>
        <v>Утга нөхөх</v>
      </c>
      <c r="I28" s="52">
        <f>IF(AND(E28&gt;=0, E28&lt;=100000000),1, IF(AND(E28&gt;=100000001,E28&lt;500000000),2, IF(AND(E28&gt;=500000001, E28&lt;1000000000),3, IF(AND(E28&gt;=1000000001,E28&lt;1500000000),4, IF(AND(E28&gt;1500000001),5)))))</f>
        <v>1</v>
      </c>
    </row>
    <row r="29" spans="2:63" ht="27.75" customHeight="1" x14ac:dyDescent="0.25">
      <c r="B29" s="40">
        <v>2</v>
      </c>
      <c r="C29" s="90" t="s">
        <v>458</v>
      </c>
      <c r="D29" s="91"/>
      <c r="E29" s="71"/>
      <c r="F29" s="35" t="str">
        <f t="shared" si="3"/>
        <v>Утга нөхөх</v>
      </c>
      <c r="I29" s="52">
        <f>IF(AND(E29&gt;=0, E29&lt;=100000000),1, IF(AND(E29&gt;=100000001,E29&lt;500000000),2, IF(AND(E29&gt;=500000001, E29&lt;1000000000),3, IF(AND(E29&gt;=1000000001,E29&lt;1500000000),4, IF(AND(E29&gt;1500000001),5)))))</f>
        <v>1</v>
      </c>
    </row>
    <row r="30" spans="2:63" ht="31.5" customHeight="1" x14ac:dyDescent="0.25">
      <c r="B30" s="40">
        <v>3</v>
      </c>
      <c r="C30" s="90" t="s">
        <v>459</v>
      </c>
      <c r="D30" s="91"/>
      <c r="E30" s="71"/>
      <c r="F30" s="35" t="str">
        <f t="shared" si="3"/>
        <v>Утга нөхөх</v>
      </c>
      <c r="I30" s="52">
        <f>IF(AND(E30&gt;=0, E30&lt;=100000000),1, IF(AND(E30&gt;=100000001,E30&lt;500000000),2, IF(AND(E30&gt;=500000001, E30&lt;1000000000),3, IF(AND(E30&gt;=1000000001,E30&lt;1500000000),4, IF(AND(E30&gt;1500000001),5)))))</f>
        <v>1</v>
      </c>
    </row>
    <row r="31" spans="2:63" ht="27" customHeight="1" x14ac:dyDescent="0.25">
      <c r="B31" s="40">
        <v>4</v>
      </c>
      <c r="C31" s="90" t="s">
        <v>42</v>
      </c>
      <c r="D31" s="91"/>
      <c r="E31" s="71"/>
      <c r="F31" s="35" t="str">
        <f t="shared" si="3"/>
        <v>Утга нөхөх</v>
      </c>
      <c r="I31" s="52">
        <f>IF(AND(E31&gt;=0, E31&lt;=100000000),1, IF(AND(E31&gt;=100000001,E31&lt;500000000),2, IF(AND(E31&gt;=500000001, E31&lt;1000000000),3, IF(AND(E31&gt;=1000000001,E31&lt;1500000000),4, IF(AND(E31&gt;1500000001),5)))))</f>
        <v>1</v>
      </c>
    </row>
    <row r="32" spans="2:63" ht="27" customHeight="1" x14ac:dyDescent="0.25">
      <c r="B32" s="40">
        <v>5</v>
      </c>
      <c r="C32" s="90" t="s">
        <v>460</v>
      </c>
      <c r="D32" s="91"/>
      <c r="E32" s="71"/>
      <c r="F32" s="35" t="str">
        <f t="shared" si="3"/>
        <v>Утга нөхөх</v>
      </c>
      <c r="I32" s="52">
        <f>IF(AND(E32&gt;=0, E32&lt;=100000000),1, IF(AND(E32&gt;=100000001,E32&lt;500000000),2, IF(AND(E32&gt;=500000001, E32&lt;1000000000),3, IF(AND(E32&gt;=1000000001,E32&lt;1500000000),4, IF(AND(E32&gt;1500000001),5)))))</f>
        <v>1</v>
      </c>
    </row>
    <row r="33" spans="2:9" ht="14.45" customHeight="1" x14ac:dyDescent="0.25">
      <c r="B33" s="95" t="s">
        <v>43</v>
      </c>
      <c r="C33" s="95"/>
      <c r="D33" s="95"/>
      <c r="E33" s="95"/>
    </row>
    <row r="34" spans="2:9" x14ac:dyDescent="0.25">
      <c r="B34" s="40">
        <v>1</v>
      </c>
      <c r="C34" s="90" t="s">
        <v>461</v>
      </c>
      <c r="D34" s="91"/>
      <c r="E34" s="71"/>
      <c r="F34" s="35" t="str">
        <f t="shared" ref="F34:F40" si="4">+IF(E34="","Утга нөхөх","")</f>
        <v>Утга нөхөх</v>
      </c>
      <c r="I34" s="52">
        <f>IF(AND(E34&gt;=0, E34&lt;=50000000),1, IF(AND(E34&gt;=50000001,E34&lt;100000000),2, IF(AND(E34&gt;=100000001, E34&lt;500000000),3, IF(AND(E34&gt;=500000001,E34&lt;1000000000),4, IF(AND(E34&gt;1000000001),5)))))</f>
        <v>1</v>
      </c>
    </row>
    <row r="35" spans="2:9" x14ac:dyDescent="0.25">
      <c r="B35" s="40">
        <v>2</v>
      </c>
      <c r="C35" s="90" t="s">
        <v>462</v>
      </c>
      <c r="D35" s="91"/>
      <c r="E35" s="71"/>
      <c r="F35" s="35" t="str">
        <f t="shared" si="4"/>
        <v>Утга нөхөх</v>
      </c>
      <c r="I35" s="52">
        <f>IF(AND(E35&gt;=0, E35&lt;=50000000),1, IF(AND(E35&gt;=50000001,E35&lt;100000000),2, IF(AND(E35&gt;=100000001, E35&lt;500000000),3, IF(AND(E35&gt;=500000001,E35&lt;1000000000),4, IF(AND(E35&gt;1000000001),5)))))</f>
        <v>1</v>
      </c>
    </row>
    <row r="36" spans="2:9" x14ac:dyDescent="0.25">
      <c r="B36" s="40">
        <v>3</v>
      </c>
      <c r="C36" s="90" t="s">
        <v>463</v>
      </c>
      <c r="D36" s="91"/>
      <c r="E36" s="71"/>
      <c r="F36" s="35" t="str">
        <f t="shared" si="4"/>
        <v>Утга нөхөх</v>
      </c>
      <c r="I36" s="52">
        <f>IF(AND(E36&gt;=0, E36&lt;=50000000),1, IF(AND(E36&gt;=50000001,E36&lt;100000000),2, IF(AND(E36&gt;=100000001, E36&lt;500000000),3, IF(AND(E36&gt;=500000001,E36&lt;1000000000),4, IF(AND(E36&gt;1000000001),5)))))</f>
        <v>1</v>
      </c>
    </row>
    <row r="37" spans="2:9" x14ac:dyDescent="0.25">
      <c r="B37" s="119" t="s">
        <v>47</v>
      </c>
      <c r="C37" s="119"/>
      <c r="D37" s="119"/>
      <c r="E37" s="119"/>
    </row>
    <row r="38" spans="2:9" ht="28.5" customHeight="1" x14ac:dyDescent="0.25">
      <c r="B38" s="40">
        <v>1</v>
      </c>
      <c r="C38" s="90" t="s">
        <v>464</v>
      </c>
      <c r="D38" s="91"/>
      <c r="E38" s="71"/>
      <c r="F38" s="35" t="str">
        <f t="shared" si="4"/>
        <v>Утга нөхөх</v>
      </c>
      <c r="I38" s="52">
        <f>IF(AND(E38&gt;=0, E38&lt;=100000000),1, IF(AND(E38&gt;=100000001,E38&lt;=500000000),2, IF(AND(E38&gt;=500000001, E38&lt;=1000000000),3, IF(AND(E38&gt;=1000000001,E38&lt;=1500000000),4, IF(AND(E38&gt;=1500000001),5)))))</f>
        <v>1</v>
      </c>
    </row>
    <row r="39" spans="2:9" ht="26.25" customHeight="1" x14ac:dyDescent="0.25">
      <c r="B39" s="40">
        <v>2</v>
      </c>
      <c r="C39" s="90" t="s">
        <v>465</v>
      </c>
      <c r="D39" s="91"/>
      <c r="E39" s="71"/>
      <c r="F39" s="35" t="str">
        <f t="shared" si="4"/>
        <v>Утга нөхөх</v>
      </c>
      <c r="I39" s="52">
        <f>IF(AND(E39&gt;=0, E39&lt;=100000000),1, IF(AND(E39&gt;=100000001,E39&lt;=500000000),2, IF(AND(E39&gt;=500000001, E39&lt;=1000000000),3, IF(AND(E39&gt;=1000000001,E39&lt;=1500000000),4, IF(AND(E39&gt;=1500000001),5)))))</f>
        <v>1</v>
      </c>
    </row>
    <row r="40" spans="2:9" ht="32.25" customHeight="1" x14ac:dyDescent="0.25">
      <c r="B40" s="40">
        <v>3</v>
      </c>
      <c r="C40" s="90" t="s">
        <v>466</v>
      </c>
      <c r="D40" s="91"/>
      <c r="E40" s="71"/>
      <c r="F40" s="35" t="str">
        <f t="shared" si="4"/>
        <v>Утга нөхөх</v>
      </c>
      <c r="I40" s="52">
        <f>IF(AND(E40&gt;=0, E40&lt;=100000000),1, IF(AND(E40&gt;=100000001,E40&lt;=500000000),2, IF(AND(E40&gt;=500000001, E40&lt;=1000000000),3, IF(AND(E40&gt;=1000000001,E40&lt;=1500000000),4, IF(AND(E40&gt;=1500000001),5)))))</f>
        <v>1</v>
      </c>
    </row>
    <row r="41" spans="2:9" hidden="1" x14ac:dyDescent="0.25">
      <c r="B41" s="40"/>
      <c r="C41" s="90"/>
      <c r="D41" s="91"/>
      <c r="E41" s="39"/>
      <c r="F41" s="35"/>
    </row>
    <row r="42" spans="2:9" ht="17.45" hidden="1" customHeight="1" x14ac:dyDescent="0.25">
      <c r="B42" s="40">
        <v>2</v>
      </c>
      <c r="C42" s="90" t="s">
        <v>48</v>
      </c>
      <c r="D42" s="91"/>
      <c r="E42" s="43"/>
      <c r="F42" s="35" t="str">
        <f t="shared" ref="F42:F43" si="5">+IF(E42&gt;0,"","Утга нөхөх")</f>
        <v>Утга нөхөх</v>
      </c>
      <c r="I42" s="52" t="b">
        <f>IF(AND(E42&gt;1, E42&lt;=250000000),1, IF(AND(E42&gt;=25000001,E42&lt;500000000),2, IF(AND(E42&gt;=50000001, E42&lt;1000000000),3, IF(AND(E42&gt;=1000000001,E42&lt;1500000000),4, IF(AND(E42&gt;150000001),5)))))</f>
        <v>0</v>
      </c>
    </row>
    <row r="43" spans="2:9" ht="15.6" hidden="1" customHeight="1" x14ac:dyDescent="0.25">
      <c r="B43" s="40">
        <v>3</v>
      </c>
      <c r="C43" s="120" t="s">
        <v>49</v>
      </c>
      <c r="D43" s="121"/>
      <c r="E43" s="43"/>
      <c r="F43" s="35" t="str">
        <f t="shared" si="5"/>
        <v>Утга нөхөх</v>
      </c>
      <c r="I43" s="52" t="b">
        <f>IF(AND(E43&gt;1, E43&lt;=250000000),1, IF(AND(E43&gt;=25000001,E43&lt;500000000),2, IF(AND(E43&gt;=50000001, E43&lt;1000000000),3, IF(AND(E43&gt;=1000000001,E43&lt;1500000000),4, IF(AND(E43&gt;150000001),5)))))</f>
        <v>0</v>
      </c>
    </row>
    <row r="44" spans="2:9" ht="16.149999999999999" customHeight="1" x14ac:dyDescent="0.25">
      <c r="C44" s="44"/>
      <c r="D44" s="44"/>
      <c r="E44" s="37"/>
      <c r="F44" s="37"/>
    </row>
    <row r="45" spans="2:9" ht="15.6" customHeight="1" x14ac:dyDescent="0.25">
      <c r="C45" s="37"/>
      <c r="D45" s="37"/>
      <c r="E45" s="37"/>
      <c r="F45" s="37"/>
    </row>
    <row r="46" spans="2:9" x14ac:dyDescent="0.25">
      <c r="B46" s="113" t="s">
        <v>50</v>
      </c>
      <c r="C46" s="114"/>
      <c r="D46" s="114"/>
      <c r="E46" s="114"/>
      <c r="F46" s="114"/>
    </row>
    <row r="47" spans="2:9" ht="14.45" customHeight="1" x14ac:dyDescent="0.25">
      <c r="B47" s="94" t="s">
        <v>51</v>
      </c>
      <c r="C47" s="94"/>
      <c r="D47" s="94"/>
      <c r="E47" s="122" t="s">
        <v>52</v>
      </c>
      <c r="F47" s="123"/>
      <c r="G47" s="52"/>
    </row>
    <row r="48" spans="2:9" ht="14.45" customHeight="1" x14ac:dyDescent="0.25">
      <c r="B48" s="96" t="s">
        <v>53</v>
      </c>
      <c r="C48" s="96"/>
      <c r="D48" s="96"/>
      <c r="E48" s="96"/>
      <c r="F48" s="96"/>
      <c r="G48" s="57"/>
      <c r="H48" s="47" t="s">
        <v>54</v>
      </c>
    </row>
    <row r="49" spans="2:67" ht="39.75" customHeight="1" x14ac:dyDescent="0.25">
      <c r="B49" s="33">
        <v>1</v>
      </c>
      <c r="C49" s="92" t="s">
        <v>55</v>
      </c>
      <c r="D49" s="92"/>
      <c r="E49" s="92"/>
      <c r="F49" s="92"/>
      <c r="G49" s="35" t="str">
        <f>+IF(E49="","Утга нөхөх","")</f>
        <v>Утга нөхөх</v>
      </c>
      <c r="H49" s="47" t="s">
        <v>56</v>
      </c>
      <c r="I49" s="52">
        <f>IF(E49=$H$48,1,IF(E49=$H$49,2,IF(E49=$H$50,3,IF(E49=$H$51,4,IF(E49=$H$52,5,4)))))</f>
        <v>4</v>
      </c>
      <c r="W49" s="58" t="s">
        <v>57</v>
      </c>
      <c r="X49" s="58" t="s">
        <v>58</v>
      </c>
      <c r="Y49" s="58" t="s">
        <v>59</v>
      </c>
      <c r="Z49" s="58" t="s">
        <v>444</v>
      </c>
      <c r="AA49" s="58" t="s">
        <v>60</v>
      </c>
      <c r="AB49" s="58" t="s">
        <v>61</v>
      </c>
      <c r="AC49" s="58" t="s">
        <v>62</v>
      </c>
    </row>
    <row r="50" spans="2:67" ht="22.5" customHeight="1" x14ac:dyDescent="0.25">
      <c r="B50" s="45">
        <v>2</v>
      </c>
      <c r="C50" s="93" t="s">
        <v>63</v>
      </c>
      <c r="D50" s="93"/>
      <c r="E50" s="92"/>
      <c r="F50" s="92"/>
      <c r="G50" s="35" t="str">
        <f t="shared" ref="G50:G64" si="6">+IF(E50="","Утга нөхөх","")</f>
        <v>Утга нөхөх</v>
      </c>
      <c r="H50" s="47" t="s">
        <v>64</v>
      </c>
      <c r="I50" s="52">
        <f>IF(E50=$H$53,1,IF(E50=$H$54,2,IF(E50=$H$55,3,IF(E50=$H$56,4,IF(E50=$H$57,5,4)))))</f>
        <v>4</v>
      </c>
      <c r="J50" s="59"/>
      <c r="W50" s="58" t="s">
        <v>65</v>
      </c>
      <c r="X50" s="58" t="s">
        <v>66</v>
      </c>
      <c r="Y50" s="58" t="s">
        <v>67</v>
      </c>
      <c r="Z50" s="58" t="s">
        <v>445</v>
      </c>
      <c r="AA50" s="58" t="s">
        <v>68</v>
      </c>
      <c r="AB50" s="58" t="s">
        <v>69</v>
      </c>
      <c r="AC50" s="58" t="s">
        <v>70</v>
      </c>
    </row>
    <row r="51" spans="2:67" ht="33.75" customHeight="1" x14ac:dyDescent="0.25">
      <c r="B51" s="33">
        <v>3</v>
      </c>
      <c r="C51" s="92" t="s">
        <v>71</v>
      </c>
      <c r="D51" s="92"/>
      <c r="E51" s="92"/>
      <c r="F51" s="92"/>
      <c r="G51" s="35" t="str">
        <f t="shared" si="6"/>
        <v>Утга нөхөх</v>
      </c>
      <c r="H51" s="60" t="s">
        <v>72</v>
      </c>
      <c r="I51" s="52">
        <f>IF(E51=$H$58,1,IF(E51=$H$59,2,IF(E51=$H$60,3,IF(E51=$H$61,4,IF(E51=$H$62,5,4)))))</f>
        <v>4</v>
      </c>
      <c r="J51" s="59"/>
      <c r="W51" s="58" t="s">
        <v>73</v>
      </c>
      <c r="X51" s="58" t="s">
        <v>74</v>
      </c>
      <c r="Y51" s="58" t="s">
        <v>75</v>
      </c>
      <c r="Z51" s="58" t="s">
        <v>446</v>
      </c>
      <c r="AA51" s="58" t="s">
        <v>76</v>
      </c>
      <c r="AB51" s="58" t="s">
        <v>77</v>
      </c>
      <c r="AC51" s="58" t="s">
        <v>78</v>
      </c>
    </row>
    <row r="52" spans="2:67" ht="63" customHeight="1" x14ac:dyDescent="0.25">
      <c r="B52" s="33">
        <v>4</v>
      </c>
      <c r="C52" s="92" t="s">
        <v>79</v>
      </c>
      <c r="D52" s="92"/>
      <c r="E52" s="92"/>
      <c r="F52" s="92"/>
      <c r="G52" s="35" t="str">
        <f t="shared" si="6"/>
        <v>Утга нөхөх</v>
      </c>
      <c r="H52" s="47" t="s">
        <v>80</v>
      </c>
      <c r="I52" s="52">
        <f>IF(E52=$H$67,1,IF(E52=$H$68,2,IF(E52=$H$69,3,IF(E52=$H$70,4,IF(E52=$H$71,5,4)))))</f>
        <v>4</v>
      </c>
      <c r="J52" s="59"/>
      <c r="W52" s="58" t="s">
        <v>81</v>
      </c>
      <c r="X52" s="58" t="s">
        <v>82</v>
      </c>
      <c r="Y52" s="58" t="s">
        <v>83</v>
      </c>
      <c r="Z52" s="58" t="s">
        <v>84</v>
      </c>
      <c r="AA52" s="58" t="s">
        <v>85</v>
      </c>
      <c r="AB52" s="58" t="s">
        <v>86</v>
      </c>
      <c r="AC52" s="58" t="s">
        <v>87</v>
      </c>
    </row>
    <row r="53" spans="2:67" ht="33.6" customHeight="1" x14ac:dyDescent="0.25">
      <c r="B53" s="33">
        <v>5</v>
      </c>
      <c r="C53" s="92" t="s">
        <v>88</v>
      </c>
      <c r="D53" s="92"/>
      <c r="E53" s="92"/>
      <c r="F53" s="92"/>
      <c r="G53" s="35" t="str">
        <f t="shared" si="6"/>
        <v>Утга нөхөх</v>
      </c>
      <c r="H53" s="47" t="s">
        <v>89</v>
      </c>
      <c r="I53" s="52">
        <f>IF(E53=$H$72,1,IF(E53=$H$73,2,IF(E53=$H$74,3,IF(E53=$H$75,4,IF(E53=$H$76,5,4)))))</f>
        <v>4</v>
      </c>
      <c r="J53" s="59"/>
      <c r="W53" s="58" t="s">
        <v>90</v>
      </c>
      <c r="X53" s="58" t="s">
        <v>91</v>
      </c>
      <c r="Y53" s="58" t="s">
        <v>92</v>
      </c>
      <c r="Z53" s="58" t="s">
        <v>93</v>
      </c>
      <c r="AA53" s="58" t="s">
        <v>94</v>
      </c>
      <c r="AB53" s="58" t="s">
        <v>95</v>
      </c>
      <c r="AC53" s="58" t="s">
        <v>96</v>
      </c>
    </row>
    <row r="54" spans="2:67" ht="32.450000000000003" customHeight="1" x14ac:dyDescent="0.25">
      <c r="B54" s="33">
        <v>6</v>
      </c>
      <c r="C54" s="92" t="s">
        <v>97</v>
      </c>
      <c r="D54" s="92"/>
      <c r="E54" s="92"/>
      <c r="F54" s="92"/>
      <c r="G54" s="35" t="str">
        <f t="shared" si="6"/>
        <v>Утга нөхөх</v>
      </c>
      <c r="H54" s="47" t="s">
        <v>98</v>
      </c>
      <c r="I54" s="52">
        <f>IF(E54=$W$49,1,IF(E54=$W$50,2,IF(E54=$W$51,3,IF(E54=$W$52,4,IF(E54=$W$53,5,4)))))</f>
        <v>4</v>
      </c>
      <c r="J54" s="59"/>
      <c r="T54" s="61"/>
    </row>
    <row r="55" spans="2:67" ht="45.6" customHeight="1" x14ac:dyDescent="0.25">
      <c r="B55" s="33">
        <v>7</v>
      </c>
      <c r="C55" s="92" t="s">
        <v>99</v>
      </c>
      <c r="D55" s="92"/>
      <c r="E55" s="92"/>
      <c r="F55" s="92"/>
      <c r="G55" s="35" t="str">
        <f t="shared" si="6"/>
        <v>Утга нөхөх</v>
      </c>
      <c r="H55" s="47" t="s">
        <v>100</v>
      </c>
      <c r="I55" s="52">
        <f>IF(E55=$X$49,1,IF(E55=$X$50,2,IF(E55=$X$51,3,IF(E55=$X$52,4,IF(E55=$X$53,5,4)))))</f>
        <v>4</v>
      </c>
      <c r="J55" s="59"/>
    </row>
    <row r="56" spans="2:67" ht="34.9" customHeight="1" x14ac:dyDescent="0.25">
      <c r="B56" s="33">
        <v>8</v>
      </c>
      <c r="C56" s="92" t="s">
        <v>101</v>
      </c>
      <c r="D56" s="92"/>
      <c r="E56" s="92"/>
      <c r="F56" s="92"/>
      <c r="G56" s="35" t="str">
        <f t="shared" si="6"/>
        <v>Утга нөхөх</v>
      </c>
      <c r="H56" s="47" t="s">
        <v>102</v>
      </c>
      <c r="I56" s="52">
        <f>IF(E56=$Y$49,1,IF(E56=$Y$50,2,IF(E56=$Y$51,3,IF(E56=$Y$52,4,IF(E56=$Y53,5,4)))))</f>
        <v>4</v>
      </c>
      <c r="J56" s="59"/>
    </row>
    <row r="57" spans="2:67" ht="30.6" customHeight="1" x14ac:dyDescent="0.25">
      <c r="B57" s="33">
        <v>9</v>
      </c>
      <c r="C57" s="92" t="s">
        <v>103</v>
      </c>
      <c r="D57" s="92"/>
      <c r="E57" s="92"/>
      <c r="F57" s="92"/>
      <c r="G57" s="35" t="str">
        <f t="shared" si="6"/>
        <v>Утга нөхөх</v>
      </c>
      <c r="H57" s="47" t="s">
        <v>104</v>
      </c>
      <c r="I57" s="52">
        <f>IF(E57=$Z$49,1,IF(E57=$Z$50,2,IF(E57=$Z$51,3,IF(E57=$Z$52,4,IF(E57=$Z$53,5,4)))))</f>
        <v>4</v>
      </c>
      <c r="J57" s="59"/>
    </row>
    <row r="58" spans="2:67" ht="74.45" customHeight="1" x14ac:dyDescent="0.25">
      <c r="B58" s="33">
        <v>10</v>
      </c>
      <c r="C58" s="92" t="s">
        <v>105</v>
      </c>
      <c r="D58" s="92"/>
      <c r="E58" s="92"/>
      <c r="F58" s="92"/>
      <c r="G58" s="35" t="str">
        <f t="shared" si="6"/>
        <v>Утга нөхөх</v>
      </c>
      <c r="H58" s="59" t="s">
        <v>106</v>
      </c>
      <c r="I58" s="52">
        <f>IF(E58=$AA$49,1,IF(E58=$AA$50,2,IF(E58=$AA$51,3,IF(E58=$AA$52,4,IF(E58=$AA$53,5,4)))))</f>
        <v>4</v>
      </c>
      <c r="J58" s="59"/>
    </row>
    <row r="59" spans="2:67" ht="33.6" customHeight="1" x14ac:dyDescent="0.25">
      <c r="B59" s="33">
        <v>11</v>
      </c>
      <c r="C59" s="92" t="s">
        <v>107</v>
      </c>
      <c r="D59" s="92"/>
      <c r="E59" s="92"/>
      <c r="F59" s="92"/>
      <c r="G59" s="35" t="str">
        <f t="shared" si="6"/>
        <v>Утга нөхөх</v>
      </c>
      <c r="H59" s="59" t="s">
        <v>108</v>
      </c>
      <c r="I59" s="52">
        <f>IF(E59=$AB$49,1,IF(E59=$AB$50,2,IF(E59=$AB$51,3,IF(E59=$AB$52,4,IF(E59=$AB$53,5,4)))))</f>
        <v>4</v>
      </c>
      <c r="J59" s="59"/>
    </row>
    <row r="60" spans="2:67" ht="34.9" customHeight="1" x14ac:dyDescent="0.25">
      <c r="B60" s="33">
        <v>12</v>
      </c>
      <c r="C60" s="92" t="s">
        <v>109</v>
      </c>
      <c r="D60" s="92"/>
      <c r="E60" s="92"/>
      <c r="F60" s="92"/>
      <c r="G60" s="35" t="str">
        <f t="shared" si="6"/>
        <v>Утга нөхөх</v>
      </c>
      <c r="H60" s="59" t="s">
        <v>110</v>
      </c>
      <c r="I60" s="52">
        <f>IF(E60=$AC$49,1,IF(E60=$AC$50,2,IF(E60=$AC$51,3,IF(E60=$AC$52,4,IF(E60=$AC$53,5,4)))))</f>
        <v>4</v>
      </c>
      <c r="J60" s="59"/>
      <c r="BL60" s="47">
        <v>1</v>
      </c>
    </row>
    <row r="61" spans="2:67" ht="46.5" customHeight="1" x14ac:dyDescent="0.25">
      <c r="B61" s="33">
        <v>13</v>
      </c>
      <c r="C61" s="86" t="s">
        <v>440</v>
      </c>
      <c r="D61" s="87"/>
      <c r="E61" s="88"/>
      <c r="F61" s="89"/>
      <c r="G61" s="35" t="str">
        <f t="shared" si="6"/>
        <v>Утга нөхөх</v>
      </c>
      <c r="H61" s="59" t="s">
        <v>111</v>
      </c>
      <c r="I61" s="52">
        <f>IF(E61=$BL$60,1,IF(E61=$BL$61,2,IF(E61=$BL$62,3,IF(E61=$BL$63,4,IF(E61=$BL$64,5,4)))))</f>
        <v>4</v>
      </c>
      <c r="J61" s="59"/>
      <c r="BL61" s="47">
        <v>2</v>
      </c>
    </row>
    <row r="62" spans="2:67" ht="34.9" customHeight="1" x14ac:dyDescent="0.25">
      <c r="B62" s="33">
        <v>14</v>
      </c>
      <c r="C62" s="86" t="s">
        <v>112</v>
      </c>
      <c r="D62" s="87"/>
      <c r="E62" s="88"/>
      <c r="F62" s="89"/>
      <c r="G62" s="35" t="str">
        <f t="shared" si="6"/>
        <v>Утга нөхөх</v>
      </c>
      <c r="H62" s="59" t="s">
        <v>113</v>
      </c>
      <c r="I62" s="52">
        <f>IF(E62=$BM$62,1,IF(E62=$BM$63,2,IF(E62=$BM$64,3,IF(E62=$BM$65,5,4))))</f>
        <v>4</v>
      </c>
      <c r="J62" s="59"/>
      <c r="BL62" s="47">
        <v>3</v>
      </c>
      <c r="BM62" s="47" t="s">
        <v>114</v>
      </c>
    </row>
    <row r="63" spans="2:67" ht="34.9" customHeight="1" x14ac:dyDescent="0.25">
      <c r="B63" s="33">
        <v>15</v>
      </c>
      <c r="C63" s="86" t="s">
        <v>115</v>
      </c>
      <c r="D63" s="87"/>
      <c r="E63" s="88"/>
      <c r="F63" s="89"/>
      <c r="G63" s="35" t="str">
        <f t="shared" si="6"/>
        <v>Утга нөхөх</v>
      </c>
      <c r="H63" s="59"/>
      <c r="I63" s="52">
        <f>IF(E63=$BN$63,1,IF(E63=$BN$64,5,4))</f>
        <v>4</v>
      </c>
      <c r="J63" s="59"/>
      <c r="BL63" s="47">
        <v>4</v>
      </c>
      <c r="BM63" s="47" t="s">
        <v>116</v>
      </c>
      <c r="BN63" s="47" t="s">
        <v>117</v>
      </c>
    </row>
    <row r="64" spans="2:67" ht="34.9" customHeight="1" x14ac:dyDescent="0.25">
      <c r="B64" s="33">
        <v>16</v>
      </c>
      <c r="C64" s="86" t="s">
        <v>118</v>
      </c>
      <c r="D64" s="87"/>
      <c r="E64" s="88"/>
      <c r="F64" s="89"/>
      <c r="G64" s="35" t="str">
        <f t="shared" si="6"/>
        <v>Утга нөхөх</v>
      </c>
      <c r="H64" s="59"/>
      <c r="I64" s="52">
        <f>IF(E64=$BO$64,1,IF(E64=$BO$65,5,4))</f>
        <v>4</v>
      </c>
      <c r="J64" s="59"/>
      <c r="BL64" s="47">
        <v>5</v>
      </c>
      <c r="BM64" s="47" t="s">
        <v>119</v>
      </c>
      <c r="BN64" s="47" t="s">
        <v>120</v>
      </c>
      <c r="BO64" s="47" t="s">
        <v>121</v>
      </c>
    </row>
    <row r="65" spans="2:67" ht="17.45" customHeight="1" x14ac:dyDescent="0.25">
      <c r="B65" s="96" t="s">
        <v>122</v>
      </c>
      <c r="C65" s="126"/>
      <c r="D65" s="126"/>
      <c r="E65" s="126"/>
      <c r="F65" s="126"/>
      <c r="G65" s="35"/>
      <c r="BM65" s="47" t="s">
        <v>123</v>
      </c>
      <c r="BO65" s="47" t="s">
        <v>124</v>
      </c>
    </row>
    <row r="66" spans="2:67" ht="50.45" customHeight="1" x14ac:dyDescent="0.25">
      <c r="B66" s="33">
        <v>1</v>
      </c>
      <c r="C66" s="92" t="s">
        <v>125</v>
      </c>
      <c r="D66" s="92"/>
      <c r="E66" s="92"/>
      <c r="F66" s="92"/>
      <c r="G66" s="35" t="str">
        <f>+IF(E66="","Утга нөхөх","")</f>
        <v>Утга нөхөх</v>
      </c>
      <c r="I66" s="52">
        <f>IF(E66=$J$66,1,IF(E66=$J$67,2,IF(E66=$J$68,3,IF(E66=$J$69,4,IF(E66=$J$70,5,4)))))</f>
        <v>4</v>
      </c>
      <c r="J66" s="59" t="s">
        <v>126</v>
      </c>
      <c r="L66" s="59" t="s">
        <v>127</v>
      </c>
      <c r="M66" s="62" t="s">
        <v>128</v>
      </c>
      <c r="O66" s="63" t="s">
        <v>129</v>
      </c>
      <c r="P66" s="63" t="s">
        <v>130</v>
      </c>
      <c r="Q66" s="63" t="s">
        <v>131</v>
      </c>
      <c r="R66" s="63" t="s">
        <v>132</v>
      </c>
      <c r="S66" s="63" t="s">
        <v>133</v>
      </c>
      <c r="T66" s="63" t="s">
        <v>134</v>
      </c>
    </row>
    <row r="67" spans="2:67" ht="39" customHeight="1" x14ac:dyDescent="0.25">
      <c r="B67" s="46">
        <v>2</v>
      </c>
      <c r="C67" s="92" t="s">
        <v>135</v>
      </c>
      <c r="D67" s="92"/>
      <c r="E67" s="92"/>
      <c r="F67" s="92"/>
      <c r="G67" s="35"/>
      <c r="H67" s="59" t="s">
        <v>136</v>
      </c>
      <c r="I67" s="52" t="b">
        <f>IF(E67=$K$67,1,IF(E67=$K$68,2,IF(E67=$K$69,3,IF(E67=$K$70,4,IF(E67=$K$71,5)))))</f>
        <v>0</v>
      </c>
      <c r="J67" s="59" t="s">
        <v>137</v>
      </c>
      <c r="K67" s="58" t="s">
        <v>138</v>
      </c>
      <c r="L67" s="59" t="s">
        <v>139</v>
      </c>
      <c r="M67" s="62" t="s">
        <v>140</v>
      </c>
      <c r="O67" s="63" t="s">
        <v>141</v>
      </c>
      <c r="P67" s="63" t="s">
        <v>142</v>
      </c>
      <c r="Q67" s="63" t="s">
        <v>143</v>
      </c>
      <c r="R67" s="63" t="s">
        <v>144</v>
      </c>
      <c r="S67" s="63" t="s">
        <v>145</v>
      </c>
      <c r="T67" s="63" t="s">
        <v>146</v>
      </c>
    </row>
    <row r="68" spans="2:67" ht="41.45" customHeight="1" x14ac:dyDescent="0.25">
      <c r="B68" s="46">
        <v>3</v>
      </c>
      <c r="C68" s="92" t="s">
        <v>147</v>
      </c>
      <c r="D68" s="92"/>
      <c r="E68" s="92"/>
      <c r="F68" s="92"/>
      <c r="G68" s="35"/>
      <c r="H68" s="59" t="s">
        <v>148</v>
      </c>
      <c r="I68" s="52" t="b">
        <f>IF(E68=$L$66,1,IF(E68=$L$67,2,IF(E68=$L$68,3,IF(E68=$L$69,4,IF(E68=$L$70,5,IF(E68=$L$71,5))))))</f>
        <v>0</v>
      </c>
      <c r="J68" s="59" t="s">
        <v>149</v>
      </c>
      <c r="K68" s="58" t="s">
        <v>150</v>
      </c>
      <c r="L68" s="59" t="s">
        <v>151</v>
      </c>
      <c r="M68" s="62" t="s">
        <v>152</v>
      </c>
      <c r="O68" s="63" t="s">
        <v>153</v>
      </c>
      <c r="P68" s="63" t="s">
        <v>154</v>
      </c>
      <c r="Q68" s="64" t="s">
        <v>447</v>
      </c>
      <c r="R68" s="63" t="s">
        <v>155</v>
      </c>
      <c r="S68" s="63" t="s">
        <v>156</v>
      </c>
      <c r="T68" s="63" t="s">
        <v>157</v>
      </c>
    </row>
    <row r="69" spans="2:67" ht="180" customHeight="1" x14ac:dyDescent="0.25">
      <c r="B69" s="46">
        <v>4</v>
      </c>
      <c r="C69" s="92" t="s">
        <v>443</v>
      </c>
      <c r="D69" s="92"/>
      <c r="E69" s="92"/>
      <c r="F69" s="92"/>
      <c r="G69" s="35"/>
      <c r="H69" s="59" t="s">
        <v>158</v>
      </c>
      <c r="I69" s="52" t="b">
        <f>IF(E69=$M$66,1,IF(E69=$M$67,2,IF(E69=$M$68,3,IF(E69=$M$69,4,IF(E69=$M$70,5)))))</f>
        <v>0</v>
      </c>
      <c r="J69" s="59" t="s">
        <v>159</v>
      </c>
      <c r="K69" s="58" t="s">
        <v>160</v>
      </c>
      <c r="L69" s="59" t="s">
        <v>161</v>
      </c>
      <c r="M69" s="65" t="s">
        <v>162</v>
      </c>
      <c r="N69" s="63" t="s">
        <v>163</v>
      </c>
      <c r="O69" s="63" t="s">
        <v>164</v>
      </c>
      <c r="P69" s="64" t="s">
        <v>448</v>
      </c>
      <c r="Q69" s="63" t="s">
        <v>165</v>
      </c>
      <c r="R69" s="63" t="s">
        <v>166</v>
      </c>
      <c r="S69" s="63" t="s">
        <v>167</v>
      </c>
      <c r="T69" s="63" t="s">
        <v>168</v>
      </c>
    </row>
    <row r="70" spans="2:67" ht="44.45" customHeight="1" x14ac:dyDescent="0.25">
      <c r="B70" s="46">
        <v>5</v>
      </c>
      <c r="C70" s="92" t="s">
        <v>169</v>
      </c>
      <c r="D70" s="92"/>
      <c r="E70" s="92"/>
      <c r="F70" s="92"/>
      <c r="G70" s="35"/>
      <c r="H70" s="59" t="s">
        <v>170</v>
      </c>
      <c r="I70" s="52" t="b">
        <f>IF(E70=$N$69,1,IF(E70=$N$70,2,IF(E70=$N$71,3,IF(E70=$N$72,4,IF(E70=$N$73,5)))))</f>
        <v>0</v>
      </c>
      <c r="J70" s="47" t="s">
        <v>171</v>
      </c>
      <c r="K70" s="58" t="s">
        <v>172</v>
      </c>
      <c r="L70" s="59" t="s">
        <v>173</v>
      </c>
      <c r="M70" s="65" t="s">
        <v>174</v>
      </c>
      <c r="N70" s="63" t="s">
        <v>175</v>
      </c>
      <c r="O70" s="63" t="s">
        <v>176</v>
      </c>
      <c r="P70" s="63" t="s">
        <v>177</v>
      </c>
      <c r="Q70" s="63" t="s">
        <v>178</v>
      </c>
      <c r="R70" s="63" t="s">
        <v>179</v>
      </c>
      <c r="S70" s="61" t="s">
        <v>180</v>
      </c>
      <c r="T70" s="58" t="s">
        <v>181</v>
      </c>
    </row>
    <row r="71" spans="2:67" ht="39.6" customHeight="1" x14ac:dyDescent="0.25">
      <c r="B71" s="46">
        <v>6</v>
      </c>
      <c r="C71" s="92" t="s">
        <v>182</v>
      </c>
      <c r="D71" s="92"/>
      <c r="E71" s="92"/>
      <c r="F71" s="92"/>
      <c r="G71" s="35"/>
      <c r="H71" s="59" t="s">
        <v>183</v>
      </c>
      <c r="I71" s="52" t="b">
        <f>IF(E71=$O$66,1,IF(E71=$O$67,2,IF(E71=$O$68,3,IF(E71=$O$69,4,IF(E71=$O$70,5)))))</f>
        <v>0</v>
      </c>
      <c r="K71" s="58" t="s">
        <v>184</v>
      </c>
      <c r="L71" s="47" t="s">
        <v>185</v>
      </c>
      <c r="M71" s="66"/>
      <c r="N71" s="63" t="s">
        <v>186</v>
      </c>
      <c r="O71" s="61"/>
      <c r="P71" s="61"/>
      <c r="Q71" s="61"/>
      <c r="S71" s="61"/>
    </row>
    <row r="72" spans="2:67" ht="189.6" customHeight="1" x14ac:dyDescent="0.25">
      <c r="B72" s="46">
        <v>7</v>
      </c>
      <c r="C72" s="92" t="s">
        <v>441</v>
      </c>
      <c r="D72" s="92"/>
      <c r="E72" s="92"/>
      <c r="F72" s="92"/>
      <c r="G72" s="35"/>
      <c r="H72" s="58" t="s">
        <v>187</v>
      </c>
      <c r="I72" s="52" t="b">
        <f>IF(E72=$P$66,1,IF(E72=$P$67,2,IF(E72=$P$68,3,IF(E72=$P$69,4,IF(E72=$P$70,5)))))</f>
        <v>0</v>
      </c>
      <c r="M72" s="66"/>
      <c r="N72" s="63" t="s">
        <v>188</v>
      </c>
    </row>
    <row r="73" spans="2:67" ht="152.25" customHeight="1" x14ac:dyDescent="0.25">
      <c r="B73" s="33">
        <v>8</v>
      </c>
      <c r="C73" s="92" t="s">
        <v>442</v>
      </c>
      <c r="D73" s="92"/>
      <c r="E73" s="92"/>
      <c r="F73" s="92"/>
      <c r="G73" s="35" t="str">
        <f>+IF(E73="","Утга нөхөх","")</f>
        <v>Утга нөхөх</v>
      </c>
      <c r="H73" s="58" t="s">
        <v>189</v>
      </c>
      <c r="I73" s="52">
        <f>IF(E73=$Q$66,1,IF(E73=$Q$67,2,IF(E73=$Q$68,3,IF(E73=$Q$69,4,IF(E73=$Q$70,5,4)))))</f>
        <v>4</v>
      </c>
      <c r="M73" s="66"/>
      <c r="N73" s="63" t="s">
        <v>190</v>
      </c>
      <c r="O73" s="61"/>
      <c r="P73" s="61"/>
      <c r="Q73" s="61"/>
    </row>
    <row r="74" spans="2:67" ht="143.25" customHeight="1" x14ac:dyDescent="0.25">
      <c r="B74" s="46">
        <v>9</v>
      </c>
      <c r="C74" s="92" t="s">
        <v>438</v>
      </c>
      <c r="D74" s="92"/>
      <c r="E74" s="92"/>
      <c r="F74" s="92"/>
      <c r="G74" s="35"/>
      <c r="H74" s="58" t="s">
        <v>191</v>
      </c>
      <c r="I74" s="52" t="b">
        <f>IF(E74=$R$66,1,IF(E74=$R$67,2,IF(E74=$R$68,3,IF(E74=$R$69,4,IF(E74=$R$70,5)))))</f>
        <v>0</v>
      </c>
      <c r="M74" s="66"/>
      <c r="N74" s="61"/>
    </row>
    <row r="75" spans="2:67" ht="31.15" customHeight="1" x14ac:dyDescent="0.25">
      <c r="B75" s="33">
        <v>10</v>
      </c>
      <c r="C75" s="92" t="s">
        <v>192</v>
      </c>
      <c r="D75" s="92"/>
      <c r="E75" s="92"/>
      <c r="F75" s="92"/>
      <c r="G75" s="35" t="str">
        <f>+IF(E75="","Утга нөхөх","")</f>
        <v>Утга нөхөх</v>
      </c>
      <c r="H75" s="58" t="s">
        <v>193</v>
      </c>
      <c r="I75" s="52">
        <f>IF(E75=$S$66,1,IF(E75=$S$67,2,IF(E75=$S$68,3,IF(E75=$S$69,4,IF(E75=$S$70,5,4)))))</f>
        <v>4</v>
      </c>
      <c r="M75" s="66"/>
    </row>
    <row r="76" spans="2:67" ht="147" customHeight="1" x14ac:dyDescent="0.25">
      <c r="B76" s="33">
        <v>11</v>
      </c>
      <c r="C76" s="92" t="s">
        <v>439</v>
      </c>
      <c r="D76" s="92"/>
      <c r="E76" s="92"/>
      <c r="F76" s="92"/>
      <c r="G76" s="35" t="str">
        <f>+IF(E76="","Утга нөхөх","")</f>
        <v>Утга нөхөх</v>
      </c>
      <c r="H76" s="67" t="s">
        <v>194</v>
      </c>
      <c r="I76" s="52">
        <f>IF(E76=$T$66,1,IF(E76=$T$67,2,IF(E76=$T$68,3,IF(E76=$T$69,4,IF(E76=$T$70,5,4)))))</f>
        <v>4</v>
      </c>
      <c r="M76" s="66"/>
      <c r="N76" s="61"/>
    </row>
    <row r="77" spans="2:67" x14ac:dyDescent="0.25">
      <c r="B77" s="105" t="s">
        <v>195</v>
      </c>
      <c r="C77" s="105"/>
      <c r="D77" s="105"/>
      <c r="E77" s="105"/>
      <c r="F77" s="105"/>
      <c r="G77" s="35"/>
      <c r="M77" s="66"/>
    </row>
    <row r="78" spans="2:67" ht="60" customHeight="1" x14ac:dyDescent="0.25">
      <c r="B78" s="33">
        <v>1</v>
      </c>
      <c r="C78" s="92" t="s">
        <v>196</v>
      </c>
      <c r="D78" s="92"/>
      <c r="E78" s="92"/>
      <c r="F78" s="92"/>
      <c r="G78" s="35" t="str">
        <f t="shared" ref="G78:G84" si="7">+IF(E78="","Утга нөхөх","")</f>
        <v>Утга нөхөх</v>
      </c>
      <c r="H78" s="58" t="s">
        <v>197</v>
      </c>
      <c r="I78" s="52">
        <f>IF(E78=$U$78,1,IF(E78=$U$79,2,IF(E78=$U$80,3,IF(E78=$U$81,4,IF(E78=$U$82,5,4)))))</f>
        <v>4</v>
      </c>
      <c r="U78" s="63" t="s">
        <v>198</v>
      </c>
      <c r="V78" s="59" t="s">
        <v>199</v>
      </c>
    </row>
    <row r="79" spans="2:67" ht="45.6" customHeight="1" x14ac:dyDescent="0.25">
      <c r="B79" s="33">
        <v>2</v>
      </c>
      <c r="C79" s="92" t="s">
        <v>200</v>
      </c>
      <c r="D79" s="92"/>
      <c r="E79" s="92"/>
      <c r="F79" s="92"/>
      <c r="G79" s="35" t="str">
        <f t="shared" si="7"/>
        <v>Утга нөхөх</v>
      </c>
      <c r="H79" s="58" t="s">
        <v>201</v>
      </c>
      <c r="I79" s="52">
        <f>IF(E79=$V$78,1,IF(E79=$V$79,2,IF(E79=$V$80,3,IF(E79=$V$81,4,IF(E79=$V$82,5,4)))))</f>
        <v>4</v>
      </c>
      <c r="U79" s="63" t="s">
        <v>202</v>
      </c>
      <c r="V79" s="59" t="s">
        <v>203</v>
      </c>
    </row>
    <row r="80" spans="2:67" ht="48.6" customHeight="1" x14ac:dyDescent="0.25">
      <c r="B80" s="33">
        <v>3</v>
      </c>
      <c r="C80" s="92" t="s">
        <v>204</v>
      </c>
      <c r="D80" s="92"/>
      <c r="E80" s="92"/>
      <c r="F80" s="92"/>
      <c r="G80" s="35" t="str">
        <f t="shared" si="7"/>
        <v>Утга нөхөх</v>
      </c>
      <c r="I80" s="52">
        <f>IF(E80=$AD$80,1,IF(E80=$AD$81,2,IF(E80=$AD$82,3,IF(E80=$AD$83,4,IF(E80=$AD$84,5,4)))))</f>
        <v>4</v>
      </c>
      <c r="U80" s="63" t="s">
        <v>205</v>
      </c>
      <c r="V80" s="59" t="s">
        <v>206</v>
      </c>
      <c r="AD80" s="63" t="s">
        <v>207</v>
      </c>
    </row>
    <row r="81" spans="2:44" ht="45.6" customHeight="1" x14ac:dyDescent="0.25">
      <c r="B81" s="33">
        <v>4</v>
      </c>
      <c r="C81" s="92" t="s">
        <v>208</v>
      </c>
      <c r="D81" s="92"/>
      <c r="E81" s="92"/>
      <c r="F81" s="92"/>
      <c r="G81" s="35" t="str">
        <f t="shared" si="7"/>
        <v>Утга нөхөх</v>
      </c>
      <c r="H81" s="58" t="s">
        <v>209</v>
      </c>
      <c r="I81" s="52">
        <f>IF(E81=$AE$81,1,IF(E81=$AE$82,2,IF(E81=$AE$83,3,IF(E81=$AE$84,4,IF(E81=$AE$85,5,4)))))</f>
        <v>4</v>
      </c>
      <c r="U81" s="63" t="s">
        <v>210</v>
      </c>
      <c r="V81" s="59" t="s">
        <v>211</v>
      </c>
      <c r="AD81" s="63" t="s">
        <v>212</v>
      </c>
      <c r="AE81" s="63" t="s">
        <v>213</v>
      </c>
      <c r="AF81" s="63" t="s">
        <v>214</v>
      </c>
      <c r="AG81" s="58" t="s">
        <v>215</v>
      </c>
      <c r="AH81" s="58" t="s">
        <v>216</v>
      </c>
    </row>
    <row r="82" spans="2:44" ht="58.15" customHeight="1" x14ac:dyDescent="0.25">
      <c r="B82" s="33">
        <v>5</v>
      </c>
      <c r="C82" s="92" t="s">
        <v>217</v>
      </c>
      <c r="D82" s="92"/>
      <c r="E82" s="92"/>
      <c r="F82" s="92"/>
      <c r="G82" s="35" t="str">
        <f t="shared" si="7"/>
        <v>Утга нөхөх</v>
      </c>
      <c r="H82" s="58" t="s">
        <v>218</v>
      </c>
      <c r="I82" s="52">
        <f>IF(E82=$AF$81,1,IF(E82=$AF$82,2,IF(E82=$AF$83,3,IF(E82=$AF$84,4,IF(E82=$AF$85,5,4)))))</f>
        <v>4</v>
      </c>
      <c r="U82" s="63" t="s">
        <v>219</v>
      </c>
      <c r="V82" s="59" t="s">
        <v>220</v>
      </c>
      <c r="AD82" s="63" t="s">
        <v>221</v>
      </c>
      <c r="AE82" s="63" t="s">
        <v>222</v>
      </c>
      <c r="AF82" s="63" t="s">
        <v>223</v>
      </c>
      <c r="AG82" s="58" t="s">
        <v>224</v>
      </c>
      <c r="AH82" s="58" t="s">
        <v>225</v>
      </c>
    </row>
    <row r="83" spans="2:44" ht="55.15" customHeight="1" x14ac:dyDescent="0.25">
      <c r="B83" s="33">
        <v>6</v>
      </c>
      <c r="C83" s="92" t="s">
        <v>226</v>
      </c>
      <c r="D83" s="92"/>
      <c r="E83" s="92"/>
      <c r="F83" s="92"/>
      <c r="G83" s="35" t="str">
        <f t="shared" si="7"/>
        <v>Утга нөхөх</v>
      </c>
      <c r="I83" s="52">
        <f>IF(E83=$AG$81,1,IF(E83=$AG$82,2,IF(E83=$AG$83,3,IF(E83=$AG$84,4,IF(E83=$AG$85,5,4)))))</f>
        <v>4</v>
      </c>
      <c r="U83" s="61"/>
      <c r="V83" s="61"/>
      <c r="AD83" s="63" t="s">
        <v>227</v>
      </c>
      <c r="AE83" s="63" t="s">
        <v>228</v>
      </c>
      <c r="AF83" s="63" t="s">
        <v>229</v>
      </c>
      <c r="AG83" s="58" t="s">
        <v>230</v>
      </c>
      <c r="AH83" s="58" t="s">
        <v>231</v>
      </c>
    </row>
    <row r="84" spans="2:44" ht="57.6" customHeight="1" x14ac:dyDescent="0.25">
      <c r="B84" s="33">
        <v>7</v>
      </c>
      <c r="C84" s="92" t="s">
        <v>232</v>
      </c>
      <c r="D84" s="92"/>
      <c r="E84" s="92"/>
      <c r="F84" s="92"/>
      <c r="G84" s="35" t="str">
        <f t="shared" si="7"/>
        <v>Утга нөхөх</v>
      </c>
      <c r="I84" s="52">
        <f>IF(E84=$AH$81,1,IF(E84=$AH$82,2,IF(E84=$AH$83,3,IF(E84=$AH$84,4,IF(E84=$AH$85,5,4)))))</f>
        <v>4</v>
      </c>
      <c r="AD84" s="63" t="s">
        <v>171</v>
      </c>
      <c r="AE84" s="63" t="s">
        <v>233</v>
      </c>
      <c r="AF84" s="58" t="s">
        <v>234</v>
      </c>
      <c r="AG84" s="58" t="s">
        <v>235</v>
      </c>
      <c r="AH84" s="58" t="s">
        <v>236</v>
      </c>
    </row>
    <row r="85" spans="2:44" ht="47.25" x14ac:dyDescent="0.25">
      <c r="B85" s="106" t="s">
        <v>237</v>
      </c>
      <c r="C85" s="107"/>
      <c r="D85" s="107"/>
      <c r="E85" s="107"/>
      <c r="F85" s="108"/>
      <c r="G85" s="35"/>
      <c r="U85" s="61"/>
      <c r="V85" s="61"/>
      <c r="AD85" s="61"/>
      <c r="AE85" s="63" t="s">
        <v>238</v>
      </c>
      <c r="AF85" s="58" t="s">
        <v>239</v>
      </c>
      <c r="AG85" s="58" t="s">
        <v>240</v>
      </c>
      <c r="AH85" s="68" t="s">
        <v>449</v>
      </c>
    </row>
    <row r="86" spans="2:44" ht="93.75" customHeight="1" x14ac:dyDescent="0.25">
      <c r="B86" s="33">
        <v>1</v>
      </c>
      <c r="C86" s="92" t="s">
        <v>241</v>
      </c>
      <c r="D86" s="92"/>
      <c r="E86" s="92"/>
      <c r="F86" s="92"/>
      <c r="G86" s="35" t="str">
        <f>+IF(E86="","Утга нөхөх","")</f>
        <v>Утга нөхөх</v>
      </c>
      <c r="I86" s="52">
        <f>IF(E86=$AI$86,1,IF(E86=$AI$87,2,IF(E86=$AI$88,3,IF(E86=$AI$89,4,IF(E86=$AI$90,5,4)))))</f>
        <v>4</v>
      </c>
      <c r="AE86" s="61"/>
      <c r="AI86" s="58" t="s">
        <v>242</v>
      </c>
      <c r="AJ86" s="58" t="s">
        <v>450</v>
      </c>
      <c r="AK86" s="58" t="s">
        <v>243</v>
      </c>
      <c r="AL86" s="58" t="s">
        <v>244</v>
      </c>
      <c r="AM86" s="58" t="s">
        <v>245</v>
      </c>
    </row>
    <row r="87" spans="2:44" ht="75" customHeight="1" x14ac:dyDescent="0.25">
      <c r="B87" s="33">
        <v>2</v>
      </c>
      <c r="C87" s="92" t="s">
        <v>246</v>
      </c>
      <c r="D87" s="92"/>
      <c r="E87" s="92"/>
      <c r="F87" s="92"/>
      <c r="G87" s="35"/>
      <c r="I87" s="52" t="b">
        <f>IF(E87=$AJ$86,1,IF(E87=$AJ$87,2,IF(E87=$AJ$88,3,IF(E87=$AJ$89,4,IF(E87=$AJ$90,5)))))</f>
        <v>0</v>
      </c>
      <c r="AD87" s="61"/>
      <c r="AI87" s="58" t="s">
        <v>247</v>
      </c>
      <c r="AJ87" s="58" t="s">
        <v>248</v>
      </c>
      <c r="AK87" s="58" t="s">
        <v>249</v>
      </c>
      <c r="AL87" s="58" t="s">
        <v>250</v>
      </c>
      <c r="AM87" s="58" t="s">
        <v>251</v>
      </c>
    </row>
    <row r="88" spans="2:44" ht="45.75" customHeight="1" x14ac:dyDescent="0.25">
      <c r="B88" s="33">
        <v>3</v>
      </c>
      <c r="C88" s="92" t="s">
        <v>252</v>
      </c>
      <c r="D88" s="92"/>
      <c r="E88" s="92"/>
      <c r="F88" s="92"/>
      <c r="G88" s="35"/>
      <c r="I88" s="52" t="b">
        <f>IF(E88=$AK$86,1,IF(E88=$AK$87,2,IF(E88=$AK$88,3,IF(E88=$AK$89,4,IF(E88=$AK$90,5)))))</f>
        <v>0</v>
      </c>
      <c r="AE88" s="61"/>
      <c r="AI88" s="58" t="s">
        <v>253</v>
      </c>
      <c r="AJ88" s="58" t="s">
        <v>254</v>
      </c>
      <c r="AK88" s="58" t="s">
        <v>255</v>
      </c>
      <c r="AL88" s="58" t="s">
        <v>256</v>
      </c>
      <c r="AM88" s="58" t="s">
        <v>257</v>
      </c>
    </row>
    <row r="89" spans="2:44" ht="60.6" customHeight="1" x14ac:dyDescent="0.25">
      <c r="B89" s="33">
        <v>4</v>
      </c>
      <c r="C89" s="92" t="s">
        <v>258</v>
      </c>
      <c r="D89" s="92"/>
      <c r="E89" s="92"/>
      <c r="F89" s="92"/>
      <c r="G89" s="35"/>
      <c r="I89" s="52" t="b">
        <f>IF(E89=$AL$86,1,IF(E89=$AL$87,2,IF(E89=$AL$88,3,IF(E89=$AL$89,4,IF(E89=$AL$90,5)))))</f>
        <v>0</v>
      </c>
      <c r="AI89" s="58" t="s">
        <v>259</v>
      </c>
      <c r="AJ89" s="58" t="s">
        <v>260</v>
      </c>
      <c r="AK89" s="58" t="s">
        <v>261</v>
      </c>
      <c r="AL89" s="58" t="s">
        <v>262</v>
      </c>
      <c r="AM89" s="58" t="s">
        <v>263</v>
      </c>
    </row>
    <row r="90" spans="2:44" ht="76.150000000000006" customHeight="1" x14ac:dyDescent="0.25">
      <c r="B90" s="33">
        <v>5</v>
      </c>
      <c r="C90" s="92" t="s">
        <v>264</v>
      </c>
      <c r="D90" s="92"/>
      <c r="E90" s="92"/>
      <c r="F90" s="92"/>
      <c r="G90" s="35" t="str">
        <f>+IF(E90="","Утга нөхөх","")</f>
        <v>Утга нөхөх</v>
      </c>
      <c r="I90" s="52">
        <f>IF(E90=$AM$86,1,IF(E90=$AM$87,2,IF(E90=$AM$88,3,IF(E90=$AM$89,4,IF(E90=$AM$90,5,4)))))</f>
        <v>4</v>
      </c>
      <c r="AI90" s="58" t="s">
        <v>265</v>
      </c>
      <c r="AJ90" s="58" t="s">
        <v>266</v>
      </c>
      <c r="AK90" s="58" t="s">
        <v>267</v>
      </c>
      <c r="AL90" s="58" t="s">
        <v>268</v>
      </c>
      <c r="AM90" s="58" t="s">
        <v>239</v>
      </c>
    </row>
    <row r="91" spans="2:44" x14ac:dyDescent="0.25">
      <c r="B91" s="106" t="s">
        <v>467</v>
      </c>
      <c r="C91" s="109"/>
      <c r="D91" s="109"/>
      <c r="E91" s="109"/>
      <c r="F91" s="110"/>
      <c r="G91" s="35"/>
    </row>
    <row r="92" spans="2:44" ht="77.45" customHeight="1" x14ac:dyDescent="0.25">
      <c r="B92" s="33">
        <v>1</v>
      </c>
      <c r="C92" s="92" t="s">
        <v>480</v>
      </c>
      <c r="D92" s="92"/>
      <c r="E92" s="92"/>
      <c r="F92" s="92"/>
      <c r="G92" s="35" t="str">
        <f>+IF(E92="","Утга нөхөх","")</f>
        <v>Утга нөхөх</v>
      </c>
      <c r="I92" s="52">
        <f>IF(E92=$AN$92,1,IF(E92=$AN$93,2,IF(E92=$AN$94,3,IF(E92=$AN$95,4,IF(E92=$AN$96,5,4)))))</f>
        <v>4</v>
      </c>
      <c r="AN92" s="58" t="s">
        <v>478</v>
      </c>
      <c r="AO92" s="69" t="s">
        <v>468</v>
      </c>
      <c r="AP92" s="69" t="s">
        <v>269</v>
      </c>
      <c r="AQ92" s="69" t="s">
        <v>469</v>
      </c>
      <c r="AR92" s="69" t="s">
        <v>470</v>
      </c>
    </row>
    <row r="93" spans="2:44" ht="99" customHeight="1" x14ac:dyDescent="0.25">
      <c r="B93" s="33">
        <v>2</v>
      </c>
      <c r="C93" s="92" t="s">
        <v>481</v>
      </c>
      <c r="D93" s="92"/>
      <c r="E93" s="92"/>
      <c r="F93" s="92"/>
      <c r="G93" s="35"/>
      <c r="I93" s="52" t="b">
        <f>IF(E93=$AO$92,1,IF(E93=$AO$93,2,IF(E93=$AO$94,3,IF(E93=$AO$95,4,IF(E93=$AO$96,5)))))</f>
        <v>0</v>
      </c>
      <c r="AN93" s="58" t="s">
        <v>479</v>
      </c>
      <c r="AO93" s="69" t="s">
        <v>471</v>
      </c>
      <c r="AP93" s="69" t="s">
        <v>270</v>
      </c>
      <c r="AQ93" s="69" t="s">
        <v>271</v>
      </c>
      <c r="AR93" s="69" t="s">
        <v>272</v>
      </c>
    </row>
    <row r="94" spans="2:44" ht="62.45" customHeight="1" x14ac:dyDescent="0.25">
      <c r="B94" s="33">
        <v>3</v>
      </c>
      <c r="C94" s="92" t="s">
        <v>482</v>
      </c>
      <c r="D94" s="92"/>
      <c r="E94" s="92"/>
      <c r="F94" s="92"/>
      <c r="G94" s="35"/>
      <c r="I94" s="52" t="b">
        <f>IF(E94=$AP$92,1,IF(E94=$AP$93,2,IF(E94=$AP$94,3,IF(E94=$AP$95,4,IF(E94=$AP$96,5)))))</f>
        <v>0</v>
      </c>
      <c r="AN94" s="58" t="s">
        <v>472</v>
      </c>
      <c r="AO94" s="69" t="s">
        <v>473</v>
      </c>
      <c r="AP94" s="69" t="s">
        <v>273</v>
      </c>
      <c r="AQ94" s="69" t="s">
        <v>274</v>
      </c>
      <c r="AR94" s="69" t="s">
        <v>275</v>
      </c>
    </row>
    <row r="95" spans="2:44" ht="75" customHeight="1" x14ac:dyDescent="0.25">
      <c r="B95" s="33">
        <v>4</v>
      </c>
      <c r="C95" s="92" t="s">
        <v>483</v>
      </c>
      <c r="D95" s="92"/>
      <c r="E95" s="92"/>
      <c r="F95" s="92"/>
      <c r="G95" s="35"/>
      <c r="I95" s="52" t="b">
        <f>IF(E95=$AQ$92,1,IF(E95=$AQ$93,2,IF(E95=$AQ$94,3,IF(E95=$AQ$95,4,IF(E95=$AQ$96,5)))))</f>
        <v>0</v>
      </c>
      <c r="AN95" s="58" t="s">
        <v>474</v>
      </c>
      <c r="AO95" s="69" t="s">
        <v>475</v>
      </c>
      <c r="AP95" s="69" t="s">
        <v>276</v>
      </c>
      <c r="AQ95" s="69" t="s">
        <v>277</v>
      </c>
      <c r="AR95" s="69" t="s">
        <v>278</v>
      </c>
    </row>
    <row r="96" spans="2:44" ht="81.599999999999994" customHeight="1" x14ac:dyDescent="0.25">
      <c r="B96" s="33">
        <v>5</v>
      </c>
      <c r="C96" s="92" t="s">
        <v>484</v>
      </c>
      <c r="D96" s="92"/>
      <c r="E96" s="111"/>
      <c r="F96" s="111"/>
      <c r="G96" s="35"/>
      <c r="I96" s="52" t="b">
        <f>IF(E96=$AR$92,1,IF(E96=$AR$93,2,IF(E96=$AR$94,3,IF(E96=$AR$95,4,IF(E96=$AR$96,5)))))</f>
        <v>0</v>
      </c>
      <c r="AN96" s="58" t="s">
        <v>476</v>
      </c>
      <c r="AO96" s="69" t="s">
        <v>477</v>
      </c>
      <c r="AP96" s="69" t="s">
        <v>279</v>
      </c>
      <c r="AQ96" s="69" t="s">
        <v>280</v>
      </c>
      <c r="AR96" s="69" t="s">
        <v>281</v>
      </c>
    </row>
    <row r="97" spans="2:61" x14ac:dyDescent="0.25">
      <c r="B97" s="99" t="s">
        <v>282</v>
      </c>
      <c r="C97" s="100"/>
      <c r="D97" s="100"/>
      <c r="E97" s="100"/>
      <c r="F97" s="101"/>
      <c r="G97" s="35"/>
    </row>
    <row r="98" spans="2:61" ht="33" customHeight="1" x14ac:dyDescent="0.25">
      <c r="B98" s="33">
        <v>1</v>
      </c>
      <c r="C98" s="92" t="s">
        <v>283</v>
      </c>
      <c r="D98" s="92"/>
      <c r="E98" s="92"/>
      <c r="F98" s="92"/>
      <c r="G98" s="35" t="str">
        <f>+IF(E98="","Утга нөхөх","")</f>
        <v>Утга нөхөх</v>
      </c>
      <c r="I98" s="52">
        <f>IF(E98=$AS$98,1,IF(E98=$AS$99,2,IF(E98=$AS$100,3,IF(E98=$AS$101,4,IF(E98=$AS$102,5,4)))))</f>
        <v>4</v>
      </c>
      <c r="AS98" s="58" t="s">
        <v>284</v>
      </c>
      <c r="AT98" s="58" t="s">
        <v>285</v>
      </c>
      <c r="AU98" s="58" t="s">
        <v>286</v>
      </c>
      <c r="AV98" s="58" t="s">
        <v>287</v>
      </c>
      <c r="AW98" s="58" t="s">
        <v>288</v>
      </c>
    </row>
    <row r="99" spans="2:61" ht="40.5" customHeight="1" x14ac:dyDescent="0.25">
      <c r="B99" s="33">
        <v>2</v>
      </c>
      <c r="C99" s="92" t="s">
        <v>289</v>
      </c>
      <c r="D99" s="92"/>
      <c r="E99" s="92"/>
      <c r="F99" s="92"/>
      <c r="G99" s="35" t="str">
        <f>+IF(E99="","Утга нөхөх","")</f>
        <v>Утга нөхөх</v>
      </c>
      <c r="I99" s="52">
        <f>IF(E99=$AT$98,1,IF(E99=$AT$99,2,IF(E99=$AT$100,3,IF(E99=$AT$101,4,IF(E99=$AT$102,5,4)))))</f>
        <v>4</v>
      </c>
      <c r="AS99" s="58" t="s">
        <v>290</v>
      </c>
      <c r="AT99" s="58" t="s">
        <v>291</v>
      </c>
      <c r="AU99" s="58" t="s">
        <v>292</v>
      </c>
      <c r="AV99" s="58" t="s">
        <v>293</v>
      </c>
      <c r="AW99" s="58" t="s">
        <v>294</v>
      </c>
    </row>
    <row r="100" spans="2:61" ht="60" customHeight="1" x14ac:dyDescent="0.25">
      <c r="B100" s="33">
        <v>3</v>
      </c>
      <c r="C100" s="92" t="s">
        <v>295</v>
      </c>
      <c r="D100" s="92"/>
      <c r="E100" s="92"/>
      <c r="F100" s="92"/>
      <c r="G100" s="35" t="str">
        <f>+IF(E100="","Утга нөхөх","")</f>
        <v>Утга нөхөх</v>
      </c>
      <c r="I100" s="52">
        <f>IF(E100=$AU$98,1,IF(E100=$AU$99,2,IF(E100=$AU$100,3,IF(E100=$AU$101,4,IF(E100=$AU$102,5,4)))))</f>
        <v>4</v>
      </c>
      <c r="AS100" s="58" t="s">
        <v>296</v>
      </c>
      <c r="AT100" s="58" t="s">
        <v>297</v>
      </c>
      <c r="AU100" s="58" t="s">
        <v>298</v>
      </c>
      <c r="AV100" s="58" t="s">
        <v>299</v>
      </c>
      <c r="AW100" s="58" t="s">
        <v>300</v>
      </c>
    </row>
    <row r="101" spans="2:61" ht="56.25" customHeight="1" x14ac:dyDescent="0.25">
      <c r="B101" s="33">
        <v>4</v>
      </c>
      <c r="C101" s="92" t="s">
        <v>301</v>
      </c>
      <c r="D101" s="92"/>
      <c r="E101" s="92"/>
      <c r="F101" s="92"/>
      <c r="G101" s="35" t="str">
        <f t="shared" ref="G101:G102" si="8">+IF(E101="","Утга нөхөх","")</f>
        <v>Утга нөхөх</v>
      </c>
      <c r="I101" s="52">
        <f>IF(E101=$AV$98,1,IF(E101=$AV$99,2,IF(E101=$AV$100,3,IF(E101=$AV$101,4,IF(E101=$AV$102,5,4)))))</f>
        <v>4</v>
      </c>
      <c r="AS101" s="58" t="s">
        <v>302</v>
      </c>
      <c r="AT101" s="58" t="s">
        <v>303</v>
      </c>
      <c r="AU101" s="58" t="s">
        <v>304</v>
      </c>
      <c r="AV101" s="58" t="s">
        <v>305</v>
      </c>
      <c r="AW101" s="58" t="s">
        <v>306</v>
      </c>
    </row>
    <row r="102" spans="2:61" ht="45.75" customHeight="1" x14ac:dyDescent="0.25">
      <c r="B102" s="33">
        <v>5</v>
      </c>
      <c r="C102" s="92" t="s">
        <v>307</v>
      </c>
      <c r="D102" s="92"/>
      <c r="E102" s="92"/>
      <c r="F102" s="92"/>
      <c r="G102" s="35" t="str">
        <f t="shared" si="8"/>
        <v>Утга нөхөх</v>
      </c>
      <c r="I102" s="52">
        <f>IF(E102=$AW$98,1,IF(E102=$AW$99,2,IF(E102=$AW$100,3,IF(E102=$AW$101,4,IF(E102=$AW$102,5,4)))))</f>
        <v>4</v>
      </c>
      <c r="AS102" s="58" t="s">
        <v>308</v>
      </c>
      <c r="AT102" s="58" t="s">
        <v>309</v>
      </c>
      <c r="AU102" s="58" t="s">
        <v>310</v>
      </c>
      <c r="AV102" s="58" t="s">
        <v>311</v>
      </c>
      <c r="AW102" s="58" t="s">
        <v>312</v>
      </c>
    </row>
    <row r="103" spans="2:61" x14ac:dyDescent="0.25">
      <c r="B103" s="99" t="s">
        <v>313</v>
      </c>
      <c r="C103" s="100"/>
      <c r="D103" s="100"/>
      <c r="E103" s="100"/>
      <c r="F103" s="101"/>
      <c r="G103" s="51"/>
    </row>
    <row r="104" spans="2:61" ht="60" customHeight="1" x14ac:dyDescent="0.25">
      <c r="B104" s="33">
        <v>1</v>
      </c>
      <c r="C104" s="92" t="s">
        <v>314</v>
      </c>
      <c r="D104" s="92"/>
      <c r="E104" s="92"/>
      <c r="F104" s="92"/>
      <c r="G104" s="35" t="str">
        <f>+IF(E104="","Утга нөхөх","")</f>
        <v>Утга нөхөх</v>
      </c>
      <c r="I104" s="52">
        <f>IF(E104=$AX$104,1,IF(E104=$AX$105,2,IF(E104=$AX$106,3,IF(E104=$AX$107,4,IF(E104=$AX$108,5,4)))))</f>
        <v>4</v>
      </c>
      <c r="AX104" s="59" t="s">
        <v>315</v>
      </c>
      <c r="AY104" s="59" t="s">
        <v>316</v>
      </c>
      <c r="AZ104" s="59" t="s">
        <v>317</v>
      </c>
      <c r="BA104" s="58" t="s">
        <v>318</v>
      </c>
      <c r="BB104" s="58" t="s">
        <v>319</v>
      </c>
      <c r="BC104" s="58" t="s">
        <v>320</v>
      </c>
      <c r="BD104" s="58" t="s">
        <v>321</v>
      </c>
      <c r="BE104" s="58" t="s">
        <v>322</v>
      </c>
      <c r="BF104" s="58" t="s">
        <v>323</v>
      </c>
      <c r="BG104" s="58" t="s">
        <v>324</v>
      </c>
      <c r="BH104" s="58" t="s">
        <v>325</v>
      </c>
      <c r="BI104" s="58" t="s">
        <v>326</v>
      </c>
    </row>
    <row r="105" spans="2:61" ht="45" customHeight="1" x14ac:dyDescent="0.25">
      <c r="B105" s="33">
        <v>2</v>
      </c>
      <c r="C105" s="92" t="s">
        <v>327</v>
      </c>
      <c r="D105" s="92"/>
      <c r="E105" s="92"/>
      <c r="F105" s="92"/>
      <c r="G105" s="35"/>
      <c r="I105" s="52" t="b">
        <f>IF(E105=$AY$104,1,IF(E105=$AY$105,2,IF(E105=$AY$106,3,IF(E105=$AY$107,4,IF(E105=$AY$108,5)))))</f>
        <v>0</v>
      </c>
      <c r="AX105" s="59" t="s">
        <v>328</v>
      </c>
      <c r="AY105" s="59" t="s">
        <v>329</v>
      </c>
      <c r="AZ105" s="59" t="s">
        <v>330</v>
      </c>
      <c r="BA105" s="58" t="s">
        <v>331</v>
      </c>
      <c r="BB105" s="58" t="s">
        <v>332</v>
      </c>
      <c r="BC105" s="58" t="s">
        <v>333</v>
      </c>
      <c r="BD105" s="58" t="s">
        <v>334</v>
      </c>
      <c r="BE105" s="58" t="s">
        <v>335</v>
      </c>
      <c r="BF105" s="58" t="s">
        <v>336</v>
      </c>
      <c r="BG105" s="58" t="s">
        <v>337</v>
      </c>
      <c r="BH105" s="58" t="s">
        <v>338</v>
      </c>
      <c r="BI105" s="58" t="s">
        <v>339</v>
      </c>
    </row>
    <row r="106" spans="2:61" ht="60.6" customHeight="1" x14ac:dyDescent="0.25">
      <c r="B106" s="33">
        <v>3</v>
      </c>
      <c r="C106" s="92" t="s">
        <v>340</v>
      </c>
      <c r="D106" s="92"/>
      <c r="E106" s="92"/>
      <c r="F106" s="92"/>
      <c r="G106" s="35" t="str">
        <f t="shared" ref="G106:G115" si="9">+IF(E106="","Утга нөхөх","")</f>
        <v>Утга нөхөх</v>
      </c>
      <c r="I106" s="52">
        <f>IF(E106=$AZ$104,1,IF(E106=$AZ$105,2,IF(E106=$AZ$106,3,IF(E106=$AZ$107,4,IF(E106=$AZ$108,5,4)))))</f>
        <v>4</v>
      </c>
      <c r="AX106" s="59" t="s">
        <v>341</v>
      </c>
      <c r="AY106" s="59" t="s">
        <v>342</v>
      </c>
      <c r="AZ106" s="59" t="s">
        <v>343</v>
      </c>
      <c r="BA106" s="58" t="s">
        <v>344</v>
      </c>
      <c r="BB106" s="58" t="s">
        <v>345</v>
      </c>
      <c r="BC106" s="58" t="s">
        <v>346</v>
      </c>
      <c r="BD106" s="58" t="s">
        <v>347</v>
      </c>
      <c r="BE106" s="58" t="s">
        <v>348</v>
      </c>
      <c r="BF106" s="58" t="s">
        <v>349</v>
      </c>
      <c r="BG106" s="58" t="s">
        <v>350</v>
      </c>
      <c r="BH106" s="58" t="s">
        <v>351</v>
      </c>
      <c r="BI106" s="58" t="s">
        <v>352</v>
      </c>
    </row>
    <row r="107" spans="2:61" ht="51.75" customHeight="1" x14ac:dyDescent="0.25">
      <c r="B107" s="33">
        <v>4</v>
      </c>
      <c r="C107" s="92" t="s">
        <v>353</v>
      </c>
      <c r="D107" s="92"/>
      <c r="E107" s="92"/>
      <c r="F107" s="92"/>
      <c r="G107" s="35" t="str">
        <f t="shared" si="9"/>
        <v>Утга нөхөх</v>
      </c>
      <c r="I107" s="52">
        <f>IF(E107=$BA$104,1,IF(E107=$BA$105,2,IF(E107=$BA$106,3,IF(E107=$BA$107,4,IF(E107=$BA$108,5,4)))))</f>
        <v>4</v>
      </c>
      <c r="AX107" s="59" t="s">
        <v>354</v>
      </c>
      <c r="AY107" s="59" t="s">
        <v>355</v>
      </c>
      <c r="AZ107" s="59" t="s">
        <v>356</v>
      </c>
      <c r="BA107" s="58" t="s">
        <v>357</v>
      </c>
      <c r="BB107" s="58" t="s">
        <v>358</v>
      </c>
      <c r="BC107" s="58" t="s">
        <v>359</v>
      </c>
      <c r="BD107" s="58" t="s">
        <v>360</v>
      </c>
      <c r="BE107" s="58" t="s">
        <v>361</v>
      </c>
      <c r="BF107" s="58" t="s">
        <v>362</v>
      </c>
      <c r="BG107" s="58" t="s">
        <v>363</v>
      </c>
      <c r="BH107" s="58" t="s">
        <v>364</v>
      </c>
      <c r="BI107" s="58" t="s">
        <v>365</v>
      </c>
    </row>
    <row r="108" spans="2:61" ht="62.45" customHeight="1" x14ac:dyDescent="0.25">
      <c r="B108" s="33">
        <v>5</v>
      </c>
      <c r="C108" s="92" t="s">
        <v>366</v>
      </c>
      <c r="D108" s="92"/>
      <c r="E108" s="92"/>
      <c r="F108" s="92"/>
      <c r="G108" s="35" t="str">
        <f t="shared" si="9"/>
        <v>Утга нөхөх</v>
      </c>
      <c r="I108" s="52">
        <f>IF(E108=$BB$104,1,IF(E108=$BB$105,2,IF(E108=$BB$106,3,IF(E108=$BB$107,4,IF(E108=$BB$108,5,4)))))</f>
        <v>4</v>
      </c>
      <c r="AX108" s="59" t="s">
        <v>367</v>
      </c>
      <c r="AY108" s="59" t="s">
        <v>368</v>
      </c>
      <c r="AZ108" s="59" t="s">
        <v>369</v>
      </c>
      <c r="BA108" s="58" t="s">
        <v>370</v>
      </c>
      <c r="BB108" s="58" t="s">
        <v>371</v>
      </c>
      <c r="BC108" s="58" t="s">
        <v>372</v>
      </c>
      <c r="BD108" s="58" t="s">
        <v>373</v>
      </c>
      <c r="BE108" s="58" t="s">
        <v>374</v>
      </c>
      <c r="BF108" s="58" t="s">
        <v>375</v>
      </c>
      <c r="BG108" s="58" t="s">
        <v>376</v>
      </c>
      <c r="BH108" s="58" t="s">
        <v>451</v>
      </c>
      <c r="BI108" s="58" t="s">
        <v>377</v>
      </c>
    </row>
    <row r="109" spans="2:61" ht="55.5" customHeight="1" x14ac:dyDescent="0.25">
      <c r="B109" s="33">
        <v>6</v>
      </c>
      <c r="C109" s="92" t="s">
        <v>378</v>
      </c>
      <c r="D109" s="92"/>
      <c r="E109" s="92"/>
      <c r="F109" s="92"/>
      <c r="G109" s="35" t="str">
        <f t="shared" si="9"/>
        <v>Утга нөхөх</v>
      </c>
      <c r="I109" s="52">
        <f>IF(E109=$BC$104,1,IF(E109=$BC$105,2,IF(E109=$BC$106,3,IF(E109=$BC$107,4,IF(E109=$BC$108,5,4)))))</f>
        <v>4</v>
      </c>
    </row>
    <row r="110" spans="2:61" ht="33" customHeight="1" x14ac:dyDescent="0.25">
      <c r="B110" s="33">
        <v>7</v>
      </c>
      <c r="C110" s="92" t="s">
        <v>379</v>
      </c>
      <c r="D110" s="92"/>
      <c r="E110" s="92"/>
      <c r="F110" s="92"/>
      <c r="G110" s="35" t="str">
        <f t="shared" si="9"/>
        <v>Утга нөхөх</v>
      </c>
      <c r="I110" s="52">
        <f>IF(E110=$BD$104,1,IF(E110=$BD$105,2,IF(E110=$BD$106,3,IF(E110=$BD$107,4,IF(E110=$BD$108,5,4)))))</f>
        <v>4</v>
      </c>
    </row>
    <row r="111" spans="2:61" ht="58.15" customHeight="1" x14ac:dyDescent="0.25">
      <c r="B111" s="33">
        <v>8</v>
      </c>
      <c r="C111" s="92" t="s">
        <v>380</v>
      </c>
      <c r="D111" s="92"/>
      <c r="E111" s="92"/>
      <c r="F111" s="92"/>
      <c r="G111" s="35" t="str">
        <f t="shared" si="9"/>
        <v>Утга нөхөх</v>
      </c>
      <c r="I111" s="52">
        <f>IF(E111=$BE$104,1,IF(E111=$BE$105,2,IF(E111=$BE$106,3,IF(E111=$BE$107,4,IF(E111=$BE$108,5,4)))))</f>
        <v>4</v>
      </c>
    </row>
    <row r="112" spans="2:61" ht="45" customHeight="1" x14ac:dyDescent="0.25">
      <c r="B112" s="33">
        <v>9</v>
      </c>
      <c r="C112" s="92" t="s">
        <v>381</v>
      </c>
      <c r="D112" s="92"/>
      <c r="E112" s="92"/>
      <c r="F112" s="92"/>
      <c r="G112" s="35" t="str">
        <f t="shared" si="9"/>
        <v>Утга нөхөх</v>
      </c>
      <c r="I112" s="52">
        <f>IF(E112=$BF$104,1,IF(E112=$BF$105,2,IF(E112=$BF$106,3,IF(E112=$BF$107,4,IF(E112=$BF$108,5,4)))))</f>
        <v>4</v>
      </c>
    </row>
    <row r="113" spans="2:9" ht="51" customHeight="1" x14ac:dyDescent="0.25">
      <c r="B113" s="33">
        <v>10</v>
      </c>
      <c r="C113" s="92" t="s">
        <v>382</v>
      </c>
      <c r="D113" s="92"/>
      <c r="E113" s="92"/>
      <c r="F113" s="92"/>
      <c r="G113" s="35" t="str">
        <f t="shared" si="9"/>
        <v>Утга нөхөх</v>
      </c>
      <c r="I113" s="52">
        <f>IF(E113=$BG$104,1,IF(E113=$BG$105,2,IF(E113=$BG$106,3,IF(E113=$BG$107,4,IF(E113=$BG$108,5,4)))))</f>
        <v>4</v>
      </c>
    </row>
    <row r="114" spans="2:9" ht="63" customHeight="1" x14ac:dyDescent="0.25">
      <c r="B114" s="33">
        <v>11</v>
      </c>
      <c r="C114" s="92" t="s">
        <v>383</v>
      </c>
      <c r="D114" s="92"/>
      <c r="E114" s="92"/>
      <c r="F114" s="92"/>
      <c r="G114" s="35" t="str">
        <f t="shared" si="9"/>
        <v>Утга нөхөх</v>
      </c>
      <c r="I114" s="52">
        <f>IF(E114=$BH$104,1,IF(E114=$BH$105,2,IF(E114=$BH$106,3,IF(E114=$BH$107,4,IF(E114=$BH$108,5,4)))))</f>
        <v>4</v>
      </c>
    </row>
    <row r="115" spans="2:9" ht="75" customHeight="1" x14ac:dyDescent="0.25">
      <c r="B115" s="33">
        <v>12</v>
      </c>
      <c r="C115" s="92" t="s">
        <v>384</v>
      </c>
      <c r="D115" s="92"/>
      <c r="E115" s="92"/>
      <c r="F115" s="92"/>
      <c r="G115" s="35" t="str">
        <f t="shared" si="9"/>
        <v>Утга нөхөх</v>
      </c>
      <c r="I115" s="52">
        <f>IF(E115=$BI$104,1,IF(E115=$BI$105,2,IF(E115=$BI$106,3,IF(E115=$BI$107,4,IF(E115=$BI$108,5,4)))))</f>
        <v>4</v>
      </c>
    </row>
    <row r="116" spans="2:9" x14ac:dyDescent="0.25">
      <c r="B116" s="99" t="s">
        <v>436</v>
      </c>
      <c r="C116" s="100"/>
      <c r="D116" s="100"/>
      <c r="E116" s="100"/>
      <c r="F116" s="101"/>
      <c r="G116" s="52"/>
    </row>
    <row r="117" spans="2:9" ht="77.25" customHeight="1" x14ac:dyDescent="0.25">
      <c r="B117" s="102" t="s">
        <v>428</v>
      </c>
      <c r="C117" s="103"/>
      <c r="D117" s="103"/>
      <c r="E117" s="103"/>
      <c r="F117" s="104"/>
      <c r="G117" s="52"/>
    </row>
    <row r="118" spans="2:9" ht="43.5" customHeight="1" x14ac:dyDescent="0.25">
      <c r="B118" s="33">
        <v>1</v>
      </c>
      <c r="C118" s="92" t="s">
        <v>429</v>
      </c>
      <c r="D118" s="92"/>
      <c r="E118" s="92"/>
      <c r="F118" s="92"/>
      <c r="G118" s="35" t="str">
        <f t="shared" ref="G118:G119" si="10">+IF(E118="","Утга нөхөх","")</f>
        <v>Утга нөхөх</v>
      </c>
    </row>
    <row r="119" spans="2:9" ht="75.75" customHeight="1" x14ac:dyDescent="0.25">
      <c r="B119" s="33">
        <v>2</v>
      </c>
      <c r="C119" s="92" t="s">
        <v>430</v>
      </c>
      <c r="D119" s="92"/>
      <c r="E119" s="92"/>
      <c r="F119" s="92"/>
      <c r="G119" s="35" t="str">
        <f t="shared" si="10"/>
        <v>Утга нөхөх</v>
      </c>
    </row>
    <row r="120" spans="2:9" ht="32.25" customHeight="1" x14ac:dyDescent="0.25">
      <c r="B120" s="33">
        <v>3</v>
      </c>
      <c r="C120" s="86" t="s">
        <v>431</v>
      </c>
      <c r="D120" s="87"/>
      <c r="E120" s="88"/>
      <c r="F120" s="89"/>
      <c r="G120" s="52"/>
    </row>
    <row r="121" spans="2:9" ht="45.75" customHeight="1" x14ac:dyDescent="0.25">
      <c r="B121" s="33">
        <v>4</v>
      </c>
      <c r="C121" s="92" t="s">
        <v>432</v>
      </c>
      <c r="D121" s="92"/>
      <c r="E121" s="92"/>
      <c r="F121" s="92"/>
      <c r="G121" s="35" t="str">
        <f>+IF(E121="","Утга нөхөх","")</f>
        <v>Утга нөхөх</v>
      </c>
    </row>
    <row r="122" spans="2:9" ht="60.75" customHeight="1" x14ac:dyDescent="0.25">
      <c r="B122" s="33">
        <v>5</v>
      </c>
      <c r="C122" s="92" t="s">
        <v>433</v>
      </c>
      <c r="D122" s="92"/>
      <c r="E122" s="92"/>
      <c r="F122" s="92"/>
      <c r="G122" s="52"/>
    </row>
    <row r="123" spans="2:9" ht="35.25" customHeight="1" x14ac:dyDescent="0.25">
      <c r="B123" s="33">
        <v>6</v>
      </c>
      <c r="C123" s="92" t="s">
        <v>486</v>
      </c>
      <c r="D123" s="92"/>
      <c r="E123" s="97"/>
      <c r="F123" s="98"/>
      <c r="G123" s="61"/>
    </row>
    <row r="124" spans="2:9" ht="42.75" customHeight="1" x14ac:dyDescent="0.25">
      <c r="B124" s="33">
        <v>7</v>
      </c>
      <c r="C124" s="92" t="s">
        <v>487</v>
      </c>
      <c r="D124" s="92"/>
      <c r="E124" s="78"/>
      <c r="F124" s="79"/>
      <c r="G124" s="61"/>
    </row>
    <row r="125" spans="2:9" ht="64.5" customHeight="1" x14ac:dyDescent="0.25">
      <c r="B125" s="33">
        <v>8</v>
      </c>
      <c r="C125" s="92" t="s">
        <v>434</v>
      </c>
      <c r="D125" s="92"/>
      <c r="E125" s="124"/>
      <c r="F125" s="125"/>
      <c r="G125" s="70"/>
    </row>
    <row r="126" spans="2:9" ht="30" customHeight="1" x14ac:dyDescent="0.25">
      <c r="B126" s="33">
        <v>9</v>
      </c>
      <c r="C126" s="92" t="s">
        <v>435</v>
      </c>
      <c r="D126" s="92"/>
      <c r="E126" s="124"/>
      <c r="F126" s="125"/>
      <c r="G126" s="35" t="str">
        <f>+IF(E126="","Утга нөхөх","")</f>
        <v>Утга нөхөх</v>
      </c>
    </row>
    <row r="128" spans="2:9" x14ac:dyDescent="0.25">
      <c r="C128" s="36" t="s">
        <v>437</v>
      </c>
    </row>
  </sheetData>
  <sheetProtection algorithmName="SHA-512" hashValue="/xwjw/crKU5ZUWeelCkjtd8HFq9LWKeAtSs2Mk0FijsB80m/xVIlCxNhqD4dyZ592G6Xws/L6i7bPsP6eNnCKQ==" saltValue="kRX2hmcZJvFAHNXY30IM5g==" spinCount="100000" sheet="1" objects="1" scenarios="1"/>
  <protectedRanges>
    <protectedRange sqref="B3:G128" name="Range1"/>
    <protectedRange sqref="F11" name="Range1_1"/>
  </protectedRanges>
  <mergeCells count="190">
    <mergeCell ref="C124:D124"/>
    <mergeCell ref="C125:D125"/>
    <mergeCell ref="E125:F125"/>
    <mergeCell ref="C126:D126"/>
    <mergeCell ref="E126:F126"/>
    <mergeCell ref="C23:D23"/>
    <mergeCell ref="C29:D29"/>
    <mergeCell ref="C58:D58"/>
    <mergeCell ref="C57:D57"/>
    <mergeCell ref="E60:F60"/>
    <mergeCell ref="C31:D31"/>
    <mergeCell ref="C28:D28"/>
    <mergeCell ref="C30:D30"/>
    <mergeCell ref="E66:F66"/>
    <mergeCell ref="B65:F65"/>
    <mergeCell ref="C66:D66"/>
    <mergeCell ref="C59:D59"/>
    <mergeCell ref="E63:F63"/>
    <mergeCell ref="C53:D53"/>
    <mergeCell ref="C54:D54"/>
    <mergeCell ref="C55:D55"/>
    <mergeCell ref="C56:D56"/>
    <mergeCell ref="E58:F58"/>
    <mergeCell ref="C52:D52"/>
    <mergeCell ref="C3:F3"/>
    <mergeCell ref="E73:F73"/>
    <mergeCell ref="E74:F74"/>
    <mergeCell ref="E75:F75"/>
    <mergeCell ref="B14:E14"/>
    <mergeCell ref="B16:E16"/>
    <mergeCell ref="B20:E20"/>
    <mergeCell ref="B21:E21"/>
    <mergeCell ref="B33:E33"/>
    <mergeCell ref="B37:E37"/>
    <mergeCell ref="B46:F46"/>
    <mergeCell ref="C38:D38"/>
    <mergeCell ref="C39:D39"/>
    <mergeCell ref="C40:D40"/>
    <mergeCell ref="C41:D41"/>
    <mergeCell ref="C42:D42"/>
    <mergeCell ref="C43:D43"/>
    <mergeCell ref="C22:D22"/>
    <mergeCell ref="C26:D26"/>
    <mergeCell ref="C32:D32"/>
    <mergeCell ref="C34:D34"/>
    <mergeCell ref="E57:F57"/>
    <mergeCell ref="E47:F47"/>
    <mergeCell ref="E59:F59"/>
    <mergeCell ref="E50:F50"/>
    <mergeCell ref="E51:F51"/>
    <mergeCell ref="E53:F53"/>
    <mergeCell ref="E54:F54"/>
    <mergeCell ref="E55:F55"/>
    <mergeCell ref="E56:F56"/>
    <mergeCell ref="E52:F52"/>
    <mergeCell ref="E72:F72"/>
    <mergeCell ref="E67:F67"/>
    <mergeCell ref="E68:F68"/>
    <mergeCell ref="E69:F69"/>
    <mergeCell ref="E70:F70"/>
    <mergeCell ref="E71:F71"/>
    <mergeCell ref="E62:F62"/>
    <mergeCell ref="E64:F64"/>
    <mergeCell ref="C60:D60"/>
    <mergeCell ref="C67:D67"/>
    <mergeCell ref="C68:D68"/>
    <mergeCell ref="C69:D69"/>
    <mergeCell ref="C70:D70"/>
    <mergeCell ref="C71:D71"/>
    <mergeCell ref="C72:D72"/>
    <mergeCell ref="C62:D62"/>
    <mergeCell ref="C63:D63"/>
    <mergeCell ref="C64:D64"/>
    <mergeCell ref="C73:D73"/>
    <mergeCell ref="C74:D74"/>
    <mergeCell ref="C75:D75"/>
    <mergeCell ref="C76:D76"/>
    <mergeCell ref="C95:D95"/>
    <mergeCell ref="C96:D96"/>
    <mergeCell ref="E87:F87"/>
    <mergeCell ref="E88:F88"/>
    <mergeCell ref="E89:F89"/>
    <mergeCell ref="E90:F90"/>
    <mergeCell ref="B91:F91"/>
    <mergeCell ref="C92:D92"/>
    <mergeCell ref="E78:F78"/>
    <mergeCell ref="E79:F79"/>
    <mergeCell ref="E80:F80"/>
    <mergeCell ref="E81:F81"/>
    <mergeCell ref="E82:F82"/>
    <mergeCell ref="E83:F83"/>
    <mergeCell ref="E84:F84"/>
    <mergeCell ref="C86:D86"/>
    <mergeCell ref="C87:D87"/>
    <mergeCell ref="E95:F95"/>
    <mergeCell ref="E96:F96"/>
    <mergeCell ref="E76:F76"/>
    <mergeCell ref="B77:F77"/>
    <mergeCell ref="C78:D78"/>
    <mergeCell ref="C93:D93"/>
    <mergeCell ref="C94:D94"/>
    <mergeCell ref="C88:D88"/>
    <mergeCell ref="C89:D89"/>
    <mergeCell ref="C90:D90"/>
    <mergeCell ref="E92:F92"/>
    <mergeCell ref="E86:F86"/>
    <mergeCell ref="C84:D84"/>
    <mergeCell ref="C79:D79"/>
    <mergeCell ref="B85:F85"/>
    <mergeCell ref="C80:D80"/>
    <mergeCell ref="C81:D81"/>
    <mergeCell ref="C82:D82"/>
    <mergeCell ref="C83:D83"/>
    <mergeCell ref="E93:F93"/>
    <mergeCell ref="E94:F94"/>
    <mergeCell ref="C107:D107"/>
    <mergeCell ref="C108:D108"/>
    <mergeCell ref="C109:D109"/>
    <mergeCell ref="E104:F104"/>
    <mergeCell ref="B97:F97"/>
    <mergeCell ref="C98:D98"/>
    <mergeCell ref="C99:D99"/>
    <mergeCell ref="C100:D100"/>
    <mergeCell ref="C101:D101"/>
    <mergeCell ref="C102:D102"/>
    <mergeCell ref="C105:D105"/>
    <mergeCell ref="C106:D106"/>
    <mergeCell ref="C104:D104"/>
    <mergeCell ref="E98:F98"/>
    <mergeCell ref="E99:F99"/>
    <mergeCell ref="E100:F100"/>
    <mergeCell ref="E101:F101"/>
    <mergeCell ref="E102:F102"/>
    <mergeCell ref="C118:D118"/>
    <mergeCell ref="C119:D119"/>
    <mergeCell ref="C110:D110"/>
    <mergeCell ref="C111:D111"/>
    <mergeCell ref="C112:D112"/>
    <mergeCell ref="C113:D113"/>
    <mergeCell ref="C114:D114"/>
    <mergeCell ref="B116:F116"/>
    <mergeCell ref="B117:F117"/>
    <mergeCell ref="C12:D12"/>
    <mergeCell ref="E122:F122"/>
    <mergeCell ref="E123:F123"/>
    <mergeCell ref="B103:F103"/>
    <mergeCell ref="E118:F118"/>
    <mergeCell ref="E119:F119"/>
    <mergeCell ref="E120:F120"/>
    <mergeCell ref="E121:F121"/>
    <mergeCell ref="C120:D120"/>
    <mergeCell ref="C121:D121"/>
    <mergeCell ref="C122:D122"/>
    <mergeCell ref="C123:D123"/>
    <mergeCell ref="E105:F105"/>
    <mergeCell ref="E106:F106"/>
    <mergeCell ref="E107:F107"/>
    <mergeCell ref="E108:F108"/>
    <mergeCell ref="E109:F109"/>
    <mergeCell ref="E110:F110"/>
    <mergeCell ref="E111:F111"/>
    <mergeCell ref="E112:F112"/>
    <mergeCell ref="E113:F113"/>
    <mergeCell ref="E114:F114"/>
    <mergeCell ref="E115:F115"/>
    <mergeCell ref="C115:D115"/>
    <mergeCell ref="E124:F124"/>
    <mergeCell ref="B4:E4"/>
    <mergeCell ref="C5:D5"/>
    <mergeCell ref="C6:D6"/>
    <mergeCell ref="C7:D7"/>
    <mergeCell ref="C8:D8"/>
    <mergeCell ref="C9:D9"/>
    <mergeCell ref="C10:D10"/>
    <mergeCell ref="C11:D11"/>
    <mergeCell ref="C61:D61"/>
    <mergeCell ref="E61:F61"/>
    <mergeCell ref="C15:D15"/>
    <mergeCell ref="C17:D17"/>
    <mergeCell ref="C18:D18"/>
    <mergeCell ref="C19:D19"/>
    <mergeCell ref="C49:D49"/>
    <mergeCell ref="C50:D50"/>
    <mergeCell ref="C51:D51"/>
    <mergeCell ref="C36:D36"/>
    <mergeCell ref="C35:D35"/>
    <mergeCell ref="B47:D47"/>
    <mergeCell ref="B27:E27"/>
    <mergeCell ref="E49:F49"/>
    <mergeCell ref="B48:F48"/>
  </mergeCells>
  <dataValidations count="65">
    <dataValidation type="list" allowBlank="1" showInputMessage="1" showErrorMessage="1" sqref="E49" xr:uid="{00000000-0002-0000-0100-000000000000}">
      <formula1>$H$48:$H$52</formula1>
    </dataValidation>
    <dataValidation type="list" allowBlank="1" showInputMessage="1" showErrorMessage="1" sqref="E50:F50" xr:uid="{00000000-0002-0000-0100-000001000000}">
      <formula1>$H$53:$H$57</formula1>
    </dataValidation>
    <dataValidation type="list" allowBlank="1" showInputMessage="1" showErrorMessage="1" sqref="E52:F52" xr:uid="{00000000-0002-0000-0100-000003000000}">
      <formula1>$H$67:$H$71</formula1>
    </dataValidation>
    <dataValidation type="list" allowBlank="1" showInputMessage="1" showErrorMessage="1" sqref="E53:F53" xr:uid="{00000000-0002-0000-0100-000004000000}">
      <formula1>$H$72:$H$76</formula1>
    </dataValidation>
    <dataValidation type="list" allowBlank="1" showInputMessage="1" showErrorMessage="1" sqref="E66:F66" xr:uid="{00000000-0002-0000-0100-000005000000}">
      <formula1>$J$66:$J$70</formula1>
    </dataValidation>
    <dataValidation type="list" allowBlank="1" showInputMessage="1" showErrorMessage="1" sqref="E67:F67" xr:uid="{00000000-0002-0000-0100-000006000000}">
      <formula1>$K$67:$K$71</formula1>
    </dataValidation>
    <dataValidation type="list" allowBlank="1" showInputMessage="1" showErrorMessage="1" sqref="E68:F68" xr:uid="{00000000-0002-0000-0100-000007000000}">
      <formula1>$L$66:$L$71</formula1>
    </dataValidation>
    <dataValidation type="list" allowBlank="1" showInputMessage="1" showErrorMessage="1" sqref="E54:F54" xr:uid="{00000000-0002-0000-0100-000008000000}">
      <formula1>$W$49:$W$53</formula1>
    </dataValidation>
    <dataValidation type="list" allowBlank="1" showInputMessage="1" showErrorMessage="1" sqref="E70:F70" xr:uid="{00000000-0002-0000-0100-000009000000}">
      <formula1>$N$69:$N$73</formula1>
    </dataValidation>
    <dataValidation type="list" allowBlank="1" showInputMessage="1" showErrorMessage="1" sqref="E69:F69" xr:uid="{00000000-0002-0000-0100-00000A000000}">
      <formula1>$M$66:$M$70</formula1>
    </dataValidation>
    <dataValidation type="list" allowBlank="1" showInputMessage="1" showErrorMessage="1" sqref="E71:F71" xr:uid="{00000000-0002-0000-0100-00000B000000}">
      <formula1>$O$66:$O$70</formula1>
    </dataValidation>
    <dataValidation type="list" allowBlank="1" showInputMessage="1" showErrorMessage="1" sqref="E72:F72" xr:uid="{00000000-0002-0000-0100-00000C000000}">
      <formula1>$P$66:$P$70</formula1>
    </dataValidation>
    <dataValidation type="list" allowBlank="1" showInputMessage="1" showErrorMessage="1" sqref="E73:F73" xr:uid="{00000000-0002-0000-0100-00000D000000}">
      <formula1>$Q$66:$Q$70</formula1>
    </dataValidation>
    <dataValidation type="list" allowBlank="1" showInputMessage="1" showErrorMessage="1" sqref="E74:F74" xr:uid="{00000000-0002-0000-0100-00000E000000}">
      <formula1>$R$66:$R$70</formula1>
    </dataValidation>
    <dataValidation type="list" allowBlank="1" showInputMessage="1" showErrorMessage="1" sqref="E75:F75" xr:uid="{00000000-0002-0000-0100-00000F000000}">
      <formula1>$S$66:$S$70</formula1>
    </dataValidation>
    <dataValidation type="list" allowBlank="1" showInputMessage="1" showErrorMessage="1" sqref="E76:F76" xr:uid="{00000000-0002-0000-0100-000010000000}">
      <formula1>$T$66:$T$70</formula1>
    </dataValidation>
    <dataValidation type="list" allowBlank="1" showInputMessage="1" showErrorMessage="1" sqref="E78:F78" xr:uid="{00000000-0002-0000-0100-000011000000}">
      <formula1>$U$78:$U$82</formula1>
    </dataValidation>
    <dataValidation type="list" allowBlank="1" showInputMessage="1" showErrorMessage="1" sqref="E79:F79" xr:uid="{00000000-0002-0000-0100-000012000000}">
      <formula1>$V$78:$V$82</formula1>
    </dataValidation>
    <dataValidation type="list" allowBlank="1" showInputMessage="1" showErrorMessage="1" sqref="E55:F55" xr:uid="{00000000-0002-0000-0100-000013000000}">
      <formula1>$X$49:$X$53</formula1>
    </dataValidation>
    <dataValidation type="list" allowBlank="1" showInputMessage="1" showErrorMessage="1" sqref="E56:F56" xr:uid="{00000000-0002-0000-0100-000014000000}">
      <formula1>$Y$49:$Y$53</formula1>
    </dataValidation>
    <dataValidation type="list" allowBlank="1" showInputMessage="1" showErrorMessage="1" sqref="E57:F57" xr:uid="{00000000-0002-0000-0100-000015000000}">
      <formula1>$Z$49:$Z$53</formula1>
    </dataValidation>
    <dataValidation type="list" allowBlank="1" showInputMessage="1" showErrorMessage="1" sqref="E58:F58" xr:uid="{00000000-0002-0000-0100-000016000000}">
      <formula1>$AA$49:$AA$53</formula1>
    </dataValidation>
    <dataValidation type="list" allowBlank="1" showInputMessage="1" showErrorMessage="1" sqref="E59:F59" xr:uid="{00000000-0002-0000-0100-000017000000}">
      <formula1>$AB$49:$AB$53</formula1>
    </dataValidation>
    <dataValidation type="list" allowBlank="1" showInputMessage="1" showErrorMessage="1" sqref="E60:F60" xr:uid="{00000000-0002-0000-0100-000018000000}">
      <formula1>$AC$49:$AC$53</formula1>
    </dataValidation>
    <dataValidation type="list" allowBlank="1" showInputMessage="1" showErrorMessage="1" sqref="E80:F80" xr:uid="{00000000-0002-0000-0100-000019000000}">
      <formula1>$AD$80:$AD$84</formula1>
    </dataValidation>
    <dataValidation type="list" allowBlank="1" showInputMessage="1" showErrorMessage="1" sqref="E81:F81" xr:uid="{00000000-0002-0000-0100-00001A000000}">
      <formula1>$AE$81:$AE$85</formula1>
    </dataValidation>
    <dataValidation type="list" allowBlank="1" showInputMessage="1" showErrorMessage="1" sqref="E82:F82" xr:uid="{00000000-0002-0000-0100-00001B000000}">
      <formula1>$AF$81:$AF$85</formula1>
    </dataValidation>
    <dataValidation type="list" allowBlank="1" showInputMessage="1" showErrorMessage="1" sqref="E83:F83" xr:uid="{00000000-0002-0000-0100-00001C000000}">
      <formula1>$AG$81:$AG$85</formula1>
    </dataValidation>
    <dataValidation type="list" allowBlank="1" showInputMessage="1" showErrorMessage="1" sqref="E84:F84" xr:uid="{00000000-0002-0000-0100-00001D000000}">
      <formula1>$AH$81:$AH$85</formula1>
    </dataValidation>
    <dataValidation type="list" allowBlank="1" showInputMessage="1" showErrorMessage="1" sqref="E86:F86" xr:uid="{00000000-0002-0000-0100-00001E000000}">
      <formula1>$AI$86:$AI$90</formula1>
    </dataValidation>
    <dataValidation type="list" allowBlank="1" showInputMessage="1" showErrorMessage="1" sqref="E87:F87" xr:uid="{00000000-0002-0000-0100-00001F000000}">
      <formula1>$AJ$86:$AJ$90</formula1>
    </dataValidation>
    <dataValidation type="list" allowBlank="1" showInputMessage="1" showErrorMessage="1" sqref="E88:F88" xr:uid="{00000000-0002-0000-0100-000020000000}">
      <formula1>$AK$86:$AK$90</formula1>
    </dataValidation>
    <dataValidation type="list" allowBlank="1" showInputMessage="1" showErrorMessage="1" sqref="E89:F89" xr:uid="{00000000-0002-0000-0100-000021000000}">
      <formula1>$AL$86:$AL$90</formula1>
    </dataValidation>
    <dataValidation type="list" allowBlank="1" showInputMessage="1" showErrorMessage="1" sqref="E90:F90" xr:uid="{00000000-0002-0000-0100-000022000000}">
      <formula1>$AM$86:$AM$90</formula1>
    </dataValidation>
    <dataValidation type="list" allowBlank="1" showInputMessage="1" showErrorMessage="1" sqref="E92:F92" xr:uid="{00000000-0002-0000-0100-000023000000}">
      <formula1>$AN$92:$AN$96</formula1>
    </dataValidation>
    <dataValidation type="list" allowBlank="1" showInputMessage="1" showErrorMessage="1" sqref="E93:F93" xr:uid="{00000000-0002-0000-0100-000024000000}">
      <formula1>$AO$92:$AO$96</formula1>
    </dataValidation>
    <dataValidation type="list" allowBlank="1" showInputMessage="1" showErrorMessage="1" sqref="E94:F94" xr:uid="{00000000-0002-0000-0100-000025000000}">
      <formula1>$AP$92:$AP$96</formula1>
    </dataValidation>
    <dataValidation type="list" allowBlank="1" showInputMessage="1" showErrorMessage="1" sqref="E95:F95" xr:uid="{00000000-0002-0000-0100-000026000000}">
      <formula1>$AQ$92:$AQ$96</formula1>
    </dataValidation>
    <dataValidation type="list" allowBlank="1" showInputMessage="1" showErrorMessage="1" sqref="E96:F96" xr:uid="{00000000-0002-0000-0100-000027000000}">
      <formula1>$AR$92:$AR$96</formula1>
    </dataValidation>
    <dataValidation type="list" allowBlank="1" showInputMessage="1" showErrorMessage="1" sqref="E98:F98" xr:uid="{00000000-0002-0000-0100-000028000000}">
      <formula1>$AS$98:$AS$102</formula1>
    </dataValidation>
    <dataValidation type="list" allowBlank="1" showInputMessage="1" showErrorMessage="1" sqref="E99:F99" xr:uid="{00000000-0002-0000-0100-000029000000}">
      <formula1>$AT$98:$AT$102</formula1>
    </dataValidation>
    <dataValidation type="list" allowBlank="1" showInputMessage="1" showErrorMessage="1" sqref="E100:F100" xr:uid="{00000000-0002-0000-0100-00002A000000}">
      <formula1>$AU$98:$AU$102</formula1>
    </dataValidation>
    <dataValidation type="list" allowBlank="1" showInputMessage="1" showErrorMessage="1" sqref="E101:F101" xr:uid="{00000000-0002-0000-0100-00002B000000}">
      <formula1>$AV$98:$AV$102</formula1>
    </dataValidation>
    <dataValidation type="list" allowBlank="1" showInputMessage="1" showErrorMessage="1" sqref="E102:F102" xr:uid="{00000000-0002-0000-0100-00002C000000}">
      <formula1>$AW$98:$AW$102</formula1>
    </dataValidation>
    <dataValidation type="list" allowBlank="1" showInputMessage="1" showErrorMessage="1" sqref="E104:F104" xr:uid="{00000000-0002-0000-0100-00002D000000}">
      <formula1>$AX$104:$AX$108</formula1>
    </dataValidation>
    <dataValidation type="list" allowBlank="1" showInputMessage="1" showErrorMessage="1" sqref="E105:F105" xr:uid="{00000000-0002-0000-0100-00002E000000}">
      <formula1>$AY$104:$AY$108</formula1>
    </dataValidation>
    <dataValidation type="list" allowBlank="1" showInputMessage="1" showErrorMessage="1" sqref="E106:F106" xr:uid="{00000000-0002-0000-0100-00002F000000}">
      <formula1>$AZ$104:$AZ$108</formula1>
    </dataValidation>
    <dataValidation type="list" allowBlank="1" showInputMessage="1" showErrorMessage="1" sqref="E107:F107" xr:uid="{00000000-0002-0000-0100-000030000000}">
      <formula1>$BA$104:$BA$108</formula1>
    </dataValidation>
    <dataValidation type="list" allowBlank="1" showInputMessage="1" showErrorMessage="1" sqref="E108:F108" xr:uid="{00000000-0002-0000-0100-000031000000}">
      <formula1>$BB$104:$BB$108</formula1>
    </dataValidation>
    <dataValidation type="list" allowBlank="1" showInputMessage="1" showErrorMessage="1" sqref="E109:F109" xr:uid="{00000000-0002-0000-0100-000032000000}">
      <formula1>$BC$104:$BC$108</formula1>
    </dataValidation>
    <dataValidation type="list" allowBlank="1" showInputMessage="1" showErrorMessage="1" sqref="E110:F110" xr:uid="{00000000-0002-0000-0100-000033000000}">
      <formula1>$BD$104:$BD$108</formula1>
    </dataValidation>
    <dataValidation type="list" allowBlank="1" showInputMessage="1" showErrorMessage="1" sqref="E111:F111" xr:uid="{00000000-0002-0000-0100-000034000000}">
      <formula1>$BE$104:$BE$108</formula1>
    </dataValidation>
    <dataValidation type="list" allowBlank="1" showInputMessage="1" showErrorMessage="1" sqref="E112:F112" xr:uid="{00000000-0002-0000-0100-000035000000}">
      <formula1>$BF$104:$BF$108</formula1>
    </dataValidation>
    <dataValidation type="list" allowBlank="1" showInputMessage="1" showErrorMessage="1" sqref="E113:F113" xr:uid="{00000000-0002-0000-0100-000036000000}">
      <formula1>$BG$104:$BG$108</formula1>
    </dataValidation>
    <dataValidation type="list" allowBlank="1" showInputMessage="1" showErrorMessage="1" sqref="E114:F114" xr:uid="{00000000-0002-0000-0100-000037000000}">
      <formula1>$BH$104:$BH$108</formula1>
    </dataValidation>
    <dataValidation type="list" allowBlank="1" showInputMessage="1" showErrorMessage="1" sqref="E115:F115" xr:uid="{00000000-0002-0000-0100-000038000000}">
      <formula1>$BI$104:$BI$108</formula1>
    </dataValidation>
    <dataValidation type="list" allowBlank="1" showInputMessage="1" showErrorMessage="1" sqref="E18" xr:uid="{00000000-0002-0000-0100-000039000000}">
      <formula1>$BJ$17:$BJ$21</formula1>
    </dataValidation>
    <dataValidation type="list" allowBlank="1" showInputMessage="1" showErrorMessage="1" sqref="E19" xr:uid="{00000000-0002-0000-0100-00003A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$BS$5:$BS$6</formula1>
    </dataValidation>
    <dataValidation type="list" allowBlank="1" showInputMessage="1" showErrorMessage="1" sqref="E61:F61" xr:uid="{00000000-0002-0000-0100-00003C000000}">
      <formula1>$BL$60:$BL$64</formula1>
    </dataValidation>
    <dataValidation type="list" allowBlank="1" showInputMessage="1" showErrorMessage="1" sqref="E62:F62" xr:uid="{00000000-0002-0000-0100-00003D000000}">
      <formula1>$BM$62:$BM$65</formula1>
    </dataValidation>
    <dataValidation type="list" allowBlank="1" showInputMessage="1" showErrorMessage="1" sqref="E63:F63" xr:uid="{00000000-0002-0000-0100-00003E000000}">
      <formula1>$BN$63:$BN$64</formula1>
    </dataValidation>
    <dataValidation type="list" allowBlank="1" showInputMessage="1" showErrorMessage="1" sqref="E64:F64" xr:uid="{00000000-0002-0000-0100-00003F000000}">
      <formula1>$BO$64:$BO$65</formula1>
    </dataValidation>
    <dataValidation type="list" allowBlank="1" showInputMessage="1" showErrorMessage="1" sqref="E51:F51" xr:uid="{00000000-0002-0000-0100-000002000000}">
      <formula1>$H$58:$H$62</formula1>
    </dataValidation>
    <dataValidation type="decimal" allowBlank="1" showInputMessage="1" showErrorMessage="1" error="Зөвхөн тоон утга оруулна уу." sqref="E38:E40 E28:E32 E34:E36 E22:E26 E123:E124 E17" xr:uid="{630BEBF7-61A5-44E6-B428-A943811F78E2}">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zoomScale="80" zoomScaleNormal="80" workbookViewId="0">
      <selection activeCell="C44" sqref="C44"/>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x14ac:dyDescent="0.25">
      <c r="B3" s="3">
        <f>Асуулга!C2</f>
        <v>0</v>
      </c>
      <c r="C3" s="3"/>
      <c r="D3" s="3"/>
      <c r="E3" s="3"/>
      <c r="F3" s="3"/>
      <c r="G3" s="3"/>
      <c r="H3" s="3"/>
    </row>
    <row r="5" spans="1:22" x14ac:dyDescent="0.25">
      <c r="A5" s="4" t="s">
        <v>15</v>
      </c>
      <c r="B5" s="182" t="s">
        <v>16</v>
      </c>
      <c r="C5" s="182"/>
      <c r="D5" s="2" t="s">
        <v>385</v>
      </c>
      <c r="E5" s="2" t="s">
        <v>386</v>
      </c>
      <c r="F5" s="159" t="s">
        <v>387</v>
      </c>
      <c r="G5" s="159"/>
      <c r="H5" s="159" t="s">
        <v>386</v>
      </c>
      <c r="I5" s="159"/>
      <c r="J5" s="20"/>
    </row>
    <row r="6" spans="1:22" x14ac:dyDescent="0.25">
      <c r="A6" s="183" t="s">
        <v>30</v>
      </c>
      <c r="B6" s="114"/>
      <c r="C6" s="184"/>
      <c r="D6" s="18">
        <f>F7</f>
        <v>4</v>
      </c>
      <c r="E6" s="19">
        <v>0.15</v>
      </c>
      <c r="F6" s="12"/>
      <c r="G6" s="12"/>
      <c r="H6" s="160">
        <v>0.4</v>
      </c>
      <c r="I6" s="160"/>
      <c r="J6" s="21"/>
      <c r="K6" s="167" t="s">
        <v>388</v>
      </c>
      <c r="L6" s="167"/>
      <c r="M6" s="167"/>
    </row>
    <row r="7" spans="1:22" ht="13.9" customHeight="1" x14ac:dyDescent="0.25">
      <c r="A7" s="2">
        <v>1</v>
      </c>
      <c r="B7" s="179" t="s">
        <v>31</v>
      </c>
      <c r="C7" s="180"/>
      <c r="D7" s="2">
        <f>Асуулга!I17</f>
        <v>4</v>
      </c>
      <c r="E7" s="16">
        <v>0.6</v>
      </c>
      <c r="F7" s="146">
        <f>SUMPRODUCT(D7:D9,E7:E9)/SUM(E7:E9)</f>
        <v>4</v>
      </c>
      <c r="G7" s="164" t="str">
        <f>IF(F7=$L$12,"Very High", IF(F7&gt;=$L$11,"High",IF(F7&gt;=$L$10, "Medium",IF(F7&gt;=$L$9, "Low",IF(F7&gt;=$L$8, "Very low",FALSE)))))</f>
        <v>High</v>
      </c>
      <c r="H7" s="160"/>
      <c r="I7" s="160"/>
      <c r="J7" s="21"/>
      <c r="K7" s="22" t="s">
        <v>389</v>
      </c>
      <c r="L7" s="22" t="s">
        <v>390</v>
      </c>
      <c r="M7" s="22" t="s">
        <v>391</v>
      </c>
    </row>
    <row r="8" spans="1:22" ht="11.45" customHeight="1" x14ac:dyDescent="0.25">
      <c r="A8" s="2">
        <v>2</v>
      </c>
      <c r="B8" s="179" t="s">
        <v>392</v>
      </c>
      <c r="C8" s="180"/>
      <c r="D8" s="2">
        <f>Асуулга!I18</f>
        <v>4</v>
      </c>
      <c r="E8" s="16">
        <v>0.1</v>
      </c>
      <c r="F8" s="146"/>
      <c r="G8" s="165"/>
      <c r="H8" s="160"/>
      <c r="I8" s="160"/>
      <c r="J8" s="21"/>
      <c r="K8" s="23" t="s">
        <v>393</v>
      </c>
      <c r="L8" s="8">
        <v>1</v>
      </c>
      <c r="M8" s="8">
        <v>1.9</v>
      </c>
    </row>
    <row r="9" spans="1:22" ht="15.6" customHeight="1" x14ac:dyDescent="0.25">
      <c r="A9" s="2">
        <v>3</v>
      </c>
      <c r="B9" s="179" t="s">
        <v>35</v>
      </c>
      <c r="C9" s="180"/>
      <c r="D9" s="2">
        <f>Асуулга!I19</f>
        <v>4</v>
      </c>
      <c r="E9" s="16">
        <v>0.3</v>
      </c>
      <c r="F9" s="146"/>
      <c r="G9" s="166"/>
      <c r="H9" s="160"/>
      <c r="I9" s="160"/>
      <c r="J9" s="21"/>
      <c r="K9" s="23" t="s">
        <v>394</v>
      </c>
      <c r="L9" s="8">
        <v>2</v>
      </c>
      <c r="M9" s="8">
        <v>2.9</v>
      </c>
    </row>
    <row r="10" spans="1:22" x14ac:dyDescent="0.25">
      <c r="A10" s="175" t="s">
        <v>37</v>
      </c>
      <c r="B10" s="176"/>
      <c r="C10" s="177"/>
      <c r="D10" s="10">
        <f>SUMPRODUCT(N18:N22,O18:O22)/SUM(O18:O22)</f>
        <v>1</v>
      </c>
      <c r="E10" s="11"/>
      <c r="F10" s="12"/>
      <c r="G10" s="12"/>
      <c r="H10" s="160">
        <v>0.6</v>
      </c>
      <c r="I10" s="162">
        <v>0.6</v>
      </c>
      <c r="K10" s="23" t="s">
        <v>395</v>
      </c>
      <c r="L10" s="8">
        <v>3</v>
      </c>
      <c r="M10" s="8">
        <v>3.9</v>
      </c>
    </row>
    <row r="11" spans="1:22" x14ac:dyDescent="0.25">
      <c r="A11" s="181" t="s">
        <v>396</v>
      </c>
      <c r="B11" s="181"/>
      <c r="C11" s="181"/>
      <c r="D11" s="13">
        <f>F12</f>
        <v>1</v>
      </c>
      <c r="E11" s="14">
        <v>0.4</v>
      </c>
      <c r="H11" s="161"/>
      <c r="I11" s="163"/>
      <c r="K11" s="23" t="s">
        <v>397</v>
      </c>
      <c r="L11" s="8">
        <v>4</v>
      </c>
      <c r="M11" s="8">
        <v>4.9000000000000004</v>
      </c>
    </row>
    <row r="12" spans="1:22" ht="13.9" customHeight="1" x14ac:dyDescent="0.25">
      <c r="A12" s="3">
        <v>1</v>
      </c>
      <c r="B12" s="179" t="s">
        <v>398</v>
      </c>
      <c r="C12" s="180"/>
      <c r="D12" s="3">
        <f>Асуулга!I22</f>
        <v>1</v>
      </c>
      <c r="E12" s="16">
        <v>0.1</v>
      </c>
      <c r="F12" s="164">
        <f>SUMPRODUCT(D12:D16,E12:E16)/SUM(E12:E16)</f>
        <v>1</v>
      </c>
      <c r="G12" s="146" t="str">
        <f>IF(F12&gt;=$L$12, "Very high", IF(F12&gt;=$L$11, "High", IF(F12&gt;=$L$10, "Medium", IF(F12&gt;=$L$9, "Low", IF(F12&gt;=$L$8, "Very low", FALSE)))))</f>
        <v>Very low</v>
      </c>
      <c r="H12" s="161"/>
      <c r="I12" s="163"/>
      <c r="K12" s="23" t="s">
        <v>399</v>
      </c>
      <c r="L12" s="8">
        <v>5</v>
      </c>
      <c r="M12" s="8">
        <v>5</v>
      </c>
    </row>
    <row r="13" spans="1:22" ht="13.9" customHeight="1" x14ac:dyDescent="0.25">
      <c r="A13" s="3">
        <v>2</v>
      </c>
      <c r="B13" s="179" t="s">
        <v>400</v>
      </c>
      <c r="C13" s="180"/>
      <c r="D13" s="3">
        <f>Асуулга!I23</f>
        <v>1</v>
      </c>
      <c r="E13" s="16">
        <v>0.15</v>
      </c>
      <c r="F13" s="165"/>
      <c r="G13" s="146"/>
      <c r="H13" s="161"/>
      <c r="I13" s="163"/>
    </row>
    <row r="14" spans="1:22" ht="13.9" customHeight="1" x14ac:dyDescent="0.25">
      <c r="A14" s="3">
        <v>3</v>
      </c>
      <c r="B14" s="28" t="s">
        <v>401</v>
      </c>
      <c r="C14" s="29"/>
      <c r="D14" s="3">
        <f>Асуулга!I24</f>
        <v>1</v>
      </c>
      <c r="E14" s="16">
        <v>0.15</v>
      </c>
      <c r="F14" s="165"/>
      <c r="G14" s="146"/>
      <c r="H14" s="161"/>
      <c r="I14" s="163"/>
    </row>
    <row r="15" spans="1:22" ht="13.9" customHeight="1" x14ac:dyDescent="0.25">
      <c r="A15" s="3">
        <v>4</v>
      </c>
      <c r="B15" s="28" t="s">
        <v>402</v>
      </c>
      <c r="C15" s="29"/>
      <c r="D15" s="3">
        <f>Асуулга!I25</f>
        <v>1</v>
      </c>
      <c r="E15" s="16">
        <v>0.25</v>
      </c>
      <c r="F15" s="165"/>
      <c r="G15" s="146"/>
      <c r="H15" s="161"/>
      <c r="I15" s="163"/>
      <c r="K15" s="152"/>
      <c r="L15" s="153"/>
      <c r="M15" s="154"/>
      <c r="N15" s="2" t="s">
        <v>385</v>
      </c>
      <c r="O15" s="146" t="s">
        <v>386</v>
      </c>
      <c r="P15" s="147"/>
      <c r="Q15" s="2" t="s">
        <v>403</v>
      </c>
      <c r="R15" s="2" t="s">
        <v>404</v>
      </c>
      <c r="S15" s="2" t="s">
        <v>405</v>
      </c>
      <c r="U15" s="9" t="s">
        <v>385</v>
      </c>
      <c r="V15" s="9" t="s">
        <v>386</v>
      </c>
    </row>
    <row r="16" spans="1:22" ht="13.9" customHeight="1" x14ac:dyDescent="0.25">
      <c r="A16" s="3">
        <v>5</v>
      </c>
      <c r="B16" s="179" t="s">
        <v>406</v>
      </c>
      <c r="C16" s="180"/>
      <c r="D16" s="3">
        <f>Асуулга!I26</f>
        <v>1</v>
      </c>
      <c r="E16" s="16">
        <v>0.35</v>
      </c>
      <c r="F16" s="166"/>
      <c r="G16" s="146"/>
      <c r="H16" s="161"/>
      <c r="I16" s="163"/>
      <c r="K16" s="155" t="s">
        <v>30</v>
      </c>
      <c r="L16" s="155"/>
      <c r="M16" s="155"/>
      <c r="N16" s="6">
        <f>F7</f>
        <v>4</v>
      </c>
      <c r="O16" s="3"/>
      <c r="P16" s="26"/>
      <c r="Q16" s="3"/>
      <c r="R16" s="3"/>
      <c r="S16" s="27">
        <v>0.4</v>
      </c>
      <c r="U16" s="2">
        <f>N16</f>
        <v>4</v>
      </c>
      <c r="V16" s="7">
        <f>S16</f>
        <v>0.4</v>
      </c>
    </row>
    <row r="17" spans="1:22" x14ac:dyDescent="0.25">
      <c r="A17" s="181" t="s">
        <v>41</v>
      </c>
      <c r="B17" s="181"/>
      <c r="C17" s="181"/>
      <c r="D17" s="13">
        <f>F18</f>
        <v>1</v>
      </c>
      <c r="E17" s="14">
        <v>0.4</v>
      </c>
      <c r="H17" s="161"/>
      <c r="I17" s="163"/>
      <c r="K17" s="155" t="s">
        <v>37</v>
      </c>
      <c r="L17" s="155"/>
      <c r="M17" s="155"/>
      <c r="N17" s="6">
        <f>D10</f>
        <v>1</v>
      </c>
      <c r="O17" s="3"/>
      <c r="P17" s="25">
        <f>I10</f>
        <v>0.6</v>
      </c>
      <c r="Q17" s="128">
        <f>((N17*P17)+(N23*P23))/100%</f>
        <v>2.2000000000000002</v>
      </c>
      <c r="R17" s="131">
        <v>1</v>
      </c>
      <c r="S17" s="133">
        <v>0.6</v>
      </c>
      <c r="U17" s="2">
        <f>Q17</f>
        <v>2.2000000000000002</v>
      </c>
      <c r="V17" s="7">
        <f>S17</f>
        <v>0.6</v>
      </c>
    </row>
    <row r="18" spans="1:22" ht="13.9" customHeight="1" x14ac:dyDescent="0.25">
      <c r="A18" s="3">
        <v>1</v>
      </c>
      <c r="B18" s="28" t="s">
        <v>407</v>
      </c>
      <c r="C18" s="29"/>
      <c r="D18" s="3">
        <f>Асуулга!I28</f>
        <v>1</v>
      </c>
      <c r="E18" s="16">
        <v>0.1</v>
      </c>
      <c r="F18" s="164">
        <f>SUMPRODUCT(D18:D22,E18:E22)/SUM(E18:E22)</f>
        <v>1</v>
      </c>
      <c r="G18" s="146" t="str">
        <f>IF(F18&gt;=$L$12, "Very high", IF(F18&gt;=$L$11, "High", IF(F18&gt;=$L$10, "Medium", IF(F18&gt;=$L$9, "Low", IF(F18&gt;=$L$8, "Very low", FALSE)))))</f>
        <v>Very low</v>
      </c>
      <c r="H18" s="161"/>
      <c r="I18" s="163"/>
      <c r="K18" s="149" t="s">
        <v>396</v>
      </c>
      <c r="L18" s="156"/>
      <c r="M18" s="156"/>
      <c r="N18" s="3">
        <f>D11</f>
        <v>1</v>
      </c>
      <c r="O18" s="24">
        <f>E11</f>
        <v>0.4</v>
      </c>
      <c r="P18" s="3"/>
      <c r="Q18" s="129"/>
      <c r="R18" s="132"/>
      <c r="S18" s="134"/>
    </row>
    <row r="19" spans="1:22" ht="13.9" customHeight="1" x14ac:dyDescent="0.25">
      <c r="A19" s="3">
        <v>2</v>
      </c>
      <c r="B19" s="179" t="s">
        <v>408</v>
      </c>
      <c r="C19" s="180"/>
      <c r="D19" s="3">
        <f>Асуулга!I29</f>
        <v>1</v>
      </c>
      <c r="E19" s="16">
        <v>0.15</v>
      </c>
      <c r="F19" s="165"/>
      <c r="G19" s="146"/>
      <c r="H19" s="161"/>
      <c r="I19" s="163"/>
      <c r="K19" s="149" t="s">
        <v>409</v>
      </c>
      <c r="L19" s="149"/>
      <c r="M19" s="149"/>
      <c r="N19" s="3">
        <f>D17</f>
        <v>1</v>
      </c>
      <c r="O19" s="24">
        <f>E17</f>
        <v>0.4</v>
      </c>
      <c r="P19" s="3"/>
      <c r="Q19" s="129"/>
      <c r="R19" s="132"/>
      <c r="S19" s="134"/>
    </row>
    <row r="20" spans="1:22" ht="17.45" customHeight="1" x14ac:dyDescent="0.25">
      <c r="A20" s="3">
        <v>3</v>
      </c>
      <c r="B20" s="28" t="s">
        <v>410</v>
      </c>
      <c r="C20" s="29"/>
      <c r="D20" s="3">
        <f>Асуулга!I30</f>
        <v>1</v>
      </c>
      <c r="E20" s="16">
        <v>0.15</v>
      </c>
      <c r="F20" s="165"/>
      <c r="G20" s="146"/>
      <c r="H20" s="161"/>
      <c r="I20" s="163"/>
      <c r="K20" s="168" t="s">
        <v>411</v>
      </c>
      <c r="L20" s="169"/>
      <c r="M20" s="170"/>
      <c r="N20" s="157">
        <f>D23</f>
        <v>1</v>
      </c>
      <c r="O20" s="142">
        <f>E23</f>
        <v>0.1</v>
      </c>
      <c r="P20" s="144"/>
      <c r="Q20" s="129"/>
      <c r="R20" s="132"/>
      <c r="S20" s="134"/>
    </row>
    <row r="21" spans="1:22" ht="17.45" customHeight="1" x14ac:dyDescent="0.25">
      <c r="A21" s="3">
        <v>4</v>
      </c>
      <c r="B21" s="28" t="s">
        <v>412</v>
      </c>
      <c r="C21" s="29"/>
      <c r="D21" s="3">
        <f>Асуулга!I31</f>
        <v>1</v>
      </c>
      <c r="E21" s="16">
        <v>0.25</v>
      </c>
      <c r="F21" s="165"/>
      <c r="G21" s="146"/>
      <c r="H21" s="161"/>
      <c r="I21" s="163"/>
      <c r="K21" s="171"/>
      <c r="L21" s="172"/>
      <c r="M21" s="173"/>
      <c r="N21" s="158"/>
      <c r="O21" s="143"/>
      <c r="P21" s="145"/>
      <c r="Q21" s="129"/>
      <c r="R21" s="132"/>
      <c r="S21" s="134"/>
    </row>
    <row r="22" spans="1:22" ht="13.9" customHeight="1" x14ac:dyDescent="0.25">
      <c r="A22" s="3">
        <v>5</v>
      </c>
      <c r="B22" s="179" t="s">
        <v>413</v>
      </c>
      <c r="C22" s="180"/>
      <c r="D22" s="3">
        <f>Асуулга!I32</f>
        <v>1</v>
      </c>
      <c r="E22" s="16">
        <v>0.35</v>
      </c>
      <c r="F22" s="166"/>
      <c r="G22" s="146"/>
      <c r="H22" s="161"/>
      <c r="I22" s="163"/>
      <c r="K22" s="149" t="s">
        <v>414</v>
      </c>
      <c r="L22" s="149"/>
      <c r="M22" s="149"/>
      <c r="N22" s="3">
        <f>D27</f>
        <v>1</v>
      </c>
      <c r="O22" s="24">
        <f>E27</f>
        <v>0.1</v>
      </c>
      <c r="P22" s="3"/>
      <c r="Q22" s="129"/>
      <c r="R22" s="132"/>
      <c r="S22" s="134"/>
    </row>
    <row r="23" spans="1:22" x14ac:dyDescent="0.25">
      <c r="A23" s="181" t="s">
        <v>411</v>
      </c>
      <c r="B23" s="181"/>
      <c r="C23" s="181"/>
      <c r="D23" s="13">
        <f>F24</f>
        <v>1</v>
      </c>
      <c r="E23" s="14">
        <v>0.1</v>
      </c>
      <c r="H23" s="161"/>
      <c r="I23" s="163"/>
      <c r="K23" s="150" t="s">
        <v>415</v>
      </c>
      <c r="L23" s="150"/>
      <c r="M23" s="150"/>
      <c r="N23" s="6">
        <f>F33</f>
        <v>4</v>
      </c>
      <c r="O23" s="3"/>
      <c r="P23" s="25">
        <v>0.4</v>
      </c>
      <c r="Q23" s="129"/>
      <c r="R23" s="132"/>
      <c r="S23" s="134"/>
    </row>
    <row r="24" spans="1:22" x14ac:dyDescent="0.25">
      <c r="A24" s="3">
        <v>1</v>
      </c>
      <c r="B24" s="179" t="s">
        <v>44</v>
      </c>
      <c r="C24" s="180"/>
      <c r="D24" s="3">
        <f>Асуулга!I34</f>
        <v>1</v>
      </c>
      <c r="E24" s="16">
        <v>0.4</v>
      </c>
      <c r="F24" s="146">
        <f>SUMPRODUCT(D24:D26,E24:E26)/SUM(E24:E26)</f>
        <v>1</v>
      </c>
      <c r="G24" s="164" t="str">
        <f>IF(F24&gt;=$L$12, "Very high", IF(F24&gt;=$L$11, "High", IF(F24&gt;=$L$10, "Medium", IF(F24&gt;=$L$9, "Low", IF(F24&gt;=$L$8, "Very low", FALSE)))))</f>
        <v>Very low</v>
      </c>
      <c r="H24" s="161"/>
      <c r="I24" s="163"/>
      <c r="K24" s="148" t="s">
        <v>416</v>
      </c>
      <c r="L24" s="148"/>
      <c r="M24" s="148"/>
      <c r="N24" s="3">
        <f t="shared" ref="N24:O29" si="0">D33</f>
        <v>4</v>
      </c>
      <c r="O24" s="24">
        <f t="shared" si="0"/>
        <v>0.25</v>
      </c>
      <c r="P24" s="3"/>
      <c r="Q24" s="129"/>
      <c r="R24" s="132"/>
      <c r="S24" s="134"/>
    </row>
    <row r="25" spans="1:22" ht="27.6" customHeight="1" x14ac:dyDescent="0.25">
      <c r="A25" s="3">
        <v>2</v>
      </c>
      <c r="B25" s="179" t="s">
        <v>45</v>
      </c>
      <c r="C25" s="180"/>
      <c r="D25" s="3">
        <f>Асуулга!I35</f>
        <v>1</v>
      </c>
      <c r="E25" s="16">
        <v>0.5</v>
      </c>
      <c r="F25" s="146"/>
      <c r="G25" s="165"/>
      <c r="H25" s="161"/>
      <c r="I25" s="163"/>
      <c r="K25" s="151" t="s">
        <v>417</v>
      </c>
      <c r="L25" s="151"/>
      <c r="M25" s="151"/>
      <c r="N25" s="3">
        <f t="shared" si="0"/>
        <v>4</v>
      </c>
      <c r="O25" s="24">
        <f t="shared" si="0"/>
        <v>0.2</v>
      </c>
      <c r="P25" s="3"/>
      <c r="Q25" s="129"/>
      <c r="R25" s="132"/>
      <c r="S25" s="134"/>
    </row>
    <row r="26" spans="1:22" ht="14.45" customHeight="1" x14ac:dyDescent="0.25">
      <c r="A26" s="3">
        <v>3</v>
      </c>
      <c r="B26" s="179" t="s">
        <v>46</v>
      </c>
      <c r="C26" s="180"/>
      <c r="D26" s="3">
        <f>Асуулга!I36</f>
        <v>1</v>
      </c>
      <c r="E26" s="16">
        <v>0.1</v>
      </c>
      <c r="F26" s="146"/>
      <c r="G26" s="166"/>
      <c r="H26" s="161"/>
      <c r="I26" s="163"/>
      <c r="K26" s="148" t="s">
        <v>418</v>
      </c>
      <c r="L26" s="148"/>
      <c r="M26" s="148"/>
      <c r="N26" s="3">
        <f t="shared" si="0"/>
        <v>4</v>
      </c>
      <c r="O26" s="24">
        <f t="shared" si="0"/>
        <v>0.15</v>
      </c>
      <c r="P26" s="3"/>
      <c r="Q26" s="129"/>
      <c r="R26" s="132"/>
      <c r="S26" s="134"/>
    </row>
    <row r="27" spans="1:22" x14ac:dyDescent="0.25">
      <c r="A27" s="185" t="s">
        <v>414</v>
      </c>
      <c r="B27" s="185"/>
      <c r="C27" s="185"/>
      <c r="D27" s="15">
        <f>F28</f>
        <v>1</v>
      </c>
      <c r="E27" s="14">
        <v>0.1</v>
      </c>
      <c r="H27" s="161"/>
      <c r="I27" s="163"/>
      <c r="K27" s="148" t="s">
        <v>419</v>
      </c>
      <c r="L27" s="148"/>
      <c r="M27" s="148"/>
      <c r="N27" s="3">
        <f t="shared" si="0"/>
        <v>4</v>
      </c>
      <c r="O27" s="24">
        <f t="shared" si="0"/>
        <v>0.1</v>
      </c>
      <c r="P27" s="3"/>
      <c r="Q27" s="129"/>
      <c r="R27" s="132"/>
      <c r="S27" s="134"/>
    </row>
    <row r="28" spans="1:22" x14ac:dyDescent="0.25">
      <c r="A28" s="3">
        <v>1</v>
      </c>
      <c r="B28" s="179" t="s">
        <v>420</v>
      </c>
      <c r="C28" s="180"/>
      <c r="D28" s="3">
        <f>Асуулга!I38</f>
        <v>1</v>
      </c>
      <c r="E28" s="16">
        <v>0.2</v>
      </c>
      <c r="F28" s="146">
        <f>SUMPRODUCT(D28:D30,E28:E30)/SUM(E28:E30)</f>
        <v>1</v>
      </c>
      <c r="G28" s="164" t="str">
        <f>IF(F28&gt;=$L$12, "Very high", IF(F28&gt;=$L$11, "High", IF(F28&gt;=$L$10, "Medium", IF(F28&gt;=$L$9, "Low", IF(F28&gt;=$L$8, "Very low", FALSE)))))</f>
        <v>Very low</v>
      </c>
      <c r="H28" s="161"/>
      <c r="I28" s="163"/>
      <c r="K28" s="148" t="s">
        <v>421</v>
      </c>
      <c r="L28" s="148"/>
      <c r="M28" s="148"/>
      <c r="N28" s="3">
        <f t="shared" si="0"/>
        <v>4</v>
      </c>
      <c r="O28" s="24">
        <f t="shared" si="0"/>
        <v>0.125</v>
      </c>
      <c r="P28" s="3"/>
      <c r="Q28" s="129"/>
      <c r="R28" s="132"/>
      <c r="S28" s="134"/>
    </row>
    <row r="29" spans="1:22" ht="13.9" customHeight="1" x14ac:dyDescent="0.25">
      <c r="A29" s="3">
        <v>2</v>
      </c>
      <c r="B29" s="179" t="s">
        <v>422</v>
      </c>
      <c r="C29" s="180"/>
      <c r="D29" s="3">
        <f>Асуулга!I39</f>
        <v>1</v>
      </c>
      <c r="E29" s="16">
        <v>0.32500000000000001</v>
      </c>
      <c r="F29" s="146"/>
      <c r="G29" s="165"/>
      <c r="H29" s="161"/>
      <c r="I29" s="163"/>
      <c r="K29" s="136" t="s">
        <v>423</v>
      </c>
      <c r="L29" s="137"/>
      <c r="M29" s="138"/>
      <c r="N29" s="3">
        <f t="shared" si="0"/>
        <v>4</v>
      </c>
      <c r="O29" s="24">
        <f t="shared" si="0"/>
        <v>0.05</v>
      </c>
      <c r="P29" s="3"/>
      <c r="Q29" s="129"/>
      <c r="R29" s="132"/>
      <c r="S29" s="134"/>
    </row>
    <row r="30" spans="1:22" ht="13.9" customHeight="1" x14ac:dyDescent="0.25">
      <c r="A30" s="3">
        <v>3</v>
      </c>
      <c r="B30" s="179" t="s">
        <v>424</v>
      </c>
      <c r="C30" s="180"/>
      <c r="D30" s="3">
        <f>Асуулга!I40</f>
        <v>1</v>
      </c>
      <c r="E30" s="16">
        <v>0.47499999999999998</v>
      </c>
      <c r="F30" s="146"/>
      <c r="G30" s="165"/>
      <c r="H30" s="161"/>
      <c r="I30" s="163"/>
      <c r="K30" s="139"/>
      <c r="L30" s="140"/>
      <c r="M30" s="141"/>
      <c r="N30" s="3"/>
      <c r="O30" s="24"/>
      <c r="P30" s="3"/>
      <c r="Q30" s="129"/>
      <c r="R30" s="132"/>
      <c r="S30" s="134"/>
    </row>
    <row r="31" spans="1:22" x14ac:dyDescent="0.25">
      <c r="A31" s="3"/>
      <c r="B31" s="179"/>
      <c r="C31" s="180"/>
      <c r="D31" s="3"/>
      <c r="E31" s="16"/>
      <c r="F31" s="146"/>
      <c r="G31" s="166"/>
      <c r="H31" s="161"/>
      <c r="I31" s="163"/>
      <c r="K31" s="148" t="s">
        <v>425</v>
      </c>
      <c r="L31" s="148"/>
      <c r="M31" s="148"/>
      <c r="N31" s="3">
        <f t="shared" ref="N31" si="1">D39</f>
        <v>4</v>
      </c>
      <c r="O31" s="24">
        <f t="shared" ref="O31" si="2">E39</f>
        <v>0.125</v>
      </c>
      <c r="P31" s="3"/>
      <c r="Q31" s="129"/>
      <c r="R31" s="132"/>
      <c r="S31" s="134"/>
    </row>
    <row r="32" spans="1:22" x14ac:dyDescent="0.25">
      <c r="A32" s="175" t="s">
        <v>415</v>
      </c>
      <c r="B32" s="176"/>
      <c r="C32" s="176"/>
      <c r="D32" s="176"/>
      <c r="E32" s="177"/>
      <c r="F32" s="12"/>
      <c r="G32" s="12"/>
      <c r="H32" s="161"/>
      <c r="I32" s="162">
        <v>0.4</v>
      </c>
      <c r="K32" s="115"/>
      <c r="L32" s="115"/>
      <c r="M32" s="115"/>
      <c r="N32" s="3"/>
      <c r="O32" s="3"/>
      <c r="P32" s="3"/>
      <c r="Q32" s="130"/>
      <c r="R32" s="132"/>
      <c r="S32" s="135"/>
    </row>
    <row r="33" spans="1:19" x14ac:dyDescent="0.25">
      <c r="A33" s="3">
        <v>1</v>
      </c>
      <c r="B33" s="174" t="s">
        <v>416</v>
      </c>
      <c r="C33" s="174"/>
      <c r="D33" s="2">
        <f>AVERAGE(Асуулга!I49:I64)</f>
        <v>4</v>
      </c>
      <c r="E33" s="16">
        <v>0.25</v>
      </c>
      <c r="F33" s="146">
        <f>SUMPRODUCT(D33:D39,E33:E39)/SUM(E33:E39)</f>
        <v>4</v>
      </c>
      <c r="G33" s="146" t="str">
        <f>IF(F33&gt;=$L$12, "Very high", IF(F33&gt;=$L$11, "High", IF(F33&gt;=$L$10, "Medium", IF(F33&gt;=$L$9, "Low", IF(F33&gt;=$L$8, "Very low", FALSE)))))</f>
        <v>High</v>
      </c>
      <c r="H33" s="161"/>
      <c r="I33" s="163"/>
      <c r="K33" s="127" t="s">
        <v>426</v>
      </c>
      <c r="L33" s="127"/>
      <c r="M33" s="127"/>
      <c r="N33" s="127"/>
      <c r="O33" s="127"/>
      <c r="P33" s="127"/>
      <c r="Q33" s="127">
        <f>SUMPRODUCT(U16:U17,V16:V17)/SUM(V16:V17)</f>
        <v>2.92</v>
      </c>
      <c r="R33" s="127"/>
      <c r="S33" s="127"/>
    </row>
    <row r="34" spans="1:19" ht="26.45" customHeight="1" x14ac:dyDescent="0.25">
      <c r="A34" s="3">
        <v>2</v>
      </c>
      <c r="B34" s="178" t="s">
        <v>417</v>
      </c>
      <c r="C34" s="178"/>
      <c r="D34" s="2">
        <f>AVERAGE(Асуулга!I66:I76)</f>
        <v>4</v>
      </c>
      <c r="E34" s="16">
        <v>0.2</v>
      </c>
      <c r="F34" s="146"/>
      <c r="G34" s="146"/>
      <c r="H34" s="161"/>
      <c r="I34" s="163"/>
      <c r="K34" s="127"/>
      <c r="L34" s="127"/>
      <c r="M34" s="127"/>
      <c r="N34" s="127"/>
      <c r="O34" s="127"/>
      <c r="P34" s="127"/>
      <c r="Q34" s="127"/>
      <c r="R34" s="127"/>
      <c r="S34" s="127"/>
    </row>
    <row r="35" spans="1:19" x14ac:dyDescent="0.25">
      <c r="A35" s="3">
        <v>3</v>
      </c>
      <c r="B35" s="174" t="s">
        <v>418</v>
      </c>
      <c r="C35" s="174"/>
      <c r="D35" s="2">
        <f>AVERAGE(Асуулга!I78:I84)</f>
        <v>4</v>
      </c>
      <c r="E35" s="16">
        <v>0.15</v>
      </c>
      <c r="F35" s="146"/>
      <c r="G35" s="146"/>
      <c r="H35" s="161"/>
      <c r="I35" s="163"/>
      <c r="K35" s="127"/>
      <c r="L35" s="127"/>
      <c r="M35" s="127"/>
      <c r="N35" s="127"/>
      <c r="O35" s="127"/>
      <c r="P35" s="127"/>
      <c r="Q35" s="127"/>
      <c r="R35" s="127"/>
      <c r="S35" s="127"/>
    </row>
    <row r="36" spans="1:19" ht="26.45" customHeight="1" x14ac:dyDescent="0.25">
      <c r="A36" s="3">
        <v>4</v>
      </c>
      <c r="B36" s="178" t="s">
        <v>419</v>
      </c>
      <c r="C36" s="178"/>
      <c r="D36" s="2">
        <f>AVERAGE(Асуулга!I86:I90)</f>
        <v>4</v>
      </c>
      <c r="E36" s="16">
        <v>0.1</v>
      </c>
      <c r="F36" s="146"/>
      <c r="G36" s="146"/>
      <c r="H36" s="161"/>
      <c r="I36" s="163"/>
      <c r="K36" s="127"/>
      <c r="L36" s="127"/>
      <c r="M36" s="127"/>
      <c r="N36" s="127"/>
      <c r="O36" s="127"/>
      <c r="P36" s="127"/>
      <c r="Q36" s="127"/>
      <c r="R36" s="127"/>
      <c r="S36" s="127"/>
    </row>
    <row r="37" spans="1:19" x14ac:dyDescent="0.25">
      <c r="A37" s="3">
        <v>5</v>
      </c>
      <c r="B37" s="174" t="s">
        <v>421</v>
      </c>
      <c r="C37" s="174"/>
      <c r="D37" s="2">
        <f>AVERAGE(Асуулга!I92:I96)</f>
        <v>4</v>
      </c>
      <c r="E37" s="17">
        <v>0.125</v>
      </c>
      <c r="F37" s="146"/>
      <c r="G37" s="146"/>
      <c r="H37" s="161"/>
      <c r="I37" s="163"/>
      <c r="K37" s="127"/>
      <c r="L37" s="127"/>
      <c r="M37" s="127"/>
      <c r="N37" s="127"/>
      <c r="O37" s="127"/>
      <c r="P37" s="127"/>
      <c r="Q37" s="127"/>
      <c r="R37" s="127"/>
      <c r="S37" s="127"/>
    </row>
    <row r="38" spans="1:19" x14ac:dyDescent="0.25">
      <c r="A38" s="3">
        <v>6</v>
      </c>
      <c r="B38" s="174" t="s">
        <v>423</v>
      </c>
      <c r="C38" s="174"/>
      <c r="D38" s="2">
        <f>AVERAGE(Асуулга!I98:I102)</f>
        <v>4</v>
      </c>
      <c r="E38" s="16">
        <v>0.05</v>
      </c>
      <c r="F38" s="146"/>
      <c r="G38" s="146"/>
      <c r="H38" s="161"/>
      <c r="I38" s="163"/>
      <c r="K38" s="127"/>
      <c r="L38" s="127"/>
      <c r="M38" s="127"/>
      <c r="N38" s="127"/>
      <c r="O38" s="127"/>
      <c r="P38" s="127"/>
      <c r="Q38" s="127"/>
      <c r="R38" s="127"/>
      <c r="S38" s="127"/>
    </row>
    <row r="39" spans="1:19" x14ac:dyDescent="0.25">
      <c r="A39" s="3">
        <v>7</v>
      </c>
      <c r="B39" s="174" t="s">
        <v>425</v>
      </c>
      <c r="C39" s="174"/>
      <c r="D39" s="2">
        <f>AVERAGE(Асуулга!I104:I115)</f>
        <v>4</v>
      </c>
      <c r="E39" s="17">
        <v>0.125</v>
      </c>
      <c r="F39" s="146"/>
      <c r="G39" s="146"/>
      <c r="H39" s="161"/>
      <c r="I39" s="163"/>
      <c r="K39" s="127"/>
      <c r="L39" s="127"/>
      <c r="M39" s="127"/>
      <c r="N39" s="127"/>
      <c r="O39" s="127"/>
      <c r="P39" s="127"/>
      <c r="Q39" s="127"/>
      <c r="R39" s="127"/>
      <c r="S39" s="127"/>
    </row>
    <row r="40" spans="1:19" x14ac:dyDescent="0.25">
      <c r="K40" s="127" t="s">
        <v>427</v>
      </c>
      <c r="L40" s="127"/>
      <c r="M40" s="127"/>
      <c r="N40" s="127"/>
      <c r="O40" s="127"/>
      <c r="P40" s="127"/>
      <c r="Q40" s="127" t="str">
        <f>IF(Q33&gt;=$L$12, "Very high", IF(Q33&gt;=$L$11, "High", IF(Q33&gt;=$L$10, "Medium", IF(Q33&gt;=$L$9, "Low", IF(Q33&gt;=$L$8, "Very low", FALSE)))))</f>
        <v>Low</v>
      </c>
      <c r="R40" s="127"/>
      <c r="S40" s="127"/>
    </row>
    <row r="41" spans="1:19" x14ac:dyDescent="0.25">
      <c r="K41" s="127"/>
      <c r="L41" s="127"/>
      <c r="M41" s="127"/>
      <c r="N41" s="127"/>
      <c r="O41" s="127"/>
      <c r="P41" s="127"/>
      <c r="Q41" s="127"/>
      <c r="R41" s="127"/>
      <c r="S41" s="127"/>
    </row>
    <row r="42" spans="1:19" x14ac:dyDescent="0.25">
      <c r="K42" s="127"/>
      <c r="L42" s="127"/>
      <c r="M42" s="127"/>
      <c r="N42" s="127"/>
      <c r="O42" s="127"/>
      <c r="P42" s="127"/>
      <c r="Q42" s="127"/>
      <c r="R42" s="127"/>
      <c r="S42" s="127"/>
    </row>
    <row r="43" spans="1:19" x14ac:dyDescent="0.25">
      <c r="K43" s="127"/>
      <c r="L43" s="127"/>
      <c r="M43" s="127"/>
      <c r="N43" s="127"/>
      <c r="O43" s="127"/>
      <c r="P43" s="127"/>
      <c r="Q43" s="127"/>
      <c r="R43" s="127"/>
      <c r="S43" s="127"/>
    </row>
    <row r="44" spans="1:19" x14ac:dyDescent="0.25">
      <c r="K44" s="127"/>
      <c r="L44" s="127"/>
      <c r="M44" s="127"/>
      <c r="N44" s="127"/>
      <c r="O44" s="127"/>
      <c r="P44" s="127"/>
      <c r="Q44" s="127"/>
      <c r="R44" s="127"/>
      <c r="S44" s="127"/>
    </row>
  </sheetData>
  <sheetProtection algorithmName="SHA-512" hashValue="1DNSTgfskOKTCu7W3U+n1ScWnPQGroPHalGC56501Qdfa3TiT98xtd0FVcUe1lMYcbypdVgBV36TM/uQy3ka6A==" saltValue="n4zk1/FnNXTDtDhd6zCEmg==" spinCount="100000" sheet="1" objects="1" scenarios="1"/>
  <mergeCells count="76">
    <mergeCell ref="A27:C27"/>
    <mergeCell ref="B16:C16"/>
    <mergeCell ref="A17:C17"/>
    <mergeCell ref="B28:C28"/>
    <mergeCell ref="B29:C29"/>
    <mergeCell ref="B5:C5"/>
    <mergeCell ref="A6:C6"/>
    <mergeCell ref="B7:C7"/>
    <mergeCell ref="B8:C8"/>
    <mergeCell ref="A10:C10"/>
    <mergeCell ref="B9:C9"/>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39:C39"/>
    <mergeCell ref="A32:E32"/>
    <mergeCell ref="F33:F39"/>
    <mergeCell ref="G33:G39"/>
    <mergeCell ref="B33:C33"/>
    <mergeCell ref="B34:C34"/>
    <mergeCell ref="B35:C35"/>
    <mergeCell ref="B36:C36"/>
    <mergeCell ref="B37:C37"/>
    <mergeCell ref="B38:C38"/>
    <mergeCell ref="K6:M6"/>
    <mergeCell ref="G7:G9"/>
    <mergeCell ref="G12:G16"/>
    <mergeCell ref="G18:G22"/>
    <mergeCell ref="G24:G26"/>
    <mergeCell ref="K20:M21"/>
    <mergeCell ref="F5:G5"/>
    <mergeCell ref="H10:H39"/>
    <mergeCell ref="H5:I5"/>
    <mergeCell ref="H6:I9"/>
    <mergeCell ref="I32:I39"/>
    <mergeCell ref="I10:I31"/>
    <mergeCell ref="G28:G3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Q40:S44"/>
    <mergeCell ref="K40:P44"/>
    <mergeCell ref="Q17:Q32"/>
    <mergeCell ref="R17:R32"/>
    <mergeCell ref="S17:S32"/>
    <mergeCell ref="K33:P39"/>
    <mergeCell ref="Q33:S39"/>
    <mergeCell ref="K32:M32"/>
    <mergeCell ref="K29:M30"/>
    <mergeCell ref="O20:O21"/>
    <mergeCell ref="P20:P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Uyanga Amartuvshin</cp:lastModifiedBy>
  <cp:revision/>
  <dcterms:created xsi:type="dcterms:W3CDTF">2021-01-07T05:18:50Z</dcterms:created>
  <dcterms:modified xsi:type="dcterms:W3CDTF">2024-07-01T03:07:21Z</dcterms:modified>
  <cp:category/>
  <cp:contentStatus/>
</cp:coreProperties>
</file>