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frcmongolia-my.sharepoint.com/personal/uyanga_a_frc_mn/Documents/Desktop/Asuulga/2024/"/>
    </mc:Choice>
  </mc:AlternateContent>
  <xr:revisionPtr revIDLastSave="58" documentId="13_ncr:1_{13A5C9DD-DD3C-4F27-BF94-420771CF3843}" xr6:coauthVersionLast="47" xr6:coauthVersionMax="47" xr10:uidLastSave="{73425285-2BD6-4CE0-AE98-DA98A1148AF6}"/>
  <workbookProtection workbookAlgorithmName="SHA-512" workbookHashValue="oVfL58tP2ByBc1SeSSf+kbzLnDv2/qDnmGraFCRPvVgNF4M+MH922sKksLKo8tZlJHED5TERWrnVUyfAk6nw3w==" workbookSaltValue="rJgRQOZ/LPGL82CPdfje+A==" workbookSpinCount="100000" lockStructure="1"/>
  <bookViews>
    <workbookView xWindow="-120" yWindow="-120" windowWidth="29040" windowHeight="15720" activeTab="1" xr2:uid="{00000000-000D-0000-FFFF-FFFF00000000}"/>
  </bookViews>
  <sheets>
    <sheet name="Instruction" sheetId="2" r:id="rId1"/>
    <sheet name="Асуулга" sheetId="1" r:id="rId2"/>
    <sheet name="Үнэлгээ"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1" i="1" l="1"/>
  <c r="G126" i="1"/>
  <c r="G119" i="1"/>
  <c r="G118" i="1"/>
  <c r="G115" i="1"/>
  <c r="G114" i="1"/>
  <c r="G113" i="1"/>
  <c r="G112" i="1"/>
  <c r="G111" i="1"/>
  <c r="G110" i="1"/>
  <c r="G109" i="1"/>
  <c r="G108" i="1"/>
  <c r="G107" i="1"/>
  <c r="G106" i="1"/>
  <c r="G104" i="1"/>
  <c r="G102" i="1"/>
  <c r="G101" i="1"/>
  <c r="G100" i="1"/>
  <c r="G99" i="1"/>
  <c r="G98" i="1"/>
  <c r="G92" i="1"/>
  <c r="G90" i="1"/>
  <c r="G86" i="1"/>
  <c r="G84" i="1"/>
  <c r="G83" i="1"/>
  <c r="G82" i="1"/>
  <c r="G81" i="1"/>
  <c r="G80" i="1"/>
  <c r="G79" i="1"/>
  <c r="G78" i="1"/>
  <c r="G76" i="1"/>
  <c r="G75" i="1"/>
  <c r="G73" i="1"/>
  <c r="G66" i="1"/>
  <c r="G64" i="1"/>
  <c r="G63" i="1"/>
  <c r="G62" i="1"/>
  <c r="G61" i="1"/>
  <c r="G60" i="1"/>
  <c r="G59" i="1"/>
  <c r="G58" i="1"/>
  <c r="G57" i="1"/>
  <c r="G56" i="1"/>
  <c r="G55" i="1"/>
  <c r="G54" i="1"/>
  <c r="G53" i="1"/>
  <c r="G52" i="1"/>
  <c r="G51" i="1"/>
  <c r="G50" i="1"/>
  <c r="G49" i="1"/>
  <c r="F40" i="1"/>
  <c r="F39" i="1"/>
  <c r="F38" i="1"/>
  <c r="F36" i="1"/>
  <c r="F35" i="1"/>
  <c r="F34" i="1"/>
  <c r="F32" i="1"/>
  <c r="F31" i="1"/>
  <c r="F30" i="1"/>
  <c r="F29" i="1"/>
  <c r="F28" i="1"/>
  <c r="F26" i="1"/>
  <c r="F25" i="1"/>
  <c r="F24" i="1"/>
  <c r="F23" i="1"/>
  <c r="F22" i="1"/>
  <c r="F19" i="1"/>
  <c r="F18" i="1"/>
  <c r="F17" i="1"/>
  <c r="F12" i="1"/>
  <c r="F10" i="1"/>
  <c r="F9" i="1"/>
  <c r="F8" i="1"/>
  <c r="F7" i="1"/>
  <c r="F11" i="1"/>
  <c r="F6" i="1"/>
  <c r="I19" i="1"/>
  <c r="I18" i="1"/>
  <c r="I17" i="1"/>
  <c r="G4" i="1"/>
  <c r="I89" i="1"/>
  <c r="I88" i="1"/>
  <c r="I87" i="1"/>
  <c r="I115" i="1" l="1"/>
  <c r="I114" i="1"/>
  <c r="I113" i="1"/>
  <c r="I112" i="1"/>
  <c r="I111" i="1"/>
  <c r="I110" i="1"/>
  <c r="I109" i="1"/>
  <c r="I108" i="1"/>
  <c r="I107" i="1"/>
  <c r="I106" i="1"/>
  <c r="I104" i="1"/>
  <c r="I92" i="1"/>
  <c r="I102" i="1" l="1"/>
  <c r="I101" i="1"/>
  <c r="I100" i="1"/>
  <c r="I99" i="1"/>
  <c r="I98" i="1"/>
  <c r="I90" i="1"/>
  <c r="I86" i="1"/>
  <c r="I84" i="1"/>
  <c r="I83" i="1"/>
  <c r="I82" i="1"/>
  <c r="I81" i="1"/>
  <c r="I80" i="1"/>
  <c r="I79" i="1"/>
  <c r="I78" i="1"/>
  <c r="I76" i="1"/>
  <c r="I75" i="1"/>
  <c r="I73" i="1"/>
  <c r="I66" i="1"/>
  <c r="I64" i="1"/>
  <c r="I63" i="1"/>
  <c r="I62" i="1"/>
  <c r="I61" i="1"/>
  <c r="I60" i="1"/>
  <c r="I59" i="1"/>
  <c r="I58" i="1"/>
  <c r="I57" i="1"/>
  <c r="I56" i="1"/>
  <c r="I55" i="1"/>
  <c r="I54" i="1"/>
  <c r="I53" i="1"/>
  <c r="I52" i="1"/>
  <c r="I51" i="1"/>
  <c r="I50" i="1"/>
  <c r="I49" i="1"/>
  <c r="I40" i="1"/>
  <c r="I39" i="1"/>
  <c r="I38" i="1"/>
  <c r="I36" i="1"/>
  <c r="I35" i="1"/>
  <c r="I34" i="1"/>
  <c r="I32" i="1"/>
  <c r="I31" i="1"/>
  <c r="I30" i="1"/>
  <c r="I29" i="1"/>
  <c r="I28" i="1"/>
  <c r="I26" i="1"/>
  <c r="I25" i="1"/>
  <c r="I24" i="1"/>
  <c r="I23" i="1"/>
  <c r="I22" i="1"/>
  <c r="D29" i="4" l="1"/>
  <c r="D30" i="4"/>
  <c r="D25" i="4"/>
  <c r="D26" i="4"/>
  <c r="D19" i="4"/>
  <c r="D20" i="4"/>
  <c r="D21" i="4"/>
  <c r="D22" i="4"/>
  <c r="D18" i="4"/>
  <c r="D13" i="4"/>
  <c r="D14" i="4"/>
  <c r="D15" i="4"/>
  <c r="D16" i="4"/>
  <c r="D28" i="4" l="1"/>
  <c r="F28" i="4" s="1"/>
  <c r="D24" i="4"/>
  <c r="D12" i="4"/>
  <c r="D7" i="4"/>
  <c r="F43" i="1" l="1"/>
  <c r="F42" i="1"/>
  <c r="V17" i="4" l="1"/>
  <c r="V16" i="4"/>
  <c r="O25" i="4"/>
  <c r="O26" i="4"/>
  <c r="O27" i="4"/>
  <c r="O28" i="4"/>
  <c r="O29" i="4"/>
  <c r="O31" i="4"/>
  <c r="O24" i="4"/>
  <c r="P17" i="4"/>
  <c r="O22" i="4"/>
  <c r="O20" i="4"/>
  <c r="O19" i="4"/>
  <c r="O18" i="4"/>
  <c r="B3" i="4" l="1"/>
  <c r="I43" i="1" l="1"/>
  <c r="I42" i="1"/>
  <c r="D9" i="4"/>
  <c r="D8" i="4"/>
  <c r="F7" i="4" l="1"/>
  <c r="D6" i="4" s="1"/>
  <c r="D27" i="4"/>
  <c r="N22" i="4" s="1"/>
  <c r="F24" i="4"/>
  <c r="F18" i="4"/>
  <c r="G18" i="4" s="1"/>
  <c r="F12" i="4"/>
  <c r="D11" i="4" s="1"/>
  <c r="N18" i="4" s="1"/>
  <c r="I105" i="1"/>
  <c r="I96" i="1"/>
  <c r="I95" i="1"/>
  <c r="I94" i="1"/>
  <c r="I93" i="1"/>
  <c r="D37" i="4" l="1"/>
  <c r="N28" i="4" s="1"/>
  <c r="G7" i="4"/>
  <c r="N16" i="4"/>
  <c r="U16" i="4" s="1"/>
  <c r="D39" i="4"/>
  <c r="N31" i="4" s="1"/>
  <c r="D38" i="4"/>
  <c r="N29" i="4" s="1"/>
  <c r="D23" i="4"/>
  <c r="N20" i="4" s="1"/>
  <c r="G24" i="4"/>
  <c r="G28" i="4"/>
  <c r="D17" i="4"/>
  <c r="N19" i="4" s="1"/>
  <c r="G12" i="4"/>
  <c r="D36" i="4" l="1"/>
  <c r="N27" i="4" s="1"/>
  <c r="D35" i="4"/>
  <c r="N26" i="4" s="1"/>
  <c r="D10" i="4"/>
  <c r="N17" i="4" s="1"/>
  <c r="I74" i="1"/>
  <c r="I72" i="1"/>
  <c r="I71" i="1"/>
  <c r="I69" i="1"/>
  <c r="I70" i="1"/>
  <c r="I68" i="1"/>
  <c r="I67" i="1"/>
  <c r="D33" i="4" l="1"/>
  <c r="D34" i="4"/>
  <c r="N25" i="4" s="1"/>
  <c r="F33" i="4" l="1"/>
  <c r="N24" i="4"/>
  <c r="G33" i="4" l="1"/>
  <c r="N23" i="4"/>
  <c r="Q17" i="4" l="1"/>
  <c r="U17" i="4" s="1"/>
  <c r="Q33" i="4" s="1"/>
  <c r="Q40" i="4" l="1"/>
  <c r="F2" i="1"/>
</calcChain>
</file>

<file path=xl/sharedStrings.xml><?xml version="1.0" encoding="utf-8"?>
<sst xmlns="http://schemas.openxmlformats.org/spreadsheetml/2006/main" count="517" uniqueCount="488">
  <si>
    <t>ЭРСДЭЛИЙН ҮНЭЛГЭЭНИЙ АСУУЛГАД ХАРИУЛАХ ЗААВАРЧИЛГАА</t>
  </si>
  <si>
    <t xml:space="preserve">Сайн байна уу, </t>
  </si>
  <si>
    <t>Мөнгө угаах болон терроризмыг санхүүжүүлэх үйл ажиллагаа цаг хугацаа өнгөрөх тусам илүү боловсронгуй болж, олон тооны хохирогчид бий болсоор байна. Энэ үйл ажиллагааг саармагжуулах гол үйл ажиллагаа бол МУТС тэмцэх тогтолцоог өөрийн байгууллагад нутагшуулж, хэрэгжүүлж хэвших юм. Нөгөө талаас зохицуулагч байгууллага нь мэдээлэх үүрэгтэй этгээдийн МУТСТ урьдчилан сэргийлэх тогтолцоог үнэлж, бий болох эрсдэлийг бууруулах арга хэмжээ авахыг даалгах нь зайлшгүй хэрэгжүүлэх ажил юм. Иймд Хорооноос Олон Улсын Валютын Сангийн зөвлөхүүдтэй хамтран боловсруулсан МУТС эрсдэлийн үнэлгээний асуулгыг боловсрууллаа. Эрсдэлийн үнэлгээний тайлан гаргахад дараах зүйлсийг анхаарна уу. Үүнд:</t>
  </si>
  <si>
    <t>1. Асуулгуудын ихэнхи буюу чанарын асуулгууд нь сонгох хариулттай тул та аль нэг хариултыг заавал сонгох шаардлагатай.</t>
  </si>
  <si>
    <t xml:space="preserve">2. Сонгох хариулт бүтэн харагдахгүй нөхцөлд та тухайн хариултыг дарж бүтнээр нь унших боломжтой.  </t>
  </si>
  <si>
    <t>ЗААВАРЧИЛГАА:</t>
  </si>
  <si>
    <r>
      <rPr>
        <b/>
        <sz val="11"/>
        <color theme="1"/>
        <rFont val="Times New Roman"/>
        <family val="1"/>
      </rPr>
      <t>Байгууллагын хэмжээ</t>
    </r>
    <r>
      <rPr>
        <sz val="11"/>
        <color theme="1"/>
        <rFont val="Times New Roman"/>
        <family val="1"/>
      </rPr>
      <t>: Тухайн байгууллагын хэмжээ, үйл ажиллагааны цар хүрээ том байх тусам МУТС эрсдэл нэмэгдэнэ гэсэн таамаглалд үндэслэн эрсдэлийг тооцно.</t>
    </r>
  </si>
  <si>
    <r>
      <rPr>
        <b/>
        <sz val="11"/>
        <color theme="1"/>
        <rFont val="Times New Roman"/>
        <family val="1"/>
      </rPr>
      <t xml:space="preserve">Эзэмшлийн хэлбэр: </t>
    </r>
    <r>
      <rPr>
        <sz val="11"/>
        <color theme="1"/>
        <rFont val="Times New Roman"/>
        <family val="1"/>
      </rPr>
      <t>Эзэмшлийн төрлөөс нь хамааруулан тухайн байгууллагын эрсдэлийг үнэлнэ</t>
    </r>
    <r>
      <rPr>
        <b/>
        <sz val="11"/>
        <color theme="1"/>
        <rFont val="Times New Roman"/>
        <family val="1"/>
      </rPr>
      <t>.</t>
    </r>
    <r>
      <rPr>
        <sz val="11"/>
        <color theme="1"/>
        <rFont val="Times New Roman"/>
        <family val="1"/>
      </rPr>
      <t xml:space="preserve"> </t>
    </r>
  </si>
  <si>
    <r>
      <rPr>
        <b/>
        <sz val="11"/>
        <color theme="1"/>
        <rFont val="Times New Roman"/>
        <family val="1"/>
      </rPr>
      <t xml:space="preserve">Үйл ажиллагаа эрхэлсэн жил: </t>
    </r>
    <r>
      <rPr>
        <sz val="11"/>
        <color theme="1"/>
        <rFont val="Times New Roman"/>
        <family val="1"/>
      </rPr>
      <t xml:space="preserve">Олон жил тогтвортой үйл ажиллагаа явуулсан байгууллага нь МУТС эрсдэл багатай байна гэсэн таамаглалд суурилан үнэлнэ. </t>
    </r>
  </si>
  <si>
    <r>
      <rPr>
        <b/>
        <sz val="11"/>
        <color theme="1"/>
        <rFont val="Times New Roman"/>
        <family val="1"/>
      </rPr>
      <t>Хэрэглэгчдийн эрсдэл:</t>
    </r>
    <r>
      <rPr>
        <sz val="11"/>
        <color theme="1"/>
        <rFont val="Times New Roman"/>
        <family val="1"/>
      </rPr>
      <t xml:space="preserve"> МУТС үйл ажиллагаанд хэрэглэгчдийн талаас нөлөөлж болох эрсдэлийг тооцохдоо банк бус санхүүгийн байгууллагын гол үйлчилгээ болох зээлийн үйлчилгээ болон гадаад валютын арилжаа дагнан эрхэлдэг байгууллагуудын хувьд арилжааны дүнг хэрэглэгчдийн төрлөөр ангилан үнэлнэ.</t>
    </r>
  </si>
  <si>
    <r>
      <rPr>
        <b/>
        <sz val="11"/>
        <color theme="1"/>
        <rFont val="Times New Roman"/>
        <family val="1"/>
      </rPr>
      <t xml:space="preserve">Газар зүйн байршлын эрсдэл: </t>
    </r>
    <r>
      <rPr>
        <sz val="11"/>
        <color theme="1"/>
        <rFont val="Times New Roman"/>
        <family val="1"/>
      </rPr>
      <t>Газар зүйн эрсдэлийг тооцохдоо банк бус санхүүгийн байгууллагын үзүүлсэн үйлчилгээ буюу олгосон зээл нь газар зүйн байршлаар хэрхэн тарж буй дээр үндэслэн тооцно.</t>
    </r>
  </si>
  <si>
    <r>
      <rPr>
        <b/>
        <sz val="11"/>
        <color theme="1"/>
        <rFont val="Times New Roman"/>
        <family val="1"/>
      </rPr>
      <t>Бүтээгдэхүүн, үйлчилгээний эрсдэл:</t>
    </r>
    <r>
      <rPr>
        <sz val="11"/>
        <color theme="1"/>
        <rFont val="Times New Roman"/>
        <family val="1"/>
      </rPr>
      <t xml:space="preserve"> Уг эрсдэлийг тооцохдоо тухайн байгууллагын мөнгөн гуйвуулгын үйлчилгээний шилжүүлгийн дүн, засгийн газар болон санхүүгийн байгууллагуудаас бусад эх үүсвэрээс татсан хөрөнгө, гадаад валютын арилжааны дүнд үндэслэн үнэлнэ.</t>
    </r>
  </si>
  <si>
    <r>
      <rPr>
        <b/>
        <sz val="11"/>
        <color theme="1"/>
        <rFont val="Times New Roman"/>
        <family val="1"/>
      </rPr>
      <t>Хүргэлтийн сувгийн эрсдэл:</t>
    </r>
    <r>
      <rPr>
        <sz val="11"/>
        <color theme="1"/>
        <rFont val="Times New Roman"/>
        <family val="1"/>
      </rPr>
      <t xml:space="preserve"> Уг эрсдэлийг тооцохдоо байгууллагын үйлчилгээг хүргэж буй сувгаар нь үйлчилгээний төвөөр, салбар, зуучлагчаар, интернетээр, болон мобайл банкаар хэмээн ангилж эрсдэлийг тооцно.</t>
    </r>
  </si>
  <si>
    <r>
      <t>БАНК БУС САНХҮҮГИЙН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 /</t>
    </r>
    <r>
      <rPr>
        <sz val="12"/>
        <color theme="1"/>
        <rFont val="Times New Roman"/>
        <family val="1"/>
      </rPr>
      <t>Хавсралт 2/</t>
    </r>
  </si>
  <si>
    <t>ЕРӨНХИЙ АСУУЛГА</t>
  </si>
  <si>
    <t>№</t>
  </si>
  <si>
    <t>АГУУЛГА</t>
  </si>
  <si>
    <t>ХАРИУЛТ</t>
  </si>
  <si>
    <t>ТИЙМ</t>
  </si>
  <si>
    <t>Байгууллагын нэр</t>
  </si>
  <si>
    <t>ҮГҮЙ</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</si>
  <si>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</si>
  <si>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</si>
  <si>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</si>
  <si>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</si>
  <si>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5а.</t>
  </si>
  <si>
    <t>Хэрэв тийм бол өмнөх комплаенсын ажилтны нэрийг нөхнө үү?</t>
  </si>
  <si>
    <t>Тогтмол ашигладаг албан имэйл хаяг</t>
  </si>
  <si>
    <t>I. ТООН АСУУЛГА</t>
  </si>
  <si>
    <r>
      <t>ДҮН /</t>
    </r>
    <r>
      <rPr>
        <sz val="11"/>
        <color rgb="FF000000"/>
        <rFont val="Times New Roman"/>
        <family val="1"/>
      </rPr>
      <t>төгрөгөөр/</t>
    </r>
  </si>
  <si>
    <t>БҮТЦИЙН ЭРСДЭЛ</t>
  </si>
  <si>
    <t>Байгууллагын хэмжээ /нийт хөрөнгө/</t>
  </si>
  <si>
    <t>10-аас дээш жил</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</si>
  <si>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</si>
  <si>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8 жил - 10 жил</t>
  </si>
  <si>
    <t>Үйл ажиллагаа эрхэлсэн жил</t>
  </si>
  <si>
    <t>6 жил - 8 жил</t>
  </si>
  <si>
    <t>БИЗНЕСИЙН ЭРСДЭЛ</t>
  </si>
  <si>
    <t>2 жил - 6 жил</t>
  </si>
  <si>
    <r>
      <t xml:space="preserve">ХЭРЭГЛЭГЧИЙН ЭРСДЭЛ </t>
    </r>
    <r>
      <rPr>
        <b/>
        <i/>
        <sz val="11"/>
        <color theme="1"/>
        <rFont val="Times New Roman"/>
        <family val="1"/>
      </rPr>
      <t>/арилжааны дүнг хэрэглэгчдийн төрлөөр ангилан оруулна уу/</t>
    </r>
    <r>
      <rPr>
        <i/>
        <sz val="11"/>
        <color theme="1"/>
        <rFont val="Times New Roman"/>
        <family val="1"/>
      </rPr>
      <t xml:space="preserve">    </t>
    </r>
    <r>
      <rPr>
        <b/>
        <sz val="12"/>
        <color rgb="FFFF0000"/>
        <rFont val="Times New Roman"/>
        <family val="1"/>
      </rPr>
      <t>Зөвхөн тоон утга бичнэ үү.</t>
    </r>
  </si>
  <si>
    <t>2 жил хүртэлх</t>
  </si>
  <si>
    <t>ГАЗАР ЗҮЙН БАЙРШЛЫН ЭРСДЭЛ</t>
  </si>
  <si>
    <t>ФАТФ-аас хориглосон улсуудад үзүүлсэн үйлчилгээ буюу олгосон зээлийн дүн</t>
  </si>
  <si>
    <t>БҮТЭЭГДЭХҮҮН, ҮЙЛЧИЛГЭЭНИЙ ЭРСДЭЛ /үйлчилгээний гүйлгээний дүн/</t>
  </si>
  <si>
    <t>Мөнгөн гуйвуулгын үйлчилгээний дүн</t>
  </si>
  <si>
    <t>Итгэлцлийн үйлчилгээний өглөг</t>
  </si>
  <si>
    <t>Гадаад валют арилжааны дүн</t>
  </si>
  <si>
    <t>ХҮРГЭХ СУВГИЙН ЭРСДЭЛ /гүйлгээний дүн/</t>
  </si>
  <si>
    <t>Хөдөө, орон нутгийн салбар</t>
  </si>
  <si>
    <t>Цахимаар</t>
  </si>
  <si>
    <t>II. ЧАНАРЫН ҮНЭЛГЭЭ</t>
  </si>
  <si>
    <t>Асуулга</t>
  </si>
  <si>
    <t>Хариулт</t>
  </si>
  <si>
    <t>I. Корпорацийн засаглал болон ТУЗ-ийн үүрэг</t>
  </si>
  <si>
    <t xml:space="preserve">МУТС-тэй тэмцэх өөрийн дүрэм, журамтай </t>
  </si>
  <si>
    <t>Танай байгууллага МУТС-тэй тэмцэх зорилготой дүрэм, журамтай юу?</t>
  </si>
  <si>
    <t xml:space="preserve">МУТС-тэй тэмцэх дүрэм, журам батлах шатандаа явж байгаа </t>
  </si>
  <si>
    <t xml:space="preserve"> Тогтмол /сар бүр/ танилцуулдаг.</t>
  </si>
  <si>
    <t>Хөтөлбөрийн бүхий л үе шатанд оролцон ажилладаг.</t>
  </si>
  <si>
    <t>Бүхий л асуудлаар дотоод аудиттай хамтран ажилладаг.</t>
  </si>
  <si>
    <t>Системтэй, сэжигтэй гүйлгээг илрүүлдэг.</t>
  </si>
  <si>
    <t>Хэрэглэгчдийн мэдээллийн сан нь мэдээллийн системд нэгддэг.</t>
  </si>
  <si>
    <t>Тогтмол /сар бүр/ танилцдаг.</t>
  </si>
  <si>
    <t>Уг дүрэм, журмыг ямар давтамжтайгаар шинэчилдэг вэ?</t>
  </si>
  <si>
    <t>МУТСТ тухай хуулийг дагаж мөрддөг</t>
  </si>
  <si>
    <t>Тогтмол /улирал бүр/ танилцуулдаг.</t>
  </si>
  <si>
    <t>Нэгж хариуцдаг, ТУЗ-с хяналт тавьдаг.</t>
  </si>
  <si>
    <t>ТУЗ оролцох шаардлагатай гэж үзсэн тохиолдолд.</t>
  </si>
  <si>
    <t>Системгүй боловч сэжигтэй гүйлгээг илрүүлдэг.</t>
  </si>
  <si>
    <t>Хэрэглэгчдийн мэдээллийн сантай боловч мэдээллийн системд нэгддэггүй.</t>
  </si>
  <si>
    <t>Тогтмол /улирал бүр/ танилцдаг.</t>
  </si>
  <si>
    <t>Танай байгууллага МУТС-тэй тэмцэх хөтөлбөр хэрэгжүүлдэг үү?</t>
  </si>
  <si>
    <t>МУТС-тэй холбоотой асуудлыг дүрэмгүй боловч шийдвэрлэдэг</t>
  </si>
  <si>
    <t xml:space="preserve">Тогтмол /жилд 1 удаа/ танилцуулдаг. </t>
  </si>
  <si>
    <t>Хяналт тавих шатанд л ТУЗ оролцон ажилладаг.</t>
  </si>
  <si>
    <t>Нэгжтэй, ТУЗ-тэй энэ талаар хамтран ажиллах шаардлагагүй.</t>
  </si>
  <si>
    <t>Системтэй боловч сэжигтэй гүйлгээг илрүүлдэггүй, нэмэхээр ажиллаж байгаа.</t>
  </si>
  <si>
    <t>Хэрэглэгчийн мэдээллүүдийг авдаг боловч нэгдсэн мэдээллийн сан үүсгээгүй учир мэдээллийн системд нэгддэггүй.</t>
  </si>
  <si>
    <t>Тогтмол /жилд 1 удаа/ танилцдаг.</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</si>
  <si>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</si>
  <si>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МУТС-тэй тэмцэх дүрэм, журам баталж байгаагүй</t>
  </si>
  <si>
    <t>Шаардлагатай гэж үзсэн тохиолдолд л танилцуулдаг.</t>
  </si>
  <si>
    <t>Нэгж хариуцдаг, ТУЗ-с арга хэмжээ авдаггүй.</t>
  </si>
  <si>
    <t>Дотоод аудит хяналт тавьдаг, ТУЗ хамтран ажилладаггүй.</t>
  </si>
  <si>
    <t>Ёс зүйн дүрэмтэй, тусгах шаардлаггүй гэж үзсэн.</t>
  </si>
  <si>
    <t>Системтэй боловч сэжигтэй гүйлгээг илрүүлэх үзүүлэлтгүй.</t>
  </si>
  <si>
    <t>Хэрэглэгчдээс зөвхөн ерөнхий мэдээлэл авдаг, мэдээллийн сан үүсгээгүй учир мэдээллийн системд нэгддэггүй.</t>
  </si>
  <si>
    <t>Шаардлагатай гэж үзсэн тохиолдолд.</t>
  </si>
  <si>
    <t>Танай байгууллагын төлөөлөн удирдах зөвлөл гишүүдээсээ МУТС-тэй тэмцэх асуудал хариуцсан хүн томилсон уу?</t>
  </si>
  <si>
    <t>Хуульд өөрчлөлт орсон, шинэчлэх шаардлага үүссэн бол</t>
  </si>
  <si>
    <t>Огт танилцуулдаггүй.</t>
  </si>
  <si>
    <t>ТУЗ-с арга хэмжээ авч ажилладаггүй.</t>
  </si>
  <si>
    <t>Хамтран ажилладаггүй.</t>
  </si>
  <si>
    <t>Ёс зүйн дүрэм боловсруулаагүй.</t>
  </si>
  <si>
    <t>Системгүй, сэжигтэй гүйлгээг илрүүлэх үзүүлэлтгүй.</t>
  </si>
  <si>
    <t>Хэрэглэгчийн мэдээллийг авдаггүй учир мэдээллийн сан үүсгээгүй.</t>
  </si>
  <si>
    <t>Огт танилцдаггүй.</t>
  </si>
  <si>
    <t>Танай байгууллага МУТСТ хөтөлбөрийн тайланг төлөөлөн удирдах зөвлөлдөө танилцуулдаг уу?</t>
  </si>
  <si>
    <t>Журамд тусгагдаагүй ү/а-г зохицуулах шаардлага үүссэн</t>
  </si>
  <si>
    <t>МУТСТ хөтөлбөрт төлөөлөн удирдах зөвлөл хэрхэн оролцон ажилладаг вэ? ТУЗ-с авч ажилладаг арга хэмжээний талаар ерөнхий мэдээлэл өгнө үү.</t>
  </si>
  <si>
    <t>Жил бүр шинэчилдэг</t>
  </si>
  <si>
    <t>Төлөөлөн удирдах зөвлөл МУТС-тэй тэмцэх асуудлаар дотоод аудиттай хамтран ажилладаг уу?</t>
  </si>
  <si>
    <t>Улирал бүр шинэчилдэг</t>
  </si>
  <si>
    <t>Танай байгууллага ёс зүйн дүрэм боловсруулж ажилладаг уу? Уг дүрэмд МУТСТ-тэй холбоотой асуудал тусгагдсан уу?</t>
  </si>
  <si>
    <t>Огт шинэчилдэггүй</t>
  </si>
  <si>
    <t>Танай байгууллагад хэрэглэгчийн гүйлгээг илрүүлэх, шинжлэх, хянах, холбогдох мэдээлэл өгөх систем байгаа юу? Уг систем сэжигтэй гүйлгээг илрүүлэх (улаан туг, дохио зэрэг) үзүүлэлттэй юу? Тийм бол эдгээр үзүүлэлтүүдийн статистик мэдээллийг хавсаргана уу.</t>
  </si>
  <si>
    <t xml:space="preserve">МУТС-тэй тэмцэх хөтөлбөр хэрэгжүүлдэг </t>
  </si>
  <si>
    <t>Мэдээллийн системд (МС) байгууллагын хэрэглэгчдийн мэдээллийн сан нэгддэг үү?</t>
  </si>
  <si>
    <t xml:space="preserve">МУТС-тэй тэмцэх хөтөлбөр хэрэгжүүлэхээр ажиллаж байгаа </t>
  </si>
  <si>
    <t>Төлөөлөн удирдах зөвлөл, удирдлагууд нь уг системийн үйл ажиллагаа, үр дүнтэй танилцдаг уу?</t>
  </si>
  <si>
    <t xml:space="preserve">МУТС-тэй тэмцэх хөтөлбөр өмнө нь хэрэгжүүлж байсан </t>
  </si>
  <si>
    <t xml:space="preserve">МУТС-тэй тэмцэх хөтөлбөр хэрэгжүүлж байгаагүй </t>
  </si>
  <si>
    <t>Танай байгууллагад гэмт хэрэгт холбогдуулан шалгагдаж байсан, эсхүл ял шийтгэл эдэлж байсан албан хаагч байдаг эсэх?</t>
  </si>
  <si>
    <t xml:space="preserve">МУТС-тэй тэмцэх хөтөлбөр хэрэгжүүлэх шаардлагагүй гэж үздэг учир хэрэгжүүлдэггүй </t>
  </si>
  <si>
    <t>Байхгүй</t>
  </si>
  <si>
    <t>Танай байгууллагын талаар олон нийтийн мэдээллийн хэрэгслээр сөрөг агуулгатай мэдээ байдаг эсэх?</t>
  </si>
  <si>
    <t>Өмнө нь байсан</t>
  </si>
  <si>
    <t>Байдаггүй</t>
  </si>
  <si>
    <t>Танай байгууллага УБЕГ-т эцсийн өмчлөгчийн мэдээллээ бүртгүүлсэн эсэх?</t>
  </si>
  <si>
    <t>Мэдэхгүй</t>
  </si>
  <si>
    <t>Байдаг</t>
  </si>
  <si>
    <t>Бүртгүүлсэн</t>
  </si>
  <si>
    <t>II. Дүрэм, журам: Хэрэглэгчийг таних</t>
  </si>
  <si>
    <t>Байгаа</t>
  </si>
  <si>
    <t>Бүртгүүлээгүй</t>
  </si>
  <si>
    <r>
      <t>Танай байгууллагад харилцагчийг танихтай холбоотой дүрэм, журам байгаа юу? /</t>
    </r>
    <r>
      <rPr>
        <sz val="11"/>
        <color rgb="FFFF0000"/>
        <rFont val="Times New Roman"/>
        <family val="1"/>
      </rPr>
      <t>Энэхүү асуултад байхгүй гэж хариулсан бол 2-7, 9 асуултуудад хариулах шаардлагагүй/</t>
    </r>
  </si>
  <si>
    <t>Байгууллагад өөрсдийн баримталдаг журамтай.</t>
  </si>
  <si>
    <t>Бүх ажилчдын хурал зохион байгуулж танилцуулдаг.</t>
  </si>
  <si>
    <t xml:space="preserve">(8-9) этгээдийг тусгасан </t>
  </si>
  <si>
    <t>МУТСТ тухай хуультай нийцүүлсэн.</t>
  </si>
  <si>
    <t xml:space="preserve">(6) шаардлагыг бүгдийг нь тусгасан </t>
  </si>
  <si>
    <t xml:space="preserve">(3) мэдээллийг бүгдийг нь авдаг </t>
  </si>
  <si>
    <t xml:space="preserve">(5) шаардлагыг бүгдийг нь тусгасан </t>
  </si>
  <si>
    <t xml:space="preserve">Эрсдэл өндөртэй гэж үнэлэгдсэн </t>
  </si>
  <si>
    <t>(7-6) мэдээллийг заавал авдаг.</t>
  </si>
  <si>
    <t>Уг дүрэм, журмыг ямар хугацааны давтамжтайгаар шинэчилдэг вэ? Хамгийн сүүлд хэзээ шинэчилсэн бэ?</t>
  </si>
  <si>
    <t xml:space="preserve">Шаардлагуудыг оруулсан, нэгжээс хяналт тавин ажилладаг </t>
  </si>
  <si>
    <t>Дүрэм, журмыг батлах шатандаа явж байгаа.</t>
  </si>
  <si>
    <t>Тогтмол.</t>
  </si>
  <si>
    <t>Мэйлээр бүх ажилчидруу явуулдаг.</t>
  </si>
  <si>
    <t xml:space="preserve">(6-7) этгээдийг тусгасан </t>
  </si>
  <si>
    <t>Ихэнх заалтыг нь тусгасан.</t>
  </si>
  <si>
    <t>(5-4) шаардлагыг тусгасан</t>
  </si>
  <si>
    <t xml:space="preserve">(2) мэдээллийг нь л авдаг </t>
  </si>
  <si>
    <t xml:space="preserve">(4) шаардлагыг тусгасан </t>
  </si>
  <si>
    <t xml:space="preserve">МУТСТ тухай хуульд заасан эрсдэл өндөртэй харилцагч </t>
  </si>
  <si>
    <t>(4-5) мэдээллийг авдаг.</t>
  </si>
  <si>
    <t>Уг дүрэм, журмыг шинэчлэхдээ удирдлага болон ажилтнуудад танилцуулдаг уу? Ямар байдлаар танилцуулдаг вэ?</t>
  </si>
  <si>
    <t>Шаардлагуудыг оруулсан, нэгж байдаггүй, хяналт тавьдаг</t>
  </si>
  <si>
    <t>Дүрэм журам байхгүй, МУТСТ тухай хуулийг дагаж мөрддөг.</t>
  </si>
  <si>
    <t>Ихэвчлэн.</t>
  </si>
  <si>
    <t>Зарлалын самбарт наачихдаг.</t>
  </si>
  <si>
    <t>(3-5) этгээдийг тусгасан</t>
  </si>
  <si>
    <t>Зарим заалтыг нь тусгасан.</t>
  </si>
  <si>
    <t>(2-3) шаардлагыг тусгасан</t>
  </si>
  <si>
    <t xml:space="preserve">(3-2) шаардлагыг тусгасан </t>
  </si>
  <si>
    <t xml:space="preserve">Мөнгөний гарал үүсэл нь тодорхойгүй өндөр дүнтэй гүйлгээ хийхээр ирсэн </t>
  </si>
  <si>
    <t>(2-3) мэдээллийг авдаг .</t>
  </si>
  <si>
    <t xml:space="preserve">Шаардлагуудыг оруулсан, нэгж байдаггүй, хяналт тавигддаггүй </t>
  </si>
  <si>
    <t>Дүрэм журам байхгүй, албан тушаалтан шийдвэрлэдэг.</t>
  </si>
  <si>
    <t>Шинэчлэх шаардлагатай үед.</t>
  </si>
  <si>
    <t>Зөвхөн удирдлагад танилцуулдаг.</t>
  </si>
  <si>
    <t>(1-2) этгээдийг тусгасан</t>
  </si>
  <si>
    <t>Бүх салбар болон төв оффисдоо ижилхэн хэрэгжүүлдэг.</t>
  </si>
  <si>
    <t>Нийцүүлж бэлдээгүй.</t>
  </si>
  <si>
    <t>Эдгээрийс өөр мэдээлэл авдаг</t>
  </si>
  <si>
    <t>(1) л шаардлагыг тусгасан</t>
  </si>
  <si>
    <t xml:space="preserve">Өөрсдийн үзэмжээр эрсдэл өндөртэй гэж үзсэн харилцагч </t>
  </si>
  <si>
    <t>1 мэдээллийг л авдаг .</t>
  </si>
  <si>
    <t xml:space="preserve">Дээрх дүрэм, журмыг салбаруудаараа адил хэрэгжүүлдэг үү? </t>
  </si>
  <si>
    <t>Шаардлагуудыг оруулаагүй, нэгжээс хяналт тавин ажилладаг</t>
  </si>
  <si>
    <t>Байхгүй.</t>
  </si>
  <si>
    <t>Хааяа.</t>
  </si>
  <si>
    <t>Зөвхөн шинэчилсэн хүн мэддэг, бусад ажилчид шаардлагатай үед хардаг.</t>
  </si>
  <si>
    <t>Ямар ч этгээдийг тусгаагүй.</t>
  </si>
  <si>
    <t>Хүн их үйлчлүүлдэг салбартаа хэрэгжүүлдэг.</t>
  </si>
  <si>
    <t>Харилцагчийг таних дүрэм, журмыг хэрэгжүүлдэггүй.</t>
  </si>
  <si>
    <t xml:space="preserve">Эдгээрийн аль ч шаардлагыг тусгаагүй </t>
  </si>
  <si>
    <t xml:space="preserve">Ямар ч мэдээл авдаггүй </t>
  </si>
  <si>
    <t xml:space="preserve">Эдгээрийн аль ч шаардлагыг тусгаагүй буюу ямар ч шаардлага тавьдаггүй </t>
  </si>
  <si>
    <t>Харилцагч бүрт адил үйлчилдэг. Эрсдэлээр нь ангилдаггүй.</t>
  </si>
  <si>
    <t xml:space="preserve">Эдгээрийн аль ч мэдээллийг авдаггүй. </t>
  </si>
  <si>
    <t xml:space="preserve">Харилцагчийг таних дүрэм, журмыг боловсруулахдаа МУТСТ тухай хуульд нийцүүлсэн үү? </t>
  </si>
  <si>
    <t xml:space="preserve">Шаардлагуудыг оруулаагүй, нэгж байдаггүй, хяналт тавигддаггүй </t>
  </si>
  <si>
    <t>Шинэчилдэггүй.</t>
  </si>
  <si>
    <t>Шинэчилдэггүй</t>
  </si>
  <si>
    <t>Зөвхөн төвд байршилтай салбартаа л хэрэгжүүлдэг.</t>
  </si>
  <si>
    <t xml:space="preserve">МУТС-тэй тэмцэх асуудал хариуцсан нэгж томилсон </t>
  </si>
  <si>
    <t>Зарим салбартаа хэрэгжүүлдэг.</t>
  </si>
  <si>
    <t>МУТС-тэй тэмцэх асуудал хариуцсан хүн томилсон</t>
  </si>
  <si>
    <t>Салбарууддаа ерөөсөө хэрэгжүүлдэггүй.</t>
  </si>
  <si>
    <t>Дотоод аудит хариуцдаг</t>
  </si>
  <si>
    <t xml:space="preserve">Танай байгууллага ямар төрлийн харилцагчидтай хамтран ажиллахаас татгалздаг вэ? </t>
  </si>
  <si>
    <t xml:space="preserve">Шаардлагатай тохиолдолд л хүн томилон ажиллуулдаг </t>
  </si>
  <si>
    <t>Нэгж, эсхүл хүн томилоогүй</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</si>
  <si>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</si>
  <si>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</si>
  <si>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r>
      <t xml:space="preserve">ТУЗ-с шаардлагатай гэж үзсэн тохиолдолд л танилцуулдаг </t>
    </r>
    <r>
      <rPr>
        <b/>
        <sz val="12"/>
        <color theme="1"/>
        <rFont val="Times New Roman"/>
        <family val="1"/>
      </rPr>
      <t/>
    </r>
  </si>
  <si>
    <t>Нэгжтэй,  МУТС эрсдэлийн асуудлуудыг нарийвчилан оруулдаг.</t>
  </si>
  <si>
    <t>Олон улсын аргачлалын дагуу тогтмол /сар бүр/ хийдэг.</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</si>
  <si>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</si>
  <si>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 xml:space="preserve">ТУЗ-д огт танилцуулдаггүй </t>
  </si>
  <si>
    <t>Нэгжтэй,  МУТС эрсдэлийн асуудлуудыг багахан хэмжээнд оруулдаг.</t>
  </si>
  <si>
    <t>Өөрсдийн аргачлалын дагуу тогтмол/жилд 6 удаа/ хийдэг.</t>
  </si>
  <si>
    <t>Танай байгууллага МУТС эрсдэлийн ангиллын системтэй юу? Хэрэв тийм бол уг системийн талаар мэдээлэл өгнө үү.</t>
  </si>
  <si>
    <t>Нэгжгүй,  МУТС эрсдэлийн асуудлуудыг оруулдаг.</t>
  </si>
  <si>
    <t>Тогтсон аргачлалгүйгээр улирал бүр хийдэг.</t>
  </si>
  <si>
    <t>МУТС эрсдэлийн системтэй, олон улсын ангилалтай.</t>
  </si>
  <si>
    <t>Өндөр эрсдэлтэй  бүтээгдэхүүн болон Өндөр эрсдэлтэй хэрэглэгчдийг ангилдаг уу? Хэрхэн ангилдаг вэ?</t>
  </si>
  <si>
    <t>Хөтөлбөрийн бүхий л үе шатанд ТУЗ оролцдог</t>
  </si>
  <si>
    <t>Нэгжтэй,  МУТС эрсдэлийн асуудлуудыг оруулдаггүй.</t>
  </si>
  <si>
    <t xml:space="preserve">Тогтсон аргачлалгүй, тогмол бус хугацаанд хийдэг. </t>
  </si>
  <si>
    <t>МУТС эрсдэлийн системтэй, ангилж тооцдог.</t>
  </si>
  <si>
    <t>Ангилсан, олон улсын аргачлалаар.</t>
  </si>
  <si>
    <t>Тийм. Эрсдэлийг маш нарийвчлан харгалзан үздэг.</t>
  </si>
  <si>
    <t>Бодлого, дүрэм, журам байдаг. Олон улсын тогтоосон аргачлалаар эрсдэлийн үнэлгээг хийдэг.</t>
  </si>
  <si>
    <t>МУТС-тэй холбоотойгоор улирал бүр мэдээлэл хүргүүлдэг.</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</si>
  <si>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</si>
  <si>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Нэгж, албан тушаалтан байдаг, ТУЗ-с хяналт тавьдаг</t>
  </si>
  <si>
    <t>Нэгжгүй,  МУТС эрсдэлийн асуудлуудыг оруулдаггүй.</t>
  </si>
  <si>
    <t>Хийдэггүй/хийж байгаагүй.</t>
  </si>
  <si>
    <t>МУТС эрсдэлийн системтэй ч ангилал байхгүй.</t>
  </si>
  <si>
    <t>Ангилсан, өөрсдийн аргачлалаар.</t>
  </si>
  <si>
    <t>Өөрсдийн гаргасан аргачлалын хүрээнд эрсдэлийг үнэлдэг.</t>
  </si>
  <si>
    <t>Бодлого, дүрэм, журам байдаг. Өөрсдийн тогтоосон аргачлалаар эрсдэлийн үнэлгээг хийдэг.</t>
  </si>
  <si>
    <t>МУТС-тэй холбоотойгоор хагас жилд 1 удаа мэдээлэл хүргүүлдэг.</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</si>
  <si>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</si>
  <si>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МУТС эрсдэлийн системгүй ч гар аргаар тооцдог.</t>
  </si>
  <si>
    <t>Бүтээгдэхүүнээ ангилсан, харилцагчдийг ангилаагүй.</t>
  </si>
  <si>
    <t>Нарийвчлан тооцдоггүй ч эрсдэлийг үнэлдэг.</t>
  </si>
  <si>
    <t>Эрсдэлийн үнэлгээ хийдэг боловч үүнтэй холбоотой бодлого, дүрэм, журам байхгүй.</t>
  </si>
  <si>
    <t>МУТС-тэй холбоотойгоор жилд 1 удаа мэдээлэл хүргүүлдэг.</t>
  </si>
  <si>
    <t>Төлөөлөн удирдах зөвлөл болон дээд удирдлагад МУТС үйл ажиллагааны эрсдэлийн талаар мэдээлдэг үү? Хэрхэн мэдээлдэг вэ?</t>
  </si>
  <si>
    <t>Зөвхөн хэрэглэгчдийг нас, хүйс, боловсрол зэргээр ангилдаг.</t>
  </si>
  <si>
    <t>Эрсдэлийг тодорхойлохыг хичээдэг боловч тодорхойлох боломжгүй байдаг.</t>
  </si>
  <si>
    <t>Эрсдэлийг тооцдоггүй ч бодлого, дүрэм, журам байдаг.</t>
  </si>
  <si>
    <t>МУТС-тэй холбоотой мэдээлэл хүргүүлэх гэж байгаа. /хэрэгжих шатандаа байгаа/.</t>
  </si>
  <si>
    <t>IV. Дотоод хяналт ба дотоод, гадаад аудит</t>
  </si>
  <si>
    <t>Тийм ангилал байхгүй.</t>
  </si>
  <si>
    <t>Үгүй.</t>
  </si>
  <si>
    <t>Тийм зүйл байхгүй.</t>
  </si>
  <si>
    <r>
      <t>Танай байгууллагад дотоод аудитын хэлтэс/нэгж бий юу? Дотоод аудитаас МУТСТ үйл ажиллагаатай холбоотой хэрэгжүүлж буй хөтөлбөр, дүрэм, журам, бодлого, үйл ажиллагаанд хяналт тавьдаг уу? /</t>
    </r>
    <r>
      <rPr>
        <sz val="11"/>
        <color rgb="FFFF0000"/>
        <rFont val="Times New Roman"/>
        <family val="1"/>
      </rPr>
      <t>энэ асуултад байхгүй гэж хариулсан бол 2-4 асуултуудад хариулах шаардлагагүй/</t>
    </r>
  </si>
  <si>
    <t>Дотоод аудитын хэлтэс, нэгж байгаа, хяналт тавьдаг.</t>
  </si>
  <si>
    <t>Дотоод аудитын нэгж байгаа. Хангалттай цаг зарцуулдаг .</t>
  </si>
  <si>
    <t>Дотоод аудит байгаа. МУТС-тэй холбоотой асуудал хангалттай хэмжээнд багтсан.</t>
  </si>
  <si>
    <t>Тийм. МУТС үйл ажиллагааны эрсдэлгүй гэсэн дүгнэлт гарсан.</t>
  </si>
  <si>
    <t>Хэрвээ дотоод аудит МУТСТ үйл ажиллагаатай холбоотой хяналт, шалгалт хийдэг бол ямар давтамжтай хийдэг вэ? Хамгийн сүүлд дотоод аудитын хэлтэс хэзээ шалгалт хийсэн бэ? Сүүлд хийгдсэн үнэлгээ, шалгалтын хамрах хүрээ, түүний үр дүнг тайлбарлана уу.</t>
  </si>
  <si>
    <t>Дотоод аудитын хэлтэс, нэгж байхгүй ч хяналт байгаа.</t>
  </si>
  <si>
    <t>Улиралд 1 удаа.</t>
  </si>
  <si>
    <t>Дотоод аудитын нэгж байгаа. Шаардлагатай цагийг зарцуулдаг.</t>
  </si>
  <si>
    <t>Дотоод аудит байгаа. МУТС-тэй холбоотой асуудал шаардлагатай хэмжээнд багтсан.</t>
  </si>
  <si>
    <t>Тийм. МУТС үйл ажиллагааны эрсдэл үүсэж болзошгүй гэсэн дүгнэлт гарсан.</t>
  </si>
  <si>
    <t>Дотоод аудитын нэгж хэдэн хүнтэй вэ? Дотоод аудит МУТСТ-тэй холбоотой үйл ажиллагаанд хэр их цаг зарцуулж ажилладаг вэ?</t>
  </si>
  <si>
    <t>Дотоод аудитын хэлтэс, нэгж байхгүй ч хөтөлбөр, дүрэм журам, бодлого байгаа. Үйл ажиллагааны хяналт байхгүй.</t>
  </si>
  <si>
    <t>Жилд 2 удаа.</t>
  </si>
  <si>
    <t>Дотоод аудитын нэгж байгаа. Энэ талаар анхаарч ажилладаг.</t>
  </si>
  <si>
    <t>Дотоод аудит байгаа. МУТС-тэй холбоотой асуудал бага хэмжээнд багтсан.</t>
  </si>
  <si>
    <t>Тийм. МУТС үйл ажиллагааны эрсдэлтэй гэсэн дүгнэлт гарсан.</t>
  </si>
  <si>
    <t>Дотоод аудитын үр дүнг тайлагнах, хянах системээ тодорхойлно уу. Хэн энэхүү тайланг хүлээн авдаг вэ? Эдгээр тайлангуудын аль нэгэнд нь МУТС асуудал багтсан уу?</t>
  </si>
  <si>
    <t>Дотоод аудитын хэлтэс, нэгж байгаа, хөтөлбөр, дүрэм журам, бодлого, үйл ажиллагааны хяналт байхгүй .</t>
  </si>
  <si>
    <t>Жилд 1 удаа.</t>
  </si>
  <si>
    <t>Дотоод аудитын нэгж байгаа ч МУТС-тэй холбоотой үйл ажиллагааг шалгадаггүй.</t>
  </si>
  <si>
    <t>Дотоод аудит байгаа хэдий ч  МУТС-тэй холбоотой асуудал багтаагүй.</t>
  </si>
  <si>
    <t>Үгүй. Гэхдээ гадаад аудит оруулахаар төлөвлөж байгаа. Эсвэл Тийм. МУТС үйл ажиллагааны өндөр эрсдэлтэй гэсэн дүгнэлт гарсан.</t>
  </si>
  <si>
    <t>МУТСТ үйл ажиллагаанд гадаад аудитаар хяналт хийлгэж байсан уу? Хэрэв тийм бол уг хяналт, шалгалтын үр дүнгийн талаар мэдээлэл өгнө үү.</t>
  </si>
  <si>
    <t>Дотоод аудитын хэлтэс, нэгж байхгүй.</t>
  </si>
  <si>
    <t>2 жилд 1 удаа.</t>
  </si>
  <si>
    <t>Огт цаг гаргадаггүй. Дотоод аудитын нэгж байхгүй.</t>
  </si>
  <si>
    <t>Дотоод аудит байхгүй. Эсвэл МУТС-тэй холбоотой асуудал багтаагүй.</t>
  </si>
  <si>
    <t>Тайлагнах нь тодорхой, тогтмол тайлагнадаг.</t>
  </si>
  <si>
    <t>Тайлагнах нь тодорхой хэдий ч тогтсон хугацаа байхгүй.</t>
  </si>
  <si>
    <t>Тайлангийн үр дүнг бичсэн, үр дүнд МУТСТ-тэй холбоотой хэрэгжүүлсэн үйл ажиллагаа, хэрэгжилт, үр дүнг багтаасан хэдий ч хэрэгжүүлсэн үйл ажиллагаа нь хангалттай түвшинд байж чадаагүй.</t>
  </si>
  <si>
    <t>3 үүргийг зөв тодорхойлсон, хэрэгжүүлдэг үйл ажиллагааг зохих түвшинд дурдсан.</t>
  </si>
  <si>
    <t>Тайланг тогтсон хугацаанд гаргадаг хэдий ч тайланг мэдээлж, танилцуулдаггүй.</t>
  </si>
  <si>
    <t>Тайлангийн үр дүнг бичсэн хэдий ч хэрэгжүүлсэн үйл ажиллагаа нь МУТСТ чиг үүрэгтэй бүрэн нийцээгүй, үйл ажиллагааны хэрэгжилт, үр дүн хангалттай бус байсан.</t>
  </si>
  <si>
    <t>2 үүргийг зөв тодорхойлон, эдгээр үүргийн дагуу хэрэгжүүлдэг үйл ажиллагааг зохих түвшинд дурдсан.</t>
  </si>
  <si>
    <t>Тайланг зөвхөн шаардсан үед гаргадаг.</t>
  </si>
  <si>
    <t>Тайлангийн үр дүнг бичсэн хэдий МУТСТ-тэй холбоотой хэрэгжүүлсэн үйл ажиллагаа нь үр ашиг багатай, үр дүн муутай байсан.</t>
  </si>
  <si>
    <t>Аль нэг чиг үүргийг зөв тодорхойлсон.</t>
  </si>
  <si>
    <t>Тайлан гаргадаггүй.</t>
  </si>
  <si>
    <t>Тайлангийн үр дүнг бичээгүй буюу тайлан гаргадаггүй.</t>
  </si>
  <si>
    <t>Эдгээр үүргүүдийг тодорхойлж чадаагүй.</t>
  </si>
  <si>
    <t>VI. Сургалт, хүний нөөц</t>
  </si>
  <si>
    <t xml:space="preserve">Ажилтнуудад зориулсан МУТС сургалтын хөтөлбөр байдаг уу?  </t>
  </si>
  <si>
    <t>МУТСТ-тэй чиглэлээр сургалтын хөтөлбөртэй.</t>
  </si>
  <si>
    <t>Давтамж өндөр, сүүлийн 1 сарын хугацаанд сургалт зохион байгуулсан.</t>
  </si>
  <si>
    <t>Чиглэл бүрээр сургалтыг зохион байгуулдаг, шинэ ажилчдад зориулсан сургалтыг тухай бүрд нь тогтмол зохион байгуулдаг.</t>
  </si>
  <si>
    <t>ТУЗ, удирдлагуудад зориулан тогтмол сургалт явуулдаг, сургалтын мэдээллийг өгсөн.</t>
  </si>
  <si>
    <t>МУТСТ-тэй холбоотой сургалтын төсвийг хангалттай  гаргадаг.</t>
  </si>
  <si>
    <t>Сургалт хэр хугацааны давтамжтай явагддаг вэ? Хамгийн сүүлд хэзээ сургалт зохион байгуулсан бэ?</t>
  </si>
  <si>
    <t>Сургалтын хөтөлбөртөө МУТС-тэй чиглэлээр сургалтыг оруулсан.</t>
  </si>
  <si>
    <t>Давтамж өндөр, сүүлийн 3 сарын хугацаанд сургалт зохион байгуулсан.</t>
  </si>
  <si>
    <t>Шинэ ажилчдад зориулан тогтмол сургалт явуулдаг хэдий ч үйл ажиллагааны чиглэл бүрээр ялгаатай  зохион байгуулдаггүй.</t>
  </si>
  <si>
    <t>ТУЗ, удирдлагуудад зориулан сургалт зохион байгуулж байсан.</t>
  </si>
  <si>
    <t>МУТСТ чиглэлээр гаргасан төсвийг хангалттай хэмжээнд батлаагүй.</t>
  </si>
  <si>
    <t>МУТСТ үйл ажиллагааны сургалт ажилчдын хариуцсан үйл ажиллагааны төрлөөр өөр өөр байдаг уу? Шинэ ажилчдыг сургалтад хэрхэн хамруулдаг вэ?</t>
  </si>
  <si>
    <t>МУТСТ чиглэлээр сургалтын хөтөлбөргүй хэдий ч, сургалт зохион байгуулдаг.</t>
  </si>
  <si>
    <t>Давтамж өндөр, сүүлийн 6 сарын хугацаанд сургалт зохион байгуулсан.</t>
  </si>
  <si>
    <t>Зарим тохиолдолд үйл ажиллагааны чиглэл болон, шинэ ажилчдад зориулан сургалт явуулдаг.</t>
  </si>
  <si>
    <t>ТУЗ-д сургалт зохион байгуулж байгаагүй ч удирдлагууд тогтмол сургалтад хамрагддаг.</t>
  </si>
  <si>
    <t>МУТСТ үйл ажиллагааны төсвөөс эсхүл, сургалтын төсвөөс санхүүжүүлдэг.</t>
  </si>
  <si>
    <t>Төлөөлөн удирдах зөвлөл болон байгууллагын удирдлагууд МУТСТ үйл ажиллагааны сургалтад хамрагдсан уу? Сургалтын талаар товч мэдээлэл өгнө үү.</t>
  </si>
  <si>
    <t>Сургалтын хөтөлбөртэй хэдий ч МУТСТ чиглэлээр сургалт зохион байгуулдаггүй.</t>
  </si>
  <si>
    <t>Давтамж бага, сүүлийн 1 жилийн хугацаанд зохион байгуулсан.</t>
  </si>
  <si>
    <t>Сургалт зохион байгуулдаг хэдий ч үйл ажиллагааны чиглэл, шинэ ажилчдад зориулсан сургалт байдаггүй.</t>
  </si>
  <si>
    <t>ТУЗ-д сургалт зохион байгуулж байгаагүй ч, удирдлагуудад сургалт зохион байгуулж байсан.</t>
  </si>
  <si>
    <t>Сургалтыг зохион байгуулах тухай бүр санхүүжилтийг шийддэг.</t>
  </si>
  <si>
    <t>Өнгөрсөн жилийн МУТСТ үйл ажиллагааны сургалтын төсөв хэд байсан бэ? Энэ жилийн төсөв хэд вэ?</t>
  </si>
  <si>
    <t>Сургалтын хөтөлбөргүй, сургалт явуулдаггүй.</t>
  </si>
  <si>
    <t>Давтамж бага, сүүлийн 1 жилээс дээш хугацаанд зохион байгуулаагүй.</t>
  </si>
  <si>
    <t>Сургалт зохион байгуулдаггүй болно.</t>
  </si>
  <si>
    <t>ТУЗ, удирдлагууд сургалтад хамрагдаагүй буюу мэдээлэл өгөөгүй.</t>
  </si>
  <si>
    <t>Сургалтад төсөв хуваарилаагүй, санхүүжилтийг шийдэж чаддаггүй.</t>
  </si>
  <si>
    <t>VII. 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</si>
  <si>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</si>
  <si>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t>Бүрэн автоматчилагдсан сэжигтэй үйл ажиллагааг илрүүлэх дотоод системтэй.</t>
  </si>
  <si>
    <t>Бүх салбар, охин компанид сэжигтэй гүйлгээг хянах тайлагнах бүрэн автоматчилагдсан систем ажилладаг.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</si>
  <si>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</si>
  <si>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Харилцагч бүрээр өөр байдаг.</t>
  </si>
  <si>
    <t>Сэжигтэй гүйлгээ хийгдэхээс сэргийлэх зорилгоор харилцагч бүрийн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</si>
  <si>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</si>
  <si>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</si>
  <si>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Хууль болон байгууллагын дотоод дүрэм, журмын дагуу шийтгэл ногдуулдаг.</t>
  </si>
  <si>
    <t>Байгууллага дотроо баримт бичгийг бүртгэж хадгалан, нэгдсэн мэдээллийн сан үүсгэдэг.</t>
  </si>
  <si>
    <t xml:space="preserve">Баримт бичгийг цаасан хэлбэрээр нэгдсэн нэг газар аюулгүй хадгалдаг. </t>
  </si>
  <si>
    <t>Байгууллага байгуулагдахаас эхлээд бүх үйлчлүүлсэн харилцагчдын мэдээллийг хайхад ямар ч асуудалгүй хурдан гаргаж чаддаг.</t>
  </si>
  <si>
    <t>Хүсэлт гаргахад хүсэлтийг тухай бүрд нь хурдан шийдвэрлэн гаргаж өгдөг/гаргаж өгөх боломжтой.</t>
  </si>
  <si>
    <r>
      <t xml:space="preserve">Танай байгууллагын салбар, охин компанид сэжигтэй үйл ажиллагааг хянах, тайлагнах системтэй байдаг уу? </t>
    </r>
    <r>
      <rPr>
        <sz val="11"/>
        <color rgb="FFFF0000"/>
        <rFont val="Times New Roman"/>
        <family val="1"/>
      </rPr>
      <t>/Хэрэв салбар, охин комданигүй бол бөглөхгүй/</t>
    </r>
  </si>
  <si>
    <t>Сэжигтэй үйл ажиллагааг илрүүлдэг гар ажиллагаа орсон системтэй.</t>
  </si>
  <si>
    <t>Бүх салбар, охин компанид сэжигтэй гүйлгээг хянах нэгж ажилладаг.</t>
  </si>
  <si>
    <t>Сэжигтэй гүйлгээний талаарх мэдээллийг холбогдох нэгжээс гадна байгууллагын ажилчдад мэдэгддэг бөгөөд цааш задруулахгүй байх үүрэгтэй.</t>
  </si>
  <si>
    <t>Улс төрийн хамааралтай этгээд, гадаадын иргэн, хуулийн этгээд зэрэг тодорхой харилцагчдын хувьд ялгаатай.</t>
  </si>
  <si>
    <t>Ашгийн бус байгууллага, улс төрийн хамааралтай этгээд, гадаадын иргэн, хуулийн этгээд зэрэг харилцагчдын дансны мэдээлэл, гүйлгээг хянадаг.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</si>
  <si>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</si>
  <si>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Ажилтан бүрд сэжигтэй гүйлгээг мэдээлэх үүргийг байгууллагын дүрэм, журамд тусгасан байдаг.</t>
  </si>
  <si>
    <t>Байгууллагын дотоод дүрэм, журмын дагуу шийтгэл ногдуулдаг.</t>
  </si>
  <si>
    <t>Баримт бичгийг бүртгэж, ажилтан бүр тусдаа хадгалдаг.</t>
  </si>
  <si>
    <t>Цахим хэлбэрээр нэгдсэн файл үүсгэн вирус халдаахгүйгээр хадгалдаг.</t>
  </si>
  <si>
    <t>Тусдаа баримт бичиг хариуцсан ажилтантай тул тухайн ажилтнаас зөвшөөрөл авч гаргуулдаг/хугацаа шаардана/.</t>
  </si>
  <si>
    <t xml:space="preserve">Хүсэлтийг шийдвэрлэхэд ажлын 3 өдөр шаарддаг. </t>
  </si>
  <si>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</si>
  <si>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Сэжигтэй үйл ажиллагаа илрүүлэх системтэй болохоор судалж /туршиж/ байгаа.</t>
  </si>
  <si>
    <t>Зөвхөн өндөр дүнтэй гүйлгээ их явагддаг салбар, охин компанид хянах, тайлагнах системтэй.</t>
  </si>
  <si>
    <t>Байгууллагын ажилчид сэжигтэй гүйлгээний талаарх мэдээллийг цааш задруулахгүй байх үүрэгтэй боловч үүнийг хянах боломжгүй байдаг.</t>
  </si>
  <si>
    <t>Өндөр дүнтэй гүйлгээ хийж буй харилцагчдын хувьд хянах, шалгах механизмтай.</t>
  </si>
  <si>
    <t>Зөвхөн өндөр дүнтэй гүйлгээ хийж байгаа харилцагчдын дансны мэдээллийг хянадаг.</t>
  </si>
  <si>
    <t>Сэжигтэй гүйлгээ илэрсэн тохиолдолд уг гүйлгээг даруй зогсоогоод баримтыг баримтжуулан авч үлддэг. /Санхүү мэдээллийн албанд мэдээлдэггүй/</t>
  </si>
  <si>
    <t>Байгууллага дотор бусад үйл ажиллагааг авч хэрэгжүүлдэг. /мэдээллийн самбар, тусдаа систем г.м/</t>
  </si>
  <si>
    <t>Дүрэм, журмаар зохицуулдаггүй ч асуудал гаргасан ажилтнуудад ТУЗ-с шийтгэл ногдуулдаг.</t>
  </si>
  <si>
    <t>Баримт бичгийг хадгалдаг учир бүртгэх шаардлагагүй гэж үздэг.</t>
  </si>
  <si>
    <t>Ажлын байрандаа ажилтан бүрийн ширээнд хадгалагддаг.</t>
  </si>
  <si>
    <t>Архиваас шүүн харах шаардлага гардаг. /хугацаа их шаардана/</t>
  </si>
  <si>
    <t>Хүсэлтийг шийдвэрлэхэд ажлын 5 өдөр шаарддаг.</t>
  </si>
  <si>
    <t>Харилцагчдыг хянан шалгах, тайлагнах механизмууд бүх хэрэглэгчдийн хувьд ижил байдаг уу?</t>
  </si>
  <si>
    <t>Сэжигтэй үйл ажиллагааг илрүүлэх систем хэрэгжүүлэх шаардлагагүй гэж үздэг. Энэ талаарх асуудлыг дотооддоо шийдвэрлэдэг.</t>
  </si>
  <si>
    <t>Зөвхөн төв оффист сэжигтэй гүйлгээг хянах, тайлагнах систем ажиллуулдаг.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</si>
  <si>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</si>
  <si>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Бүх харилцагчдын хувьд ижил байдаг.</t>
  </si>
  <si>
    <t>Зөвхөн өндөр дүнтэй гүйлгээ хийж байгаа гадаадын иргэн, хуулийн этгээдийн дансны мэдээлэл, гүйлгээг хянадаг.</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</si>
  <si>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</si>
  <si>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Ажилтан бүрээс асуудаг ч хяналтыг цаг тухай бүрд нь тавьж чаддаггүй.</t>
  </si>
  <si>
    <t>Дүрэм, журамдаа тусгахаар ажиллаж байгаа.</t>
  </si>
  <si>
    <t>Баримт бичгийг бүртгэдэг боловч хадгалдаггүй.</t>
  </si>
  <si>
    <t>Ажлын байрнаас өөр газар эмх цэгцгүй хадгалдаг.</t>
  </si>
  <si>
    <t>Ажилчин бүрд мэдээлэл хадгалагддаг тул тухайн ажилтантай холбогдож мэдээллийг олдог. /хэн ямар файл хариуцан хадгалсан нь тодорхойгүй байдаг/</t>
  </si>
  <si>
    <t>Хүсэлтийг шийдвэрлэн гаргах өгөх боломжтой ч ажлын 5 өдрөөс илүү их хугацаа шаарддаг.</t>
  </si>
  <si>
    <t>Танай байгууллага сэжигтэй гүйлгээ хийхээс урьдчилан сэргийлэхийн тулд ашгийн бус байгууллагууд, улс төрийн хамааралтай этгээд, гадаадын иргэн, хуулийн этгээдийн дансны мэдээлэл, гүйлгээг хянадаг уу?</t>
  </si>
  <si>
    <t>Сэжигтэй үйл ажиллагааг илрүүлэх талаар ямар ч үйл ажиллагаа явуулдаггүй.</t>
  </si>
  <si>
    <t>Салбар, охин компаниуд дээр сэжигтэй үйл ажиллагааг хянах, тайлагнах систем ажиллуулдаггүй.</t>
  </si>
  <si>
    <t>Сэжигтэй гүйлгээний талаарх мэдээллийг задруулахаас урьдчилан сэргийлэх тал дээр ямар нэгэн арга хэмжээ авдаггүй.</t>
  </si>
  <si>
    <t>Харилцагчдыг хянан шалгах, тайлагнах механизм байдаггүй.</t>
  </si>
  <si>
    <t>Харилцагчдын дансны мэдээлэл, гүйлгээг хянадаггүй.</t>
  </si>
  <si>
    <t>Сэжигтэй гүйлгээг тодорхойлох боломжгүй байдаг тул арга хэмжээ авдаггүй.</t>
  </si>
  <si>
    <t>Ямар ч хяналт тавьдаггүй. Ямар ч үүрэг оноогоогүй.</t>
  </si>
  <si>
    <t>Ямар ч шийтгэл ногдуулдаггүй.</t>
  </si>
  <si>
    <t>Баримт бичгийг хадгалж, бүртгэдэггүй.</t>
  </si>
  <si>
    <t>Баримт бичгийг хадгалдаггүй.</t>
  </si>
  <si>
    <t>Харилцагчийн мэдээллийг гаргаж өгөх ямар ч боломжгүй. Харилцагчийн мэдээллийн сан үүсгээгүй.</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</si>
  <si>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</si>
  <si>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</si>
  <si>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</si>
  <si>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</si>
  <si>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</si>
  <si>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</si>
  <si>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</si>
  <si>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Дүн</t>
  </si>
  <si>
    <t>Жин</t>
  </si>
  <si>
    <t>Үнэлгээ</t>
  </si>
  <si>
    <t>Risk Scale</t>
  </si>
  <si>
    <t>Scale</t>
  </si>
  <si>
    <t>From</t>
  </si>
  <si>
    <t>To</t>
  </si>
  <si>
    <r>
      <t xml:space="preserve">Эзэмшлийн төрөл                                                                                            </t>
    </r>
    <r>
      <rPr>
        <b/>
        <sz val="10"/>
        <color theme="1"/>
        <rFont val="Times New Roman"/>
        <family val="1"/>
      </rPr>
      <t>1) Хөрөнгийн бирж-д хувьцаагаа нээлттэй арилжаалсан                                                                         2) Хувь хүний эзэмшил                                                                                                    3) Хуулийн этгээдийн эзэмшил                                                                           4) Гадаадын хөрөнгө оруулалттай                                                                                    5) Улс төрийн хамаарал бүхий этгээдийн эзэмшил</t>
    </r>
  </si>
  <si>
    <t>Very low</t>
  </si>
  <si>
    <t>Low</t>
  </si>
  <si>
    <t>Medium</t>
  </si>
  <si>
    <t>ХЭРЭГЛЭГЧИЙН ЭРСДЭЛ</t>
  </si>
  <si>
    <t>High</t>
  </si>
  <si>
    <t xml:space="preserve">Дотоодын иргэн </t>
  </si>
  <si>
    <t>Very high</t>
  </si>
  <si>
    <t>Дотоодын хуулийн этгээд</t>
  </si>
  <si>
    <t xml:space="preserve">Гадаадын иргэн </t>
  </si>
  <si>
    <t>Гадаадын хуулийн этгээд</t>
  </si>
  <si>
    <t>Дүн I</t>
  </si>
  <si>
    <t>Жин II</t>
  </si>
  <si>
    <t>Жин III</t>
  </si>
  <si>
    <t>Улс төрийн хамаарал бүхий этгээд</t>
  </si>
  <si>
    <t>Улаанбаатар</t>
  </si>
  <si>
    <t>Хөдөө, орон нутаг</t>
  </si>
  <si>
    <t>ГҮЙЛГЭЭНИЙ ЭРСДЭЛ</t>
  </si>
  <si>
    <t>Эдийн засгийн чөлөөт бүс</t>
  </si>
  <si>
    <t>БҮТЭЭГДЭХҮҮН, ҮЙЛЧИЛГЭЭНИЙ ЭРСДЭЛ</t>
  </si>
  <si>
    <t>ФАТФ-аас хориглосон улсууд</t>
  </si>
  <si>
    <t>Бусад улсууд</t>
  </si>
  <si>
    <t>ХҮРГЭХ СУВГИЙН ЭРСДЭЛ</t>
  </si>
  <si>
    <t>ЧАНАРЫН АСУУЛГА</t>
  </si>
  <si>
    <t>Компанийн засаглал</t>
  </si>
  <si>
    <t>МУТС-тэй тэмцэх чиглэлээр хэрэгжүүлж буй арга хэмжээ</t>
  </si>
  <si>
    <t>Эрсдэлийн менежмент</t>
  </si>
  <si>
    <t>Дотоод хяналт ба дотоод, гадаад аудит</t>
  </si>
  <si>
    <t>Үйлчилгээний төв</t>
  </si>
  <si>
    <t>Комплаенс</t>
  </si>
  <si>
    <t>Салбар, зуучлагч</t>
  </si>
  <si>
    <t>Сургалт, хүний нөөц</t>
  </si>
  <si>
    <t>Гар утсанд суурилсан</t>
  </si>
  <si>
    <t>Тайлагнал ба тэмдэглэл</t>
  </si>
  <si>
    <t>НИЙТ ОНОО</t>
  </si>
  <si>
    <t>ЭРСДЭЛИЙН ТҮВШИН</t>
  </si>
  <si>
    <r>
      <rPr>
        <b/>
        <sz val="11"/>
        <color theme="1"/>
        <rFont val="Times New Roman"/>
        <family val="1"/>
      </rPr>
      <t>Ашгийн бус байгууллага гэж дараах этгээдийг ойлгож болно</t>
    </r>
    <r>
      <rPr>
        <sz val="11"/>
        <color theme="1"/>
        <rFont val="Times New Roman"/>
        <family val="1"/>
      </rPr>
      <t>: Өөрсдийн ашиг сонирхол, үзэл бодлын үүднээс сайн дурын үндсэн дээр байгуулагдан үйл ажиллагаагаа төрөөс хараат бус, өөрийгөө удирдах зарчмаар явуулдаг ашгийн төлөө бус байгууллага болон Иргэний хуулийн 36.2-т заасан чиг үүрэг бүхий сан (үүнд буяны, шашны, соёлын, боловсролын, нийгмийн, нийгэмлэгийн зорилгоор эсвэл бусад төрлийн “сайн үйлс” -ийн үйл ажиллагаа эрхлэх зорилгоор үйл ажиллагаа явуулдаг этгээд орно. Тухайлбал сүм, хийд гэх мэт)</t>
    </r>
  </si>
  <si>
    <t>Танай байгууллагын үүсгэн байгуулагч, хувьцаа эзэмшигчийн бүрэлдэхүүнд ашгийн бус байгууллага байдаг эсэх</t>
  </si>
  <si>
    <r>
      <t>Танай байгууллагын удирдах албан тушаалтан, үүсгэн байгуулагч эсхүл хувьцаа эзэмшигч нь ашгийн бус байгууллагын гишүүнчлэлтэй эсэх 
/</t>
    </r>
    <r>
      <rPr>
        <sz val="11"/>
        <color rgb="FFFF0000"/>
        <rFont val="Times New Roman"/>
        <family val="1"/>
      </rPr>
      <t>Хэрэв энэ асуултад үгүй гэж хариулсан бол 3 дугаар асуулгыг бөглөх шаардлагагүй</t>
    </r>
    <r>
      <rPr>
        <sz val="11"/>
        <color theme="1"/>
        <rFont val="Times New Roman"/>
        <family val="1"/>
      </rPr>
      <t xml:space="preserve"> /</t>
    </r>
  </si>
  <si>
    <t>Ашгийн бус байгууллагын гишүүнлчэлийн талаар мэдээлэл, тайлбар дэлгэрэнгүй оруулна уу</t>
  </si>
  <si>
    <r>
      <t>Танай байгууллагаас ашгийн бус байгууллага санхүүгийн үйлчилгээ авдаг уу? /</t>
    </r>
    <r>
      <rPr>
        <sz val="11"/>
        <color rgb="FFFF0000"/>
        <rFont val="Times New Roman"/>
        <family val="1"/>
      </rPr>
      <t xml:space="preserve">Хэрэв энэ асуултад үгүй гэж хариулсан бол 5-8 дугаар асуулгыг бөглөх шаардлагагүй </t>
    </r>
    <r>
      <rPr>
        <sz val="11"/>
        <color theme="1"/>
        <rFont val="Times New Roman"/>
        <family val="1"/>
      </rPr>
      <t>/</t>
    </r>
  </si>
  <si>
    <t>Ашгийн бус байгууллага нь ямар төрлийн санхүүгийн үйлчилгээ авсан/авдаг вэ? 
/Ж.ш зээлийн үйлчилгээ, мөнгөн гуйвуулгын үйлчилгээ, даатгалын үйлчилгээ, үнэт цаас худалдан авах гэх мэт/</t>
  </si>
  <si>
    <t>Харилцагчийг таньж мэдэх хүрээнд ашгийн бус байгууллагад тусгайлсан хяналт тавьдаг эсэх?
/Хэрэв тусгайлсан хяналт тавьдаг бол энэ талаар дэлгэрэнгүй бичнэ үү/</t>
  </si>
  <si>
    <t>Харилцагчаас үүсэх эрсдэлийн хүрээнд ашгийн бус байгууллагын эрсдэлийн түвшинг хэрхэн тодорхойлдог вэ?
/бага, дунджаас доош, дундаж, дунджаас дээш, өндөр гэх мэт/</t>
  </si>
  <si>
    <r>
      <rPr>
        <b/>
        <i/>
        <sz val="11"/>
        <color rgb="FFFF0000"/>
        <rFont val="Times New Roman"/>
        <family val="1"/>
      </rPr>
      <t>ЗААВАЛ БӨГЛӨХ</t>
    </r>
    <r>
      <rPr>
        <i/>
        <sz val="11"/>
        <color theme="1"/>
        <rFont val="Times New Roman"/>
        <family val="1"/>
      </rPr>
      <t xml:space="preserve">: VIII. Бусад (Энэхүү бүлэг нь эрдэлийн үнэлгээний оноонд </t>
    </r>
    <r>
      <rPr>
        <b/>
        <i/>
        <sz val="11"/>
        <color theme="1"/>
        <rFont val="Times New Roman"/>
        <family val="1"/>
      </rPr>
      <t>нөлөөлөхгүй</t>
    </r>
    <r>
      <rPr>
        <i/>
        <sz val="11"/>
        <color theme="1"/>
        <rFont val="Times New Roman"/>
        <family val="1"/>
      </rPr>
      <t>)</t>
    </r>
  </si>
  <si>
    <t xml:space="preserve">Тайланг үнэн зөв гаргасан: </t>
  </si>
  <si>
    <t>Шинэ харилцагчийг таних, баталгаажуулах үйл ажиллагаанд дараах шаардлагуудыг тусгасан уу? Үүнд: 
• Баталгаажуулалтын баримт бичгийн шалгалт.
• Шинэ хэрэглэгчидтэй нүүр тулсан уулзалт хийх.
• Бие даасан эх сурвалжтай мэдээллээр хангах.
• Өндөр эрсдэлтэй бизнестэй холбоотой эсхүл эрсдэлтэй гэгдэх орнуудын эрсдэлтэй харилцагчдыг нарийвчлан шалгах.
• Компанийн хувьд бизнес, байршил, санхүүгийн тайлан, хүлээгдэж буй гүйлгээ зэргийн мэдээллийг авах.</t>
  </si>
  <si>
    <t>Мөнгөн шилжүүлэг хийгдэх үед харилцагчдаас тухайн мөнгөний эх үүсвэр бүрээр дараах мэдээллийг авдаг уу? Үүнд: 
• Эх үүсвэрийн мэдээлэл /хувь хүн, хуулийн этгээдийн нэр хаяг/
• Шилжүүлгийн хэмжээ.
• Шилжүүлэг хийх тов.
• Төлбөрийн зааварчилгаа.
• Хүлээн авагчийн банкны тодорхойлолт.
• Хүлээн авагчийн нэр, хаяг.
• Шилжүүлгийн зорилго.</t>
  </si>
  <si>
    <t xml:space="preserve">Танай байгууллагын ТУЗ, удирдлагууд, албан хаагчдын боловсрол, ажлын туршлагыг 1-5 онооны хооронд дүгнэнэ үү? /1=сайн/ </t>
  </si>
  <si>
    <t>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t>
  </si>
  <si>
    <t>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 Эрх зүйн харилцаа болон эрх мэдэл, тухайлбал итгэмжлэлийн эрх болон түүнтэй төстэй эрхүүд.
• Бенефициар өмчлөгчийн хөрөнгийн эх үүсвэрийн талаарх мэдээлэл.
• Төлөөлж буй компанийн эзэмшигч, удирдлагын тодорхойлолт.</t>
  </si>
  <si>
    <t>Танай байгууллага МУТС-тэй тэмцэх дүрэм, журамдаа харилцагчийг таних, баталгаажуулах хэсэгт доорх этгээдүүдийг тусгасан байдаг уу? Үүнд:                                                                                                                                    (1) Дотоодын иргэн                                                                                                        (2) Гадаадын иргэн                                                                                                     (3) Хуулийн этгээд                                                                                                        (4) Итгэлцлийн/хуулийн/шашны/буяны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</si>
  <si>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r>
      <rPr>
        <sz val="7"/>
        <rFont val="Times New Roman"/>
        <family val="1"/>
      </rPr>
      <t xml:space="preserve"> </t>
    </r>
    <r>
      <rPr>
        <sz val="12"/>
        <rFont val="Times New Roman"/>
        <family val="1"/>
      </rPr>
      <t>Ёс зүйн дүрэмтэй, тусган ажилладаг.</t>
    </r>
  </si>
  <si>
    <r>
      <rPr>
        <sz val="7"/>
        <rFont val="Times New Roman"/>
        <family val="1"/>
      </rPr>
      <t xml:space="preserve"> </t>
    </r>
    <r>
      <rPr>
        <sz val="12"/>
        <rFont val="Times New Roman"/>
        <family val="1"/>
      </rPr>
      <t>Ёс зүйн дүрэмтэй, тусгахаар бэлтгэсэн.</t>
    </r>
  </si>
  <si>
    <r>
      <rPr>
        <sz val="7"/>
        <rFont val="Times New Roman"/>
        <family val="1"/>
      </rPr>
      <t xml:space="preserve"> </t>
    </r>
    <r>
      <rPr>
        <sz val="12"/>
        <rFont val="Times New Roman"/>
        <family val="1"/>
      </rPr>
      <t>Ёс зүйн дүрэмтэй, тусгаагүй.</t>
    </r>
  </si>
  <si>
    <r>
      <rPr>
        <sz val="11"/>
        <rFont val="Times New Roman"/>
        <family val="1"/>
      </rPr>
      <t xml:space="preserve">(1) </t>
    </r>
    <r>
      <rPr>
        <sz val="11"/>
        <rFont val="Calibri"/>
        <family val="2"/>
        <scheme val="minor"/>
      </rPr>
      <t>мэдээллийг нь авдаг</t>
    </r>
  </si>
  <si>
    <r>
      <rPr>
        <sz val="7"/>
        <rFont val="Times New Roman"/>
        <family val="1"/>
      </rPr>
      <t xml:space="preserve"> </t>
    </r>
    <r>
      <rPr>
        <sz val="11"/>
        <rFont val="Calibri"/>
        <family val="2"/>
        <scheme val="minor"/>
      </rPr>
      <t xml:space="preserve">1 шаардлагыг тусгасан </t>
    </r>
  </si>
  <si>
    <r>
      <rPr>
        <sz val="7"/>
        <rFont val="Times New Roman"/>
        <family val="1"/>
      </rPr>
      <t xml:space="preserve"> </t>
    </r>
    <r>
      <rPr>
        <sz val="12"/>
        <rFont val="Times New Roman"/>
        <family val="1"/>
      </rPr>
      <t>МУТС-тэй холбоотой мэдээлэл байхгүй.</t>
    </r>
  </si>
  <si>
    <r>
      <rPr>
        <sz val="7"/>
        <rFont val="Times New Roman"/>
        <family val="1"/>
      </rPr>
      <t xml:space="preserve"> </t>
    </r>
    <r>
      <rPr>
        <sz val="12"/>
        <rFont val="Times New Roman"/>
        <family val="1"/>
      </rPr>
      <t>Сард 1 удаа бол.</t>
    </r>
  </si>
  <si>
    <r>
      <rPr>
        <sz val="7"/>
        <rFont val="Times New Roman"/>
        <family val="1"/>
      </rPr>
      <t xml:space="preserve"> </t>
    </r>
    <r>
      <rPr>
        <sz val="12"/>
        <rFont val="Times New Roman"/>
        <family val="1"/>
      </rPr>
      <t>5 жилийн өмнөх мэдээллийг олоход маш хүндрэлтэй. Системд оруулаагүй байдаг.</t>
    </r>
  </si>
  <si>
    <t>Дотоодын иргэний хийсэн нийт арилжааны дүн /өссөн дүнгээр/</t>
  </si>
  <si>
    <t>Дотоодын хуулийн этгээдийн хийсэн нийт арилжааны дүн /өссөн дүнгээр/</t>
  </si>
  <si>
    <t>Гадаадын иргэний хийсэн нийт арилжааны дүн /өссөн дүнгээр/</t>
  </si>
  <si>
    <t>Гадаадын хуулийн этгээдийн хийсэн нийт арилжааны дүн /өссөн дүнгээр/</t>
  </si>
  <si>
    <t>Улс төрийн хамаарал бүхий этгээдийн хийсэн нийт арилжааны дүн /өссөн дүнгээр/</t>
  </si>
  <si>
    <t>Улаанбаатар хотод үзүүлсэн үйлчилгээ буюу олгосон зээлийн дүн /өссөн дүнгээр/</t>
  </si>
  <si>
    <t>Хөдөө, орон нутагт үзүүлсэн үйлчилгээ буюу олгосон зээлийн дүн /өссөн дүнгээр/</t>
  </si>
  <si>
    <t>Эдийн засгийн чөлөөт бүсэд үзүүлсэн үйлчилгээ буюу олгосон зээлийн дүн /өссөн дүнгээр/</t>
  </si>
  <si>
    <t>Бусад улсуудад үзүүлсэн үйлчилгээ буюу олгосон зээлийн дүн /өссөн дүнгээр/</t>
  </si>
  <si>
    <t>Мөнгөн гуйвуулгын үйлчилгээний дүн /өссөн дүнгээр/</t>
  </si>
  <si>
    <t>Итгэлцлийн үйлчилгээний өглөг /өссөн дүнгээр/</t>
  </si>
  <si>
    <t>Гадаад валют арилжааны дүн /өссөн дүнгээр/</t>
  </si>
  <si>
    <t>Үйлчилгээний төвөөр дамжуулан үйлчилгээ үзүүлсэн болон олгосон зээлийн дүн /өссөн дүнгээр/</t>
  </si>
  <si>
    <t>Салбар, зуучлагчаар дамжуулан үйлчилгээ үзүүлсэн болон олгосон зээлийн дүн /өссөн дүнгээр/</t>
  </si>
  <si>
    <t>Гар утсанд суурилсан /мобайл апп/-аар дамжуулан үйлчилгээ үзүүлсэн болон олгосон зээлийн дүн /өссөн дүнгээр/</t>
  </si>
  <si>
    <t>V. Комплаенс</t>
  </si>
  <si>
    <t>Тухайн байгууллага Комплаенс ажилтантай, МУТСТ чиглэлээр ажилладаг .</t>
  </si>
  <si>
    <t>Тайлангийн үр дүнг бичсэн, үр дүнд МУТСТ-тэй холбоотой хэрэгжүүлсэн үйл ажиллагаа, хэрэгжилт, үр дүнг багтаасан, хэрэгжүүлсэн үйл ажиллагаа Комплаенс ажилтны чиг үүрэгт бүрэн нийцсэн, үр ашигтай хэрэгжсэн.</t>
  </si>
  <si>
    <t>3 үүргийг тодорхойлсон, Комплаенс ажилтны мөрдөж ажилладаг бусад чиг үүргүүдийг тодорхойлсон.</t>
  </si>
  <si>
    <t>Комплаенс ажилтны чиг үүргийг тодорхойлсон, төлөвлөгөөг боловсруулан ажилладаг.</t>
  </si>
  <si>
    <t xml:space="preserve">Комплаенс ажилтантай хэдий ч МУТСТ чиглэлээр гүйцэтгэх үүргийг нарийн тодорхойлоогүй </t>
  </si>
  <si>
    <t>Комплаенс ажилтны чиг үүргийг тодорхойлсон,  төлөвлөгөөгүй хэдий ч тодорхой хугацааг Комплаенс ажилтны үүрэгт зарцуулдаг.</t>
  </si>
  <si>
    <t>Комплаенс ажилтангүй хэдий ч МУТСТ чиглэлээр ажиллах Комплаенс ажилтны чиг үүргийг хариуцсан ажилтан байгаа</t>
  </si>
  <si>
    <t>Комплаенс ажилтны чиг үүргийг тодорхойлсон,  төлөвлөгөөгүй, МУТСТ-тэй холбоотой Комплаенс ажилтны үүргийг гүйцэтгэх чиглэл авсан хэдий ч үйл ажиллагаа идэвхтэй явуулдаггүй.</t>
  </si>
  <si>
    <t xml:space="preserve">Комплаенс ажилтныг томилоогүй </t>
  </si>
  <si>
    <t>Комплаенс ажилтны хариуцдаг бусад чиг үүргийг тодорхойлоогүй, МУТСТ чиг үүргийн хүрээнд идэвхтэй үйл ажиллагаа явуулдаггүй.</t>
  </si>
  <si>
    <t>Комплаенс ажилтан томилсон МУТСТ мэдээлэл, чиг үүргийг тодорхойлсон.</t>
  </si>
  <si>
    <t>Комплаенс ажилтан томилсон холбогдох мэдээлэл, чиг үүргийг тодорхойлсон.</t>
  </si>
  <si>
    <t>Танай байгууллага МУТСТ-тэй холбоотой комплаенс ажилтан томилсон уу? Хэрэв тийм бол нэр, албан тушаал, мэргэжлийн ур чадвар, чиг үүргийг тодорхойлно уу. /комплаенс ажилтныг томилоогүй тохиолдолд дараах асуулгуудыг бөглөх шаардлагагүй/</t>
  </si>
  <si>
    <t>МУТСТ үйл ажиллагааны комплаенсын асуудал хариуцсан ажилтан МУТСТ үйл ажиллагаанаас өөр үйл ажиллагаатай холбоотой үүрэг гүйцэтгэдэг үү? Хэрэв тийм бол, өөр ямар чиг үүргээр ажилладгийг тодорхой бичнэ үү, хэр цаг хугацааг МУТСТ асуудалд зарцуулдаг вэ?</t>
  </si>
  <si>
    <t>МУТСТ үйл ажиллагааны комплаенсын асуудал хариуцсан ажилтан тайлангаа хэнд, хэр хугацааны давтамжтай мэдээлдэг вэ?</t>
  </si>
  <si>
    <t>МУТС-ийн комплаенсын асуудал хариуцсан ажилтны бэлтгэсэн сүүлийн тайлангийн үр дүнг товч бичнэ үү.</t>
  </si>
  <si>
    <t>МУТС-ийн комплаенсын асуудал хариуцсан ажилтны (a) сэжигтэй үйл ажиллагааг хянах, тайлагнах; (b) сургалт зохион байгуулах; (в) эрсдэлийн систем ба хяналтыг бий болгох, (d) бусад зэрэг үүргүүдийг тайлбарлан, эдгээр чиг үүргийн дагуу гүйцэтгэдэг ажил үүргийг бичнэ үү.</t>
  </si>
  <si>
    <t>ОООО/СС/ӨӨ</t>
  </si>
  <si>
    <t>Тайлант хугацаанд хэдэн ашгийн бус байгууллага танай байгууллагаар үйлчлүүлсэн бэ? /тоон утга оруулна уу/</t>
  </si>
  <si>
    <t>Тайлант хугацаанд ашгийн бус байгууллагад үзүүлсэн үйлчилгээний нийт үнийн дүнг оруулна уу? /тоон утга оруулна уу/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</si>
</sst>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2" x14ac:knownFonts="1">
    <font>
      <sz val="11"/>
      <color theme="1"/>
      <name val="Calibri"/>
      <family val="2"/>
      <scheme val="minor"/>
    </font>
    <font>
      <b/>
      <sz val="12"/>
      <color theme="1"/>
      <name val="Times New Roman"/>
      <family val="1"/>
    </font>
    <font>
      <sz val="12"/>
      <color theme="1"/>
      <name val="Times New Roman"/>
      <family val="1"/>
    </font>
    <font>
      <b/>
      <sz val="11"/>
      <color rgb="FF000000"/>
      <name val="Times New Roman"/>
      <family val="1"/>
    </font>
    <font>
      <sz val="11"/>
      <color rgb="FF000000"/>
      <name val="Times New Roman"/>
      <family val="1"/>
    </font>
    <font>
      <sz val="11"/>
      <color theme="1"/>
      <name val="Times New Roman"/>
      <family val="1"/>
    </font>
    <font>
      <i/>
      <sz val="11"/>
      <color theme="1"/>
      <name val="Times New Roman"/>
      <family val="1"/>
    </font>
    <font>
      <sz val="11"/>
      <color rgb="FFFF0000"/>
      <name val="Times New Roman"/>
      <family val="1"/>
    </font>
    <font>
      <sz val="11"/>
      <name val="Times New Roman"/>
      <family val="1"/>
    </font>
    <font>
      <sz val="11"/>
      <color theme="1"/>
      <name val="Calibri"/>
      <family val="2"/>
      <scheme val="minor"/>
    </font>
    <font>
      <sz val="10"/>
      <color theme="1"/>
      <name val="Times New Roman"/>
      <family val="1"/>
    </font>
    <font>
      <b/>
      <sz val="10"/>
      <color theme="1"/>
      <name val="Times New Roman"/>
      <family val="1"/>
    </font>
    <font>
      <i/>
      <sz val="11"/>
      <color rgb="FF000000"/>
      <name val="Times New Roman"/>
      <family val="1"/>
    </font>
    <font>
      <b/>
      <i/>
      <sz val="11"/>
      <color theme="1"/>
      <name val="Times New Roman"/>
      <family val="1"/>
    </font>
    <font>
      <sz val="10"/>
      <color rgb="FF000000"/>
      <name val="Times New Roman"/>
      <family val="1"/>
    </font>
    <font>
      <b/>
      <sz val="11"/>
      <color rgb="FFFF0000"/>
      <name val="Times New Roman"/>
      <family val="1"/>
    </font>
    <font>
      <b/>
      <sz val="11"/>
      <color theme="1"/>
      <name val="Times New Roman"/>
      <family val="1"/>
    </font>
    <font>
      <b/>
      <sz val="11"/>
      <name val="Calibri"/>
      <family val="2"/>
      <scheme val="minor"/>
    </font>
    <font>
      <sz val="11"/>
      <name val="Calibri"/>
      <family val="2"/>
      <scheme val="minor"/>
    </font>
    <font>
      <i/>
      <sz val="10"/>
      <color theme="1"/>
      <name val="Times New Roman"/>
      <family val="1"/>
    </font>
    <font>
      <i/>
      <sz val="9"/>
      <color theme="1"/>
      <name val="Times New Roman"/>
      <family val="1"/>
    </font>
    <font>
      <sz val="9"/>
      <color theme="1"/>
      <name val="Times New Roman"/>
      <family val="1"/>
    </font>
    <font>
      <b/>
      <sz val="12"/>
      <color rgb="FFFF0000"/>
      <name val="Times New Roman"/>
      <family val="1"/>
    </font>
    <font>
      <b/>
      <i/>
      <sz val="11"/>
      <color rgb="FFFF0000"/>
      <name val="Times New Roman"/>
      <family val="1"/>
    </font>
    <font>
      <sz val="8"/>
      <name val="Times New Roman"/>
      <family val="1"/>
    </font>
    <font>
      <b/>
      <sz val="12"/>
      <name val="Times New Roman"/>
      <family val="1"/>
    </font>
    <font>
      <sz val="10"/>
      <name val="Times New Roman"/>
      <family val="1"/>
    </font>
    <font>
      <i/>
      <sz val="11"/>
      <name val="Times New Roman"/>
      <family val="1"/>
    </font>
    <font>
      <sz val="12"/>
      <name val="Times New Roman"/>
      <family val="1"/>
    </font>
    <font>
      <sz val="7"/>
      <name val="Times New Roman"/>
      <family val="1"/>
    </font>
    <font>
      <sz val="11"/>
      <name val="Wingdings"/>
      <charset val="2"/>
    </font>
    <font>
      <sz val="11"/>
      <color theme="6" tint="0.39997558519241921"/>
      <name val="Times New Roman"/>
      <family val="1"/>
    </font>
  </fonts>
  <fills count="14">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theme="4" tint="0.59999389629810485"/>
        <bgColor indexed="64"/>
      </patternFill>
    </fill>
    <fill>
      <patternFill patternType="solid">
        <fgColor theme="4"/>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rgb="FFFFC000"/>
        <bgColor indexed="64"/>
      </patternFill>
    </fill>
    <fill>
      <patternFill patternType="solid">
        <fgColor theme="9" tint="0.59999389629810485"/>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43" fontId="9" fillId="0" borderId="0" applyFont="0" applyFill="0" applyBorder="0" applyAlignment="0" applyProtection="0"/>
  </cellStyleXfs>
  <cellXfs count="186">
    <xf numFmtId="0" fontId="0" fillId="0" borderId="0" xfId="0"/>
    <xf numFmtId="0" fontId="5" fillId="0" borderId="0" xfId="0" applyFont="1"/>
    <xf numFmtId="0" fontId="5" fillId="0" borderId="1" xfId="0" applyFont="1" applyBorder="1" applyAlignment="1">
      <alignment horizontal="center" vertical="center"/>
    </xf>
    <xf numFmtId="0" fontId="5" fillId="0" borderId="1" xfId="0" applyFont="1" applyBorder="1"/>
    <xf numFmtId="0" fontId="12" fillId="0" borderId="1" xfId="0" applyFont="1" applyBorder="1" applyAlignment="1">
      <alignment horizontal="center" vertical="center" wrapText="1"/>
    </xf>
    <xf numFmtId="0" fontId="5" fillId="5" borderId="0" xfId="0" applyFont="1" applyFill="1"/>
    <xf numFmtId="0" fontId="16" fillId="0" borderId="1" xfId="0" applyFont="1" applyBorder="1"/>
    <xf numFmtId="9" fontId="5" fillId="0" borderId="1" xfId="0" applyNumberFormat="1" applyFont="1" applyBorder="1" applyAlignment="1">
      <alignment horizontal="center" vertical="center"/>
    </xf>
    <xf numFmtId="43" fontId="18" fillId="11" borderId="1" xfId="1" applyFont="1" applyFill="1" applyBorder="1" applyAlignment="1">
      <alignment horizontal="center" vertical="center" wrapText="1"/>
    </xf>
    <xf numFmtId="0" fontId="16" fillId="0" borderId="1" xfId="0" applyFont="1" applyBorder="1" applyAlignment="1">
      <alignment horizontal="center" vertical="center"/>
    </xf>
    <xf numFmtId="0" fontId="16" fillId="3" borderId="1" xfId="0" applyFont="1" applyFill="1" applyBorder="1" applyAlignment="1">
      <alignment horizontal="center" vertical="center"/>
    </xf>
    <xf numFmtId="9" fontId="16" fillId="3" borderId="1" xfId="0" applyNumberFormat="1" applyFont="1" applyFill="1" applyBorder="1" applyAlignment="1">
      <alignment horizontal="center" vertical="center"/>
    </xf>
    <xf numFmtId="0" fontId="5" fillId="3" borderId="0" xfId="0" applyFont="1" applyFill="1"/>
    <xf numFmtId="0" fontId="16" fillId="2" borderId="1" xfId="0" applyFont="1" applyFill="1" applyBorder="1" applyAlignment="1">
      <alignment horizontal="center" vertical="center"/>
    </xf>
    <xf numFmtId="9" fontId="16" fillId="2" borderId="1" xfId="0" applyNumberFormat="1" applyFont="1" applyFill="1" applyBorder="1" applyAlignment="1">
      <alignment horizontal="center" vertical="center"/>
    </xf>
    <xf numFmtId="0" fontId="16" fillId="2" borderId="1" xfId="0" applyFont="1" applyFill="1" applyBorder="1" applyAlignment="1">
      <alignment horizontal="center"/>
    </xf>
    <xf numFmtId="9" fontId="5" fillId="7" borderId="1" xfId="0" applyNumberFormat="1" applyFont="1" applyFill="1" applyBorder="1" applyAlignment="1">
      <alignment horizontal="center" vertical="center"/>
    </xf>
    <xf numFmtId="10" fontId="5" fillId="7" borderId="1" xfId="0" applyNumberFormat="1" applyFont="1" applyFill="1" applyBorder="1" applyAlignment="1">
      <alignment horizontal="center" vertical="center"/>
    </xf>
    <xf numFmtId="0" fontId="16" fillId="3" borderId="4" xfId="0" applyFont="1" applyFill="1" applyBorder="1" applyAlignment="1">
      <alignment horizontal="center" vertical="center"/>
    </xf>
    <xf numFmtId="9" fontId="16" fillId="3" borderId="4"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Alignment="1">
      <alignment vertical="center"/>
    </xf>
    <xf numFmtId="0" fontId="17" fillId="11" borderId="1" xfId="0" applyFont="1" applyFill="1" applyBorder="1" applyAlignment="1">
      <alignment horizontal="center" vertical="center" wrapText="1"/>
    </xf>
    <xf numFmtId="0" fontId="17" fillId="11" borderId="1" xfId="0" applyFont="1" applyFill="1" applyBorder="1" applyAlignment="1">
      <alignment horizontal="center" vertical="center"/>
    </xf>
    <xf numFmtId="9" fontId="5" fillId="10" borderId="1" xfId="0" applyNumberFormat="1" applyFont="1" applyFill="1" applyBorder="1"/>
    <xf numFmtId="9" fontId="5" fillId="8" borderId="1" xfId="0" applyNumberFormat="1" applyFont="1" applyFill="1" applyBorder="1"/>
    <xf numFmtId="9" fontId="5" fillId="0" borderId="1" xfId="0" applyNumberFormat="1" applyFont="1" applyBorder="1"/>
    <xf numFmtId="9" fontId="5" fillId="6" borderId="1" xfId="0" applyNumberFormat="1" applyFont="1" applyFill="1" applyBorder="1" applyAlignment="1">
      <alignment horizontal="center" vertical="center"/>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 fillId="13" borderId="0" xfId="0" applyFont="1" applyFill="1" applyAlignment="1">
      <alignment horizontal="center" vertical="center" wrapText="1"/>
    </xf>
    <xf numFmtId="0" fontId="12" fillId="13"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5" fillId="13" borderId="1" xfId="0" applyFont="1" applyFill="1" applyBorder="1" applyAlignment="1">
      <alignment horizontal="center" vertical="center"/>
    </xf>
    <xf numFmtId="0" fontId="1" fillId="13" borderId="1" xfId="0" applyFont="1" applyFill="1" applyBorder="1" applyAlignment="1">
      <alignment horizontal="center" vertical="center" wrapText="1"/>
    </xf>
    <xf numFmtId="0" fontId="7" fillId="13" borderId="0" xfId="0" applyFont="1" applyFill="1" applyAlignment="1">
      <alignment horizontal="center" vertical="center"/>
    </xf>
    <xf numFmtId="0" fontId="5" fillId="13" borderId="0" xfId="0" applyFont="1" applyFill="1"/>
    <xf numFmtId="0" fontId="5" fillId="13" borderId="0" xfId="0" applyFont="1" applyFill="1" applyAlignment="1">
      <alignment vertical="top" wrapText="1"/>
    </xf>
    <xf numFmtId="0" fontId="5" fillId="13" borderId="0" xfId="0" applyFont="1" applyFill="1" applyAlignment="1">
      <alignment horizontal="left" vertical="center" wrapText="1"/>
    </xf>
    <xf numFmtId="0" fontId="5" fillId="13" borderId="1" xfId="0" applyFont="1" applyFill="1" applyBorder="1" applyAlignment="1">
      <alignment horizontal="left" vertical="center" wrapText="1"/>
    </xf>
    <xf numFmtId="0" fontId="5" fillId="13" borderId="1" xfId="0" applyFont="1" applyFill="1" applyBorder="1"/>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5" fillId="13" borderId="1" xfId="0" applyFont="1" applyFill="1" applyBorder="1" applyAlignment="1">
      <alignment horizontal="left" vertical="top" wrapText="1"/>
    </xf>
    <xf numFmtId="0" fontId="3" fillId="13" borderId="0" xfId="0" applyFont="1" applyFill="1" applyAlignment="1">
      <alignment vertical="center" wrapText="1"/>
    </xf>
    <xf numFmtId="0" fontId="5" fillId="13" borderId="4" xfId="0" applyFont="1" applyFill="1" applyBorder="1" applyAlignment="1">
      <alignment horizontal="center" vertical="center"/>
    </xf>
    <xf numFmtId="0" fontId="7" fillId="13" borderId="1" xfId="0" applyFont="1" applyFill="1" applyBorder="1" applyAlignment="1">
      <alignment horizontal="center" vertical="center"/>
    </xf>
    <xf numFmtId="0" fontId="8" fillId="13" borderId="0" xfId="0" applyFont="1" applyFill="1"/>
    <xf numFmtId="0" fontId="5" fillId="13" borderId="6" xfId="0" applyFont="1" applyFill="1" applyBorder="1" applyAlignment="1">
      <alignment horizontal="center" vertical="center"/>
    </xf>
    <xf numFmtId="0" fontId="2" fillId="13" borderId="6" xfId="0" applyFont="1" applyFill="1" applyBorder="1" applyAlignment="1">
      <alignment horizontal="left" vertical="center" wrapText="1"/>
    </xf>
    <xf numFmtId="0" fontId="1" fillId="13" borderId="6" xfId="0" applyFont="1" applyFill="1" applyBorder="1" applyAlignment="1">
      <alignment horizontal="center" vertical="center" wrapText="1"/>
    </xf>
    <xf numFmtId="0" fontId="7" fillId="13" borderId="0" xfId="0" applyFont="1" applyFill="1"/>
    <xf numFmtId="0" fontId="8" fillId="13" borderId="0" xfId="0" applyFont="1" applyFill="1" applyAlignment="1">
      <alignment horizontal="center" vertical="center"/>
    </xf>
    <xf numFmtId="0" fontId="24" fillId="13" borderId="0" xfId="0" applyFont="1" applyFill="1"/>
    <xf numFmtId="0" fontId="25" fillId="13" borderId="0" xfId="0" applyFont="1" applyFill="1" applyAlignment="1">
      <alignment vertical="center" wrapText="1"/>
    </xf>
    <xf numFmtId="0" fontId="25" fillId="13" borderId="0" xfId="0" applyFont="1" applyFill="1" applyAlignment="1">
      <alignment horizontal="center" vertical="center" wrapText="1"/>
    </xf>
    <xf numFmtId="0" fontId="26" fillId="13" borderId="0" xfId="0" applyFont="1" applyFill="1"/>
    <xf numFmtId="0" fontId="27" fillId="13" borderId="0" xfId="0" applyFont="1" applyFill="1" applyAlignment="1">
      <alignment horizontal="center" vertical="center"/>
    </xf>
    <xf numFmtId="0" fontId="28" fillId="13" borderId="0" xfId="0" applyFont="1" applyFill="1" applyAlignment="1">
      <alignment horizontal="justify" vertical="center"/>
    </xf>
    <xf numFmtId="0" fontId="8" fillId="13" borderId="0" xfId="0" applyFont="1" applyFill="1" applyAlignment="1">
      <alignment horizontal="justify" vertical="center"/>
    </xf>
    <xf numFmtId="0" fontId="8" fillId="13" borderId="0" xfId="0" applyFont="1" applyFill="1" applyAlignment="1">
      <alignment vertical="center"/>
    </xf>
    <xf numFmtId="0" fontId="18" fillId="13" borderId="0" xfId="0" applyFont="1" applyFill="1"/>
    <xf numFmtId="0" fontId="8" fillId="13" borderId="0" xfId="0" applyFont="1" applyFill="1" applyAlignment="1">
      <alignment horizontal="left" vertical="center"/>
    </xf>
    <xf numFmtId="0" fontId="18" fillId="13" borderId="0" xfId="0" applyFont="1" applyFill="1" applyAlignment="1">
      <alignment horizontal="justify" vertical="center"/>
    </xf>
    <xf numFmtId="0" fontId="30" fillId="13" borderId="0" xfId="0" applyFont="1" applyFill="1" applyAlignment="1">
      <alignment horizontal="justify" vertical="center"/>
    </xf>
    <xf numFmtId="0" fontId="18" fillId="13" borderId="0" xfId="0" applyFont="1" applyFill="1" applyAlignment="1">
      <alignment horizontal="left" vertical="center"/>
    </xf>
    <xf numFmtId="0" fontId="18" fillId="13" borderId="0" xfId="0" applyFont="1" applyFill="1" applyAlignment="1">
      <alignment horizontal="center" vertical="center"/>
    </xf>
    <xf numFmtId="0" fontId="28" fillId="13" borderId="0" xfId="0" applyFont="1" applyFill="1"/>
    <xf numFmtId="0" fontId="28" fillId="13" borderId="0" xfId="0" applyFont="1" applyFill="1" applyAlignment="1">
      <alignment horizontal="left" vertical="center"/>
    </xf>
    <xf numFmtId="0" fontId="24" fillId="13" borderId="0" xfId="0" applyFont="1" applyFill="1" applyAlignment="1">
      <alignment horizontal="justify" vertical="center"/>
    </xf>
    <xf numFmtId="0" fontId="18" fillId="0" borderId="0" xfId="0" applyFont="1"/>
    <xf numFmtId="4" fontId="5" fillId="13" borderId="1" xfId="0" applyNumberFormat="1" applyFont="1" applyFill="1" applyBorder="1" applyAlignment="1">
      <alignment horizontal="center" vertical="center" wrapText="1"/>
    </xf>
    <xf numFmtId="0" fontId="7" fillId="13" borderId="0" xfId="0" applyFont="1" applyFill="1" applyAlignment="1">
      <alignment vertical="center"/>
    </xf>
    <xf numFmtId="0" fontId="31" fillId="13" borderId="0" xfId="0" applyFont="1" applyFill="1" applyAlignment="1">
      <alignment horizontal="left" vertical="center" wrapText="1"/>
    </xf>
    <xf numFmtId="0" fontId="5" fillId="5" borderId="0" xfId="0" applyFont="1" applyFill="1" applyAlignment="1">
      <alignment horizontal="left" vertical="center" wrapText="1"/>
    </xf>
    <xf numFmtId="0" fontId="15" fillId="5" borderId="0" xfId="0" applyFont="1" applyFill="1" applyAlignment="1">
      <alignment horizontal="center" vertical="center"/>
    </xf>
    <xf numFmtId="0" fontId="5" fillId="5" borderId="0" xfId="0" applyFont="1" applyFill="1" applyAlignment="1">
      <alignment horizontal="left" vertical="center"/>
    </xf>
    <xf numFmtId="0" fontId="15" fillId="5" borderId="0" xfId="0" applyFont="1" applyFill="1" applyAlignment="1">
      <alignment horizontal="left" vertical="center"/>
    </xf>
    <xf numFmtId="4" fontId="5" fillId="13" borderId="2" xfId="0" applyNumberFormat="1" applyFont="1" applyFill="1" applyBorder="1" applyAlignment="1">
      <alignment horizontal="center" vertical="center" wrapText="1"/>
    </xf>
    <xf numFmtId="4" fontId="5" fillId="13" borderId="3" xfId="0" applyNumberFormat="1" applyFont="1" applyFill="1" applyBorder="1" applyAlignment="1">
      <alignment horizontal="center" vertical="center" wrapText="1"/>
    </xf>
    <xf numFmtId="0" fontId="13" fillId="3" borderId="0" xfId="0" applyFont="1" applyFill="1" applyAlignment="1">
      <alignment horizontal="center" vertical="center"/>
    </xf>
    <xf numFmtId="0" fontId="6" fillId="3" borderId="0" xfId="0" applyFont="1" applyFill="1" applyAlignment="1">
      <alignment horizontal="center" vertical="center"/>
    </xf>
    <xf numFmtId="0" fontId="3" fillId="13" borderId="1" xfId="0" applyFont="1" applyFill="1" applyBorder="1" applyAlignment="1">
      <alignment horizontal="center" vertical="center" wrapText="1"/>
    </xf>
    <xf numFmtId="0" fontId="2" fillId="13" borderId="2" xfId="0" applyFont="1" applyFill="1" applyBorder="1" applyAlignment="1">
      <alignment horizontal="left" vertical="center" wrapText="1"/>
    </xf>
    <xf numFmtId="0" fontId="1" fillId="13" borderId="3"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5" fillId="13" borderId="2" xfId="0" applyFont="1" applyFill="1" applyBorder="1" applyAlignment="1">
      <alignment horizontal="left" vertical="center" wrapText="1"/>
    </xf>
    <xf numFmtId="0" fontId="5" fillId="13" borderId="3" xfId="0" applyFont="1" applyFill="1" applyBorder="1" applyAlignment="1">
      <alignment horizontal="left" vertical="center" wrapText="1"/>
    </xf>
    <xf numFmtId="0" fontId="5" fillId="13" borderId="2" xfId="0" applyFont="1" applyFill="1" applyBorder="1" applyAlignment="1">
      <alignment horizontal="center" vertical="center" wrapText="1"/>
    </xf>
    <xf numFmtId="0" fontId="5" fillId="13" borderId="3" xfId="0" applyFont="1" applyFill="1" applyBorder="1" applyAlignment="1">
      <alignment horizontal="center" vertical="center" wrapText="1"/>
    </xf>
    <xf numFmtId="0" fontId="10" fillId="13" borderId="2"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5" fillId="13" borderId="1" xfId="0" applyFont="1" applyFill="1" applyBorder="1" applyAlignment="1">
      <alignment horizontal="left" vertical="center" wrapText="1"/>
    </xf>
    <xf numFmtId="0" fontId="5" fillId="13" borderId="4" xfId="0" applyFont="1" applyFill="1" applyBorder="1" applyAlignment="1">
      <alignment horizontal="left" vertical="center"/>
    </xf>
    <xf numFmtId="0" fontId="5" fillId="13" borderId="1" xfId="0" applyFont="1" applyFill="1" applyBorder="1" applyAlignment="1">
      <alignment horizontal="center" vertical="center"/>
    </xf>
    <xf numFmtId="0" fontId="6" fillId="13" borderId="1" xfId="0" applyFont="1" applyFill="1" applyBorder="1" applyAlignment="1">
      <alignment horizontal="left"/>
    </xf>
    <xf numFmtId="0" fontId="6" fillId="3" borderId="1" xfId="0" applyFont="1" applyFill="1" applyBorder="1" applyAlignment="1">
      <alignment horizontal="center" vertical="center"/>
    </xf>
    <xf numFmtId="3" fontId="5" fillId="13" borderId="2" xfId="0" applyNumberFormat="1" applyFont="1" applyFill="1" applyBorder="1" applyAlignment="1">
      <alignment horizontal="center" vertical="center" wrapText="1"/>
    </xf>
    <xf numFmtId="3" fontId="5" fillId="13" borderId="3" xfId="0" applyNumberFormat="1" applyFont="1" applyFill="1" applyBorder="1" applyAlignment="1">
      <alignment horizontal="center" vertical="center" wrapText="1"/>
    </xf>
    <xf numFmtId="0" fontId="6" fillId="3" borderId="2" xfId="0" applyFont="1" applyFill="1" applyBorder="1" applyAlignment="1">
      <alignment horizontal="center"/>
    </xf>
    <xf numFmtId="0" fontId="6" fillId="3" borderId="5" xfId="0" applyFont="1" applyFill="1" applyBorder="1" applyAlignment="1">
      <alignment horizontal="center"/>
    </xf>
    <xf numFmtId="0" fontId="6" fillId="3" borderId="3" xfId="0" applyFont="1" applyFill="1" applyBorder="1" applyAlignment="1">
      <alignment horizontal="center"/>
    </xf>
    <xf numFmtId="0" fontId="5" fillId="3" borderId="2" xfId="0" applyFont="1" applyFill="1" applyBorder="1" applyAlignment="1">
      <alignment horizontal="center" wrapText="1"/>
    </xf>
    <xf numFmtId="0" fontId="5" fillId="3" borderId="5" xfId="0" applyFont="1" applyFill="1" applyBorder="1" applyAlignment="1">
      <alignment horizontal="center" wrapText="1"/>
    </xf>
    <xf numFmtId="0" fontId="5" fillId="3" borderId="3" xfId="0" applyFont="1" applyFill="1" applyBorder="1" applyAlignment="1">
      <alignment horizontal="center" wrapText="1"/>
    </xf>
    <xf numFmtId="0" fontId="6" fillId="3" borderId="1" xfId="0" applyFont="1" applyFill="1" applyBorder="1" applyAlignment="1">
      <alignment horizontal="center"/>
    </xf>
    <xf numFmtId="0" fontId="6" fillId="3" borderId="2"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3" xfId="0" applyFont="1" applyFill="1" applyBorder="1" applyAlignment="1">
      <alignment horizontal="center" vertical="center"/>
    </xf>
    <xf numFmtId="0" fontId="5" fillId="13" borderId="1" xfId="0" applyFont="1" applyFill="1" applyBorder="1" applyAlignment="1">
      <alignment horizontal="center" vertical="center" wrapText="1"/>
    </xf>
    <xf numFmtId="0" fontId="1" fillId="13" borderId="0" xfId="0" applyFont="1" applyFill="1" applyAlignment="1">
      <alignment horizontal="center" vertical="center" wrapText="1"/>
    </xf>
    <xf numFmtId="0" fontId="13" fillId="3" borderId="6" xfId="0" applyFont="1" applyFill="1" applyBorder="1" applyAlignment="1">
      <alignment horizontal="center"/>
    </xf>
    <xf numFmtId="0" fontId="5" fillId="3" borderId="6" xfId="0" applyFont="1" applyFill="1" applyBorder="1" applyAlignment="1">
      <alignment horizontal="center"/>
    </xf>
    <xf numFmtId="0" fontId="5" fillId="0" borderId="1" xfId="0" applyFont="1" applyBorder="1" applyAlignment="1">
      <alignment horizontal="center"/>
    </xf>
    <xf numFmtId="0" fontId="6" fillId="13" borderId="2" xfId="0" applyFont="1" applyFill="1" applyBorder="1" applyAlignment="1">
      <alignment horizontal="center" wrapText="1"/>
    </xf>
    <xf numFmtId="0" fontId="6" fillId="13" borderId="5" xfId="0" applyFont="1" applyFill="1" applyBorder="1" applyAlignment="1">
      <alignment horizontal="center" wrapText="1"/>
    </xf>
    <xf numFmtId="0" fontId="6" fillId="13" borderId="3" xfId="0" applyFont="1" applyFill="1" applyBorder="1" applyAlignment="1">
      <alignment horizontal="center" wrapText="1"/>
    </xf>
    <xf numFmtId="0" fontId="6" fillId="13" borderId="1" xfId="0" applyFont="1" applyFill="1" applyBorder="1" applyAlignment="1">
      <alignment horizontal="left" vertical="center"/>
    </xf>
    <xf numFmtId="0" fontId="14" fillId="13" borderId="2" xfId="0" applyFont="1" applyFill="1" applyBorder="1" applyAlignment="1">
      <alignment horizontal="left" vertical="center" wrapText="1"/>
    </xf>
    <xf numFmtId="0" fontId="14" fillId="13" borderId="3" xfId="0" applyFont="1" applyFill="1" applyBorder="1" applyAlignment="1">
      <alignment horizontal="left" vertical="center" wrapText="1"/>
    </xf>
    <xf numFmtId="0" fontId="5" fillId="13" borderId="2" xfId="0" applyFont="1" applyFill="1" applyBorder="1" applyAlignment="1">
      <alignment horizontal="center" vertical="center"/>
    </xf>
    <xf numFmtId="0" fontId="5" fillId="13" borderId="3" xfId="0" applyFont="1" applyFill="1"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5" fillId="3" borderId="1" xfId="0" applyFont="1" applyFill="1" applyBorder="1" applyAlignment="1">
      <alignment horizontal="center" vertical="center"/>
    </xf>
    <xf numFmtId="0" fontId="16" fillId="12" borderId="1" xfId="0" applyFont="1" applyFill="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4" xfId="0" applyFont="1" applyBorder="1" applyAlignment="1">
      <alignment horizontal="center" vertical="center"/>
    </xf>
    <xf numFmtId="9" fontId="5" fillId="8" borderId="1" xfId="0" applyNumberFormat="1" applyFont="1" applyFill="1" applyBorder="1" applyAlignment="1">
      <alignment horizontal="center" vertical="center"/>
    </xf>
    <xf numFmtId="0" fontId="5" fillId="8" borderId="1" xfId="0" applyFont="1" applyFill="1" applyBorder="1" applyAlignment="1">
      <alignment horizontal="center" vertical="center"/>
    </xf>
    <xf numFmtId="9" fontId="5" fillId="6" borderId="8" xfId="0" applyNumberFormat="1" applyFont="1" applyFill="1" applyBorder="1" applyAlignment="1">
      <alignment horizontal="center" vertical="center"/>
    </xf>
    <xf numFmtId="0" fontId="5" fillId="6" borderId="9" xfId="0" applyFont="1" applyFill="1" applyBorder="1" applyAlignment="1">
      <alignment horizontal="center" vertical="center"/>
    </xf>
    <xf numFmtId="0" fontId="5" fillId="6" borderId="4" xfId="0" applyFont="1" applyFill="1" applyBorder="1" applyAlignment="1">
      <alignment horizontal="center" vertical="center"/>
    </xf>
    <xf numFmtId="0" fontId="19" fillId="0" borderId="10" xfId="0" applyFont="1" applyBorder="1" applyAlignment="1">
      <alignment horizontal="center" vertical="center"/>
    </xf>
    <xf numFmtId="0" fontId="19" fillId="0" borderId="13" xfId="0" applyFont="1" applyBorder="1" applyAlignment="1">
      <alignment horizontal="center" vertical="center"/>
    </xf>
    <xf numFmtId="0" fontId="19" fillId="0" borderId="14" xfId="0" applyFont="1" applyBorder="1" applyAlignment="1">
      <alignment horizontal="center" vertical="center"/>
    </xf>
    <xf numFmtId="0" fontId="19" fillId="0" borderId="11" xfId="0" applyFont="1" applyBorder="1" applyAlignment="1">
      <alignment horizontal="center" vertical="center"/>
    </xf>
    <xf numFmtId="0" fontId="19" fillId="0" borderId="6" xfId="0" applyFont="1" applyBorder="1" applyAlignment="1">
      <alignment horizontal="center" vertical="center"/>
    </xf>
    <xf numFmtId="0" fontId="19" fillId="0" borderId="12" xfId="0" applyFont="1" applyBorder="1" applyAlignment="1">
      <alignment horizontal="center" vertical="center"/>
    </xf>
    <xf numFmtId="9" fontId="5" fillId="10" borderId="8" xfId="0" applyNumberFormat="1" applyFont="1" applyFill="1" applyBorder="1" applyAlignment="1">
      <alignment horizontal="right" vertical="center"/>
    </xf>
    <xf numFmtId="9" fontId="5" fillId="10" borderId="4" xfId="0" applyNumberFormat="1" applyFont="1" applyFill="1" applyBorder="1" applyAlignment="1">
      <alignment horizontal="right" vertical="center"/>
    </xf>
    <xf numFmtId="0" fontId="5" fillId="0" borderId="8" xfId="0" applyFont="1" applyBorder="1" applyAlignment="1">
      <alignment horizontal="center"/>
    </xf>
    <xf numFmtId="0" fontId="5" fillId="0" borderId="4"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9" fillId="0" borderId="1" xfId="0" applyFont="1" applyBorder="1" applyAlignment="1">
      <alignment horizontal="right" vertical="center"/>
    </xf>
    <xf numFmtId="0" fontId="20" fillId="0" borderId="1" xfId="0" applyFont="1" applyBorder="1" applyAlignment="1">
      <alignment horizontal="right"/>
    </xf>
    <xf numFmtId="0" fontId="16" fillId="0" borderId="1" xfId="0" applyFont="1" applyBorder="1" applyAlignment="1">
      <alignment horizontal="left"/>
    </xf>
    <xf numFmtId="0" fontId="19" fillId="0" borderId="1" xfId="0" applyFont="1" applyBorder="1" applyAlignment="1">
      <alignment horizontal="right" vertical="center" wrapText="1"/>
    </xf>
    <xf numFmtId="0" fontId="5" fillId="0" borderId="2"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16" fillId="0" borderId="1" xfId="0" applyFont="1" applyBorder="1" applyAlignment="1">
      <alignment horizontal="left" vertical="center"/>
    </xf>
    <xf numFmtId="0" fontId="21" fillId="0" borderId="1" xfId="0" applyFont="1" applyBorder="1" applyAlignment="1">
      <alignment horizontal="right"/>
    </xf>
    <xf numFmtId="0" fontId="5" fillId="0" borderId="8" xfId="0" applyFont="1" applyBorder="1" applyAlignment="1">
      <alignment horizontal="right" vertical="center"/>
    </xf>
    <xf numFmtId="0" fontId="5" fillId="0" borderId="4" xfId="0" applyFont="1" applyBorder="1" applyAlignment="1">
      <alignment horizontal="right" vertical="center"/>
    </xf>
    <xf numFmtId="0" fontId="5" fillId="0" borderId="1" xfId="0" applyFont="1" applyBorder="1" applyAlignment="1">
      <alignment horizontal="center" vertical="center"/>
    </xf>
    <xf numFmtId="9" fontId="16" fillId="9" borderId="1" xfId="0" applyNumberFormat="1" applyFont="1" applyFill="1" applyBorder="1" applyAlignment="1">
      <alignment horizontal="center" vertical="center"/>
    </xf>
    <xf numFmtId="0" fontId="16" fillId="9" borderId="1" xfId="0" applyFont="1" applyFill="1" applyBorder="1" applyAlignment="1">
      <alignment horizontal="center" vertical="center"/>
    </xf>
    <xf numFmtId="9" fontId="16" fillId="8" borderId="1" xfId="0" applyNumberFormat="1" applyFont="1" applyFill="1" applyBorder="1" applyAlignment="1">
      <alignment horizontal="center" vertical="center"/>
    </xf>
    <xf numFmtId="0" fontId="16" fillId="8" borderId="1" xfId="0" applyFont="1" applyFill="1" applyBorder="1" applyAlignment="1">
      <alignment horizontal="center" vertical="center"/>
    </xf>
    <xf numFmtId="0" fontId="5" fillId="0" borderId="10"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17" fillId="11" borderId="1"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12" xfId="0" applyFont="1" applyBorder="1" applyAlignment="1">
      <alignment horizontal="center" vertical="center" wrapText="1"/>
    </xf>
    <xf numFmtId="0" fontId="10" fillId="4" borderId="1" xfId="0" applyFont="1" applyFill="1" applyBorder="1" applyAlignment="1">
      <alignment horizontal="left" vertical="center"/>
    </xf>
    <xf numFmtId="0" fontId="5" fillId="3" borderId="2" xfId="0" applyFont="1" applyFill="1" applyBorder="1" applyAlignment="1">
      <alignment horizontal="center"/>
    </xf>
    <xf numFmtId="0" fontId="5" fillId="3" borderId="5" xfId="0" applyFont="1" applyFill="1" applyBorder="1" applyAlignment="1">
      <alignment horizontal="center"/>
    </xf>
    <xf numFmtId="0" fontId="5" fillId="3" borderId="3" xfId="0" applyFont="1" applyFill="1" applyBorder="1" applyAlignment="1">
      <alignment horizontal="center"/>
    </xf>
    <xf numFmtId="0" fontId="10" fillId="4" borderId="1"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6" fillId="2" borderId="1" xfId="0" applyFont="1" applyFill="1" applyBorder="1" applyAlignment="1">
      <alignment horizontal="left"/>
    </xf>
    <xf numFmtId="0" fontId="3" fillId="0" borderId="1" xfId="0" applyFont="1" applyBorder="1" applyAlignment="1">
      <alignment horizontal="center" vertical="center" wrapText="1"/>
    </xf>
    <xf numFmtId="0" fontId="5" fillId="3" borderId="11" xfId="0" applyFont="1" applyFill="1" applyBorder="1" applyAlignment="1">
      <alignment horizontal="center"/>
    </xf>
    <xf numFmtId="0" fontId="5" fillId="3" borderId="12" xfId="0" applyFont="1" applyFill="1" applyBorder="1" applyAlignment="1">
      <alignment horizontal="center"/>
    </xf>
    <xf numFmtId="0" fontId="6" fillId="2" borderId="1" xfId="0" applyFont="1" applyFill="1" applyBorder="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4"/>
  <sheetViews>
    <sheetView topLeftCell="A4" workbookViewId="0">
      <selection activeCell="A11" sqref="A11:L11"/>
    </sheetView>
  </sheetViews>
  <sheetFormatPr defaultColWidth="9.140625" defaultRowHeight="15" x14ac:dyDescent="0.25"/>
  <cols>
    <col min="1" max="1" width="5.85546875" style="1" customWidth="1"/>
    <col min="2" max="256" width="9.140625" style="1"/>
    <col min="257" max="257" width="5.85546875" style="1" customWidth="1"/>
    <col min="258" max="512" width="9.140625" style="1"/>
    <col min="513" max="513" width="5.85546875" style="1" customWidth="1"/>
    <col min="514" max="768" width="9.140625" style="1"/>
    <col min="769" max="769" width="5.85546875" style="1" customWidth="1"/>
    <col min="770" max="1024" width="9.140625" style="1"/>
    <col min="1025" max="1025" width="5.85546875" style="1" customWidth="1"/>
    <col min="1026" max="1280" width="9.140625" style="1"/>
    <col min="1281" max="1281" width="5.85546875" style="1" customWidth="1"/>
    <col min="1282" max="1536" width="9.140625" style="1"/>
    <col min="1537" max="1537" width="5.85546875" style="1" customWidth="1"/>
    <col min="1538" max="1792" width="9.140625" style="1"/>
    <col min="1793" max="1793" width="5.85546875" style="1" customWidth="1"/>
    <col min="1794" max="2048" width="9.140625" style="1"/>
    <col min="2049" max="2049" width="5.85546875" style="1" customWidth="1"/>
    <col min="2050" max="2304" width="9.140625" style="1"/>
    <col min="2305" max="2305" width="5.85546875" style="1" customWidth="1"/>
    <col min="2306" max="2560" width="9.140625" style="1"/>
    <col min="2561" max="2561" width="5.85546875" style="1" customWidth="1"/>
    <col min="2562" max="2816" width="9.140625" style="1"/>
    <col min="2817" max="2817" width="5.85546875" style="1" customWidth="1"/>
    <col min="2818" max="3072" width="9.140625" style="1"/>
    <col min="3073" max="3073" width="5.85546875" style="1" customWidth="1"/>
    <col min="3074" max="3328" width="9.140625" style="1"/>
    <col min="3329" max="3329" width="5.85546875" style="1" customWidth="1"/>
    <col min="3330" max="3584" width="9.140625" style="1"/>
    <col min="3585" max="3585" width="5.85546875" style="1" customWidth="1"/>
    <col min="3586" max="3840" width="9.140625" style="1"/>
    <col min="3841" max="3841" width="5.85546875" style="1" customWidth="1"/>
    <col min="3842" max="4096" width="9.140625" style="1"/>
    <col min="4097" max="4097" width="5.85546875" style="1" customWidth="1"/>
    <col min="4098" max="4352" width="9.140625" style="1"/>
    <col min="4353" max="4353" width="5.85546875" style="1" customWidth="1"/>
    <col min="4354" max="4608" width="9.140625" style="1"/>
    <col min="4609" max="4609" width="5.85546875" style="1" customWidth="1"/>
    <col min="4610" max="4864" width="9.140625" style="1"/>
    <col min="4865" max="4865" width="5.85546875" style="1" customWidth="1"/>
    <col min="4866" max="5120" width="9.140625" style="1"/>
    <col min="5121" max="5121" width="5.85546875" style="1" customWidth="1"/>
    <col min="5122" max="5376" width="9.140625" style="1"/>
    <col min="5377" max="5377" width="5.85546875" style="1" customWidth="1"/>
    <col min="5378" max="5632" width="9.140625" style="1"/>
    <col min="5633" max="5633" width="5.85546875" style="1" customWidth="1"/>
    <col min="5634" max="5888" width="9.140625" style="1"/>
    <col min="5889" max="5889" width="5.85546875" style="1" customWidth="1"/>
    <col min="5890" max="6144" width="9.140625" style="1"/>
    <col min="6145" max="6145" width="5.85546875" style="1" customWidth="1"/>
    <col min="6146" max="6400" width="9.140625" style="1"/>
    <col min="6401" max="6401" width="5.85546875" style="1" customWidth="1"/>
    <col min="6402" max="6656" width="9.140625" style="1"/>
    <col min="6657" max="6657" width="5.85546875" style="1" customWidth="1"/>
    <col min="6658" max="6912" width="9.140625" style="1"/>
    <col min="6913" max="6913" width="5.85546875" style="1" customWidth="1"/>
    <col min="6914" max="7168" width="9.140625" style="1"/>
    <col min="7169" max="7169" width="5.85546875" style="1" customWidth="1"/>
    <col min="7170" max="7424" width="9.140625" style="1"/>
    <col min="7425" max="7425" width="5.85546875" style="1" customWidth="1"/>
    <col min="7426" max="7680" width="9.140625" style="1"/>
    <col min="7681" max="7681" width="5.85546875" style="1" customWidth="1"/>
    <col min="7682" max="7936" width="9.140625" style="1"/>
    <col min="7937" max="7937" width="5.85546875" style="1" customWidth="1"/>
    <col min="7938" max="8192" width="9.140625" style="1"/>
    <col min="8193" max="8193" width="5.85546875" style="1" customWidth="1"/>
    <col min="8194" max="8448" width="9.140625" style="1"/>
    <col min="8449" max="8449" width="5.85546875" style="1" customWidth="1"/>
    <col min="8450" max="8704" width="9.140625" style="1"/>
    <col min="8705" max="8705" width="5.85546875" style="1" customWidth="1"/>
    <col min="8706" max="8960" width="9.140625" style="1"/>
    <col min="8961" max="8961" width="5.85546875" style="1" customWidth="1"/>
    <col min="8962" max="9216" width="9.140625" style="1"/>
    <col min="9217" max="9217" width="5.85546875" style="1" customWidth="1"/>
    <col min="9218" max="9472" width="9.140625" style="1"/>
    <col min="9473" max="9473" width="5.85546875" style="1" customWidth="1"/>
    <col min="9474" max="9728" width="9.140625" style="1"/>
    <col min="9729" max="9729" width="5.85546875" style="1" customWidth="1"/>
    <col min="9730" max="9984" width="9.140625" style="1"/>
    <col min="9985" max="9985" width="5.85546875" style="1" customWidth="1"/>
    <col min="9986" max="10240" width="9.140625" style="1"/>
    <col min="10241" max="10241" width="5.85546875" style="1" customWidth="1"/>
    <col min="10242" max="10496" width="9.140625" style="1"/>
    <col min="10497" max="10497" width="5.85546875" style="1" customWidth="1"/>
    <col min="10498" max="10752" width="9.140625" style="1"/>
    <col min="10753" max="10753" width="5.85546875" style="1" customWidth="1"/>
    <col min="10754" max="11008" width="9.140625" style="1"/>
    <col min="11009" max="11009" width="5.85546875" style="1" customWidth="1"/>
    <col min="11010" max="11264" width="9.140625" style="1"/>
    <col min="11265" max="11265" width="5.85546875" style="1" customWidth="1"/>
    <col min="11266" max="11520" width="9.140625" style="1"/>
    <col min="11521" max="11521" width="5.85546875" style="1" customWidth="1"/>
    <col min="11522" max="11776" width="9.140625" style="1"/>
    <col min="11777" max="11777" width="5.85546875" style="1" customWidth="1"/>
    <col min="11778" max="12032" width="9.140625" style="1"/>
    <col min="12033" max="12033" width="5.85546875" style="1" customWidth="1"/>
    <col min="12034" max="12288" width="9.140625" style="1"/>
    <col min="12289" max="12289" width="5.85546875" style="1" customWidth="1"/>
    <col min="12290" max="12544" width="9.140625" style="1"/>
    <col min="12545" max="12545" width="5.85546875" style="1" customWidth="1"/>
    <col min="12546" max="12800" width="9.140625" style="1"/>
    <col min="12801" max="12801" width="5.85546875" style="1" customWidth="1"/>
    <col min="12802" max="13056" width="9.140625" style="1"/>
    <col min="13057" max="13057" width="5.85546875" style="1" customWidth="1"/>
    <col min="13058" max="13312" width="9.140625" style="1"/>
    <col min="13313" max="13313" width="5.85546875" style="1" customWidth="1"/>
    <col min="13314" max="13568" width="9.140625" style="1"/>
    <col min="13569" max="13569" width="5.85546875" style="1" customWidth="1"/>
    <col min="13570" max="13824" width="9.140625" style="1"/>
    <col min="13825" max="13825" width="5.85546875" style="1" customWidth="1"/>
    <col min="13826" max="14080" width="9.140625" style="1"/>
    <col min="14081" max="14081" width="5.85546875" style="1" customWidth="1"/>
    <col min="14082" max="14336" width="9.140625" style="1"/>
    <col min="14337" max="14337" width="5.85546875" style="1" customWidth="1"/>
    <col min="14338" max="14592" width="9.140625" style="1"/>
    <col min="14593" max="14593" width="5.85546875" style="1" customWidth="1"/>
    <col min="14594" max="14848" width="9.140625" style="1"/>
    <col min="14849" max="14849" width="5.85546875" style="1" customWidth="1"/>
    <col min="14850" max="15104" width="9.140625" style="1"/>
    <col min="15105" max="15105" width="5.85546875" style="1" customWidth="1"/>
    <col min="15106" max="15360" width="9.140625" style="1"/>
    <col min="15361" max="15361" width="5.85546875" style="1" customWidth="1"/>
    <col min="15362" max="15616" width="9.140625" style="1"/>
    <col min="15617" max="15617" width="5.85546875" style="1" customWidth="1"/>
    <col min="15618" max="15872" width="9.140625" style="1"/>
    <col min="15873" max="15873" width="5.85546875" style="1" customWidth="1"/>
    <col min="15874" max="16128" width="9.140625" style="1"/>
    <col min="16129" max="16129" width="5.85546875" style="1" customWidth="1"/>
    <col min="16130" max="16384" width="9.140625" style="1"/>
  </cols>
  <sheetData>
    <row r="1" spans="1:12" x14ac:dyDescent="0.25">
      <c r="A1" s="5"/>
      <c r="B1" s="75" t="s">
        <v>0</v>
      </c>
      <c r="C1" s="75"/>
      <c r="D1" s="75"/>
      <c r="E1" s="75"/>
      <c r="F1" s="75"/>
      <c r="G1" s="75"/>
      <c r="H1" s="75"/>
      <c r="I1" s="75"/>
      <c r="J1" s="75"/>
      <c r="K1" s="75"/>
      <c r="L1" s="75"/>
    </row>
    <row r="2" spans="1:12" x14ac:dyDescent="0.25">
      <c r="A2" s="5"/>
      <c r="B2" s="76" t="s">
        <v>1</v>
      </c>
      <c r="C2" s="76"/>
      <c r="D2" s="76"/>
      <c r="E2" s="76"/>
      <c r="F2" s="76"/>
      <c r="G2" s="76"/>
      <c r="H2" s="76"/>
      <c r="I2" s="76"/>
      <c r="J2" s="76"/>
      <c r="K2" s="76"/>
      <c r="L2" s="76"/>
    </row>
    <row r="3" spans="1:12" ht="126" customHeight="1" x14ac:dyDescent="0.25">
      <c r="A3" s="74" t="s">
        <v>2</v>
      </c>
      <c r="B3" s="74"/>
      <c r="C3" s="74"/>
      <c r="D3" s="74"/>
      <c r="E3" s="74"/>
      <c r="F3" s="74"/>
      <c r="G3" s="74"/>
      <c r="H3" s="74"/>
      <c r="I3" s="74"/>
      <c r="J3" s="74"/>
      <c r="K3" s="74"/>
      <c r="L3" s="74"/>
    </row>
    <row r="4" spans="1:12" ht="30" customHeight="1" x14ac:dyDescent="0.25">
      <c r="A4" s="5"/>
      <c r="B4" s="74" t="s">
        <v>3</v>
      </c>
      <c r="C4" s="74"/>
      <c r="D4" s="74"/>
      <c r="E4" s="74"/>
      <c r="F4" s="74"/>
      <c r="G4" s="74"/>
      <c r="H4" s="74"/>
      <c r="I4" s="74"/>
      <c r="J4" s="74"/>
      <c r="K4" s="74"/>
      <c r="L4" s="74"/>
    </row>
    <row r="5" spans="1:12" ht="14.45" customHeight="1" x14ac:dyDescent="0.25">
      <c r="A5" s="5"/>
      <c r="B5" s="74" t="s">
        <v>4</v>
      </c>
      <c r="C5" s="74"/>
      <c r="D5" s="74"/>
      <c r="E5" s="74"/>
      <c r="F5" s="74"/>
      <c r="G5" s="74"/>
      <c r="H5" s="74"/>
      <c r="I5" s="74"/>
      <c r="J5" s="74"/>
      <c r="K5" s="74"/>
      <c r="L5" s="74"/>
    </row>
    <row r="6" spans="1:12" ht="14.45" customHeight="1" x14ac:dyDescent="0.25">
      <c r="A6" s="5"/>
      <c r="B6" s="74"/>
      <c r="C6" s="74"/>
      <c r="D6" s="74"/>
      <c r="E6" s="74"/>
      <c r="F6" s="74"/>
      <c r="G6" s="74"/>
      <c r="H6" s="74"/>
      <c r="I6" s="74"/>
      <c r="J6" s="74"/>
      <c r="K6" s="74"/>
      <c r="L6" s="74"/>
    </row>
    <row r="7" spans="1:12" ht="14.45" customHeight="1" x14ac:dyDescent="0.25">
      <c r="A7" s="77" t="s">
        <v>5</v>
      </c>
      <c r="B7" s="77"/>
      <c r="C7" s="77"/>
      <c r="D7" s="77"/>
      <c r="E7" s="77"/>
      <c r="F7" s="77"/>
      <c r="G7" s="77"/>
      <c r="H7" s="77"/>
      <c r="I7" s="77"/>
      <c r="J7" s="77"/>
      <c r="K7" s="77"/>
      <c r="L7" s="77"/>
    </row>
    <row r="8" spans="1:12" ht="39" customHeight="1" x14ac:dyDescent="0.25">
      <c r="A8" s="74" t="s">
        <v>6</v>
      </c>
      <c r="B8" s="74"/>
      <c r="C8" s="74"/>
      <c r="D8" s="74"/>
      <c r="E8" s="74"/>
      <c r="F8" s="74"/>
      <c r="G8" s="74"/>
      <c r="H8" s="74"/>
      <c r="I8" s="74"/>
      <c r="J8" s="74"/>
      <c r="K8" s="74"/>
      <c r="L8" s="74"/>
    </row>
    <row r="9" spans="1:12" ht="22.15" customHeight="1" x14ac:dyDescent="0.25">
      <c r="A9" s="74" t="s">
        <v>7</v>
      </c>
      <c r="B9" s="74"/>
      <c r="C9" s="74"/>
      <c r="D9" s="74"/>
      <c r="E9" s="74"/>
      <c r="F9" s="74"/>
      <c r="G9" s="74"/>
      <c r="H9" s="74"/>
      <c r="I9" s="74"/>
      <c r="J9" s="74"/>
      <c r="K9" s="74"/>
      <c r="L9" s="74"/>
    </row>
    <row r="10" spans="1:12" ht="34.15" customHeight="1" x14ac:dyDescent="0.25">
      <c r="A10" s="74" t="s">
        <v>8</v>
      </c>
      <c r="B10" s="74"/>
      <c r="C10" s="74"/>
      <c r="D10" s="74"/>
      <c r="E10" s="74"/>
      <c r="F10" s="74"/>
      <c r="G10" s="74"/>
      <c r="H10" s="74"/>
      <c r="I10" s="74"/>
      <c r="J10" s="74"/>
      <c r="K10" s="74"/>
      <c r="L10" s="74"/>
    </row>
    <row r="11" spans="1:12" ht="40.9" customHeight="1" x14ac:dyDescent="0.25">
      <c r="A11" s="74" t="s">
        <v>9</v>
      </c>
      <c r="B11" s="74"/>
      <c r="C11" s="74"/>
      <c r="D11" s="74"/>
      <c r="E11" s="74"/>
      <c r="F11" s="74"/>
      <c r="G11" s="74"/>
      <c r="H11" s="74"/>
      <c r="I11" s="74"/>
      <c r="J11" s="74"/>
      <c r="K11" s="74"/>
      <c r="L11" s="74"/>
    </row>
    <row r="12" spans="1:12" ht="44.45" customHeight="1" x14ac:dyDescent="0.25">
      <c r="A12" s="74" t="s">
        <v>10</v>
      </c>
      <c r="B12" s="74"/>
      <c r="C12" s="74"/>
      <c r="D12" s="74"/>
      <c r="E12" s="74"/>
      <c r="F12" s="74"/>
      <c r="G12" s="74"/>
      <c r="H12" s="74"/>
      <c r="I12" s="74"/>
      <c r="J12" s="74"/>
      <c r="K12" s="74"/>
      <c r="L12" s="74"/>
    </row>
    <row r="13" spans="1:12" ht="44.45" customHeight="1" x14ac:dyDescent="0.25">
      <c r="A13" s="74" t="s">
        <v>11</v>
      </c>
      <c r="B13" s="74"/>
      <c r="C13" s="74"/>
      <c r="D13" s="74"/>
      <c r="E13" s="74"/>
      <c r="F13" s="74"/>
      <c r="G13" s="74"/>
      <c r="H13" s="74"/>
      <c r="I13" s="74"/>
      <c r="J13" s="74"/>
      <c r="K13" s="74"/>
      <c r="L13" s="74"/>
    </row>
    <row r="14" spans="1:12" ht="34.9" customHeight="1" x14ac:dyDescent="0.25">
      <c r="A14" s="74" t="s">
        <v>12</v>
      </c>
      <c r="B14" s="74"/>
      <c r="C14" s="74"/>
      <c r="D14" s="74"/>
      <c r="E14" s="74"/>
      <c r="F14" s="74"/>
      <c r="G14" s="74"/>
      <c r="H14" s="74"/>
      <c r="I14" s="74"/>
      <c r="J14" s="74"/>
      <c r="K14" s="74"/>
      <c r="L14" s="74"/>
    </row>
  </sheetData>
  <mergeCells count="14">
    <mergeCell ref="A12:L12"/>
    <mergeCell ref="A13:L13"/>
    <mergeCell ref="A14:L14"/>
    <mergeCell ref="B6:L6"/>
    <mergeCell ref="B1:L1"/>
    <mergeCell ref="B2:L2"/>
    <mergeCell ref="A3:L3"/>
    <mergeCell ref="B4:L4"/>
    <mergeCell ref="B5:L5"/>
    <mergeCell ref="A7:L7"/>
    <mergeCell ref="A8:L8"/>
    <mergeCell ref="A9:L9"/>
    <mergeCell ref="A10:L10"/>
    <mergeCell ref="A11:L1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G128"/>
  <sheetViews>
    <sheetView tabSelected="1" zoomScaleNormal="100" workbookViewId="0">
      <selection activeCell="E9" sqref="E9"/>
    </sheetView>
  </sheetViews>
  <sheetFormatPr defaultColWidth="0" defaultRowHeight="15" x14ac:dyDescent="0.25"/>
  <cols>
    <col min="1" max="1" width="4.42578125" style="36" customWidth="1"/>
    <col min="2" max="2" width="4" style="36" customWidth="1"/>
    <col min="3" max="3" width="30.85546875" style="36" customWidth="1"/>
    <col min="4" max="4" width="28.7109375" style="36" customWidth="1"/>
    <col min="5" max="5" width="28.28515625" style="38" customWidth="1"/>
    <col min="6" max="6" width="19.5703125" style="38" customWidth="1"/>
    <col min="7" max="7" width="13" style="47" customWidth="1"/>
    <col min="8" max="8" width="10.7109375" style="47" hidden="1" customWidth="1"/>
    <col min="9" max="9" width="10.7109375" style="52" hidden="1" customWidth="1"/>
    <col min="10" max="12" width="10.7109375" style="47" hidden="1" customWidth="1"/>
    <col min="13" max="13" width="10.7109375" style="52" hidden="1" customWidth="1"/>
    <col min="14" max="40" width="10.7109375" style="47" hidden="1" customWidth="1"/>
    <col min="41" max="44" width="10.7109375" style="53" hidden="1" customWidth="1"/>
    <col min="45" max="140" width="10.7109375" style="47" hidden="1" customWidth="1"/>
    <col min="141" max="188" width="10.7109375" style="36" hidden="1" customWidth="1"/>
    <col min="189" max="189" width="10.7109375" style="36" customWidth="1"/>
    <col min="190" max="16384" width="10.7109375" style="36" hidden="1"/>
  </cols>
  <sheetData>
    <row r="2" spans="2:71" ht="20.45" customHeight="1" x14ac:dyDescent="0.25">
      <c r="C2" s="37"/>
      <c r="D2" s="37"/>
      <c r="E2" s="37"/>
      <c r="F2" s="73">
        <f>Үнэлгээ!Q33</f>
        <v>2.92</v>
      </c>
    </row>
    <row r="3" spans="2:71" ht="92.45" customHeight="1" x14ac:dyDescent="0.25">
      <c r="C3" s="112" t="s">
        <v>13</v>
      </c>
      <c r="D3" s="112"/>
      <c r="E3" s="112"/>
      <c r="F3" s="112"/>
      <c r="G3" s="54"/>
      <c r="H3" s="54"/>
      <c r="I3" s="55"/>
      <c r="J3" s="54"/>
      <c r="K3" s="54"/>
      <c r="L3" s="54"/>
    </row>
    <row r="4" spans="2:71" ht="28.5" customHeight="1" x14ac:dyDescent="0.25">
      <c r="B4" s="80" t="s">
        <v>14</v>
      </c>
      <c r="C4" s="81"/>
      <c r="D4" s="81"/>
      <c r="E4" s="81"/>
      <c r="F4" s="30" t="s">
        <v>485</v>
      </c>
      <c r="G4" s="72" t="str">
        <f>IF(F4="ОООО/СС/ӨӨ","Огноо бөглөх","")</f>
        <v>Огноо бөглөх</v>
      </c>
      <c r="H4" s="54"/>
      <c r="I4" s="55"/>
      <c r="J4" s="54"/>
      <c r="K4" s="54"/>
      <c r="L4" s="54"/>
    </row>
    <row r="5" spans="2:71" ht="32.25" customHeight="1" x14ac:dyDescent="0.25">
      <c r="B5" s="31" t="s">
        <v>15</v>
      </c>
      <c r="C5" s="82" t="s">
        <v>16</v>
      </c>
      <c r="D5" s="82"/>
      <c r="E5" s="32" t="s">
        <v>17</v>
      </c>
      <c r="F5" s="30"/>
      <c r="G5" s="54"/>
      <c r="H5" s="54"/>
      <c r="I5" s="55"/>
      <c r="J5" s="54"/>
      <c r="K5" s="54"/>
      <c r="L5" s="54"/>
      <c r="BS5" s="47" t="s">
        <v>18</v>
      </c>
    </row>
    <row r="6" spans="2:71" ht="31.5" customHeight="1" x14ac:dyDescent="0.25">
      <c r="B6" s="33">
        <v>1</v>
      </c>
      <c r="C6" s="83" t="s">
        <v>19</v>
      </c>
      <c r="D6" s="84"/>
      <c r="E6" s="34"/>
      <c r="F6" s="35" t="str">
        <f>+IF(E6="","Утга нөхөх","")</f>
        <v>Утга нөхөх</v>
      </c>
      <c r="G6" s="54"/>
      <c r="H6" s="54"/>
      <c r="I6" s="55"/>
      <c r="J6" s="54"/>
      <c r="K6" s="54"/>
      <c r="L6" s="54"/>
      <c r="BS6" s="47" t="s">
        <v>20</v>
      </c>
    </row>
    <row r="7" spans="2:71" ht="23.25" customHeight="1" x14ac:dyDescent="0.25">
      <c r="B7" s="33">
        <v>2</v>
      </c>
      <c r="C7" s="83" t="s">
        <v>21</v>
      </c>
      <c r="D7" s="84"/>
      <c r="E7" s="34"/>
      <c r="F7" s="35" t="str">
        <f t="shared" ref="F7:F10" si="0">+IF(E7="","Утга нөхөх","")</f>
        <v>Утга нөхөх</v>
      </c>
      <c r="G7" s="54"/>
      <c r="H7" s="54"/>
      <c r="I7" s="55"/>
      <c r="J7" s="54"/>
      <c r="K7" s="54"/>
      <c r="L7" s="54"/>
    </row>
    <row r="8" spans="2:71" ht="36.75" customHeight="1" x14ac:dyDescent="0.25">
      <c r="B8" s="33">
        <v>3</v>
      </c>
      <c r="C8" s="83" t="s">
        <v>22</v>
      </c>
      <c r="D8" s="85"/>
      <c r="E8" s="34"/>
      <c r="F8" s="35" t="str">
        <f t="shared" si="0"/>
        <v>Утга нөхөх</v>
      </c>
      <c r="G8" s="54"/>
      <c r="H8" s="54"/>
      <c r="I8" s="55"/>
      <c r="J8" s="54"/>
      <c r="K8" s="54"/>
      <c r="L8" s="54"/>
    </row>
    <row r="9" spans="2:71" ht="33" customHeight="1" x14ac:dyDescent="0.25">
      <c r="B9" s="33">
        <v>4</v>
      </c>
      <c r="C9" s="83" t="s">
        <v>23</v>
      </c>
      <c r="D9" s="85"/>
      <c r="E9" s="34"/>
      <c r="F9" s="35" t="str">
        <f t="shared" si="0"/>
        <v>Утга нөхөх</v>
      </c>
      <c r="G9" s="54"/>
      <c r="H9" s="54"/>
      <c r="I9" s="55"/>
      <c r="J9" s="54"/>
      <c r="K9" s="54"/>
      <c r="L9" s="54"/>
    </row>
    <row r="10" spans="2:71" ht="26.25" customHeight="1" x14ac:dyDescent="0.25">
      <c r="B10" s="33">
        <v>5</v>
      </c>
      <c r="C10" s="83" t="s">
        <v>24</v>
      </c>
      <c r="D10" s="85"/>
      <c r="E10" s="34"/>
      <c r="F10" s="35" t="str">
        <f t="shared" si="0"/>
        <v>Утга нөхөх</v>
      </c>
      <c r="G10" s="54"/>
      <c r="H10" s="54"/>
      <c r="I10" s="55"/>
      <c r="J10" s="54"/>
      <c r="K10" s="54"/>
      <c r="L10" s="54"/>
    </row>
    <row r="11" spans="2:71" ht="36" customHeight="1" x14ac:dyDescent="0.25">
      <c r="B11" s="33" t="s">
        <v>25</v>
      </c>
      <c r="C11" s="83" t="s">
        <v>26</v>
      </c>
      <c r="D11" s="85"/>
      <c r="E11" s="34"/>
      <c r="F11" s="35" t="str">
        <f>+IF(AND(E10="Тийм",E11=0),"Утга нөхөх","")</f>
        <v/>
      </c>
      <c r="G11" s="54"/>
      <c r="H11" s="54"/>
      <c r="I11" s="55"/>
      <c r="J11" s="54"/>
      <c r="K11" s="54"/>
      <c r="L11" s="54"/>
    </row>
    <row r="12" spans="2:71" ht="36" customHeight="1" x14ac:dyDescent="0.25">
      <c r="B12" s="33">
        <v>6</v>
      </c>
      <c r="C12" s="83" t="s">
        <v>27</v>
      </c>
      <c r="D12" s="85"/>
      <c r="E12" s="34"/>
      <c r="F12" s="35" t="str">
        <f>+IF(E12="","Утга нөхөх","")</f>
        <v>Утга нөхөх</v>
      </c>
      <c r="G12" s="54"/>
      <c r="H12" s="54"/>
      <c r="I12" s="55"/>
      <c r="J12" s="54"/>
      <c r="K12" s="54"/>
      <c r="L12" s="54"/>
    </row>
    <row r="13" spans="2:71" ht="21" customHeight="1" x14ac:dyDescent="0.25">
      <c r="B13" s="48"/>
      <c r="C13" s="49"/>
      <c r="D13" s="49"/>
      <c r="E13" s="50"/>
      <c r="F13" s="35"/>
      <c r="G13" s="54"/>
      <c r="H13" s="54"/>
      <c r="I13" s="55"/>
      <c r="J13" s="54"/>
      <c r="K13" s="54"/>
      <c r="L13" s="54"/>
    </row>
    <row r="14" spans="2:71" x14ac:dyDescent="0.25">
      <c r="B14" s="113" t="s">
        <v>28</v>
      </c>
      <c r="C14" s="114"/>
      <c r="D14" s="114"/>
      <c r="E14" s="114"/>
    </row>
    <row r="15" spans="2:71" ht="18" customHeight="1" x14ac:dyDescent="0.25">
      <c r="B15" s="31" t="s">
        <v>15</v>
      </c>
      <c r="C15" s="82" t="s">
        <v>16</v>
      </c>
      <c r="D15" s="82"/>
      <c r="E15" s="32" t="s">
        <v>29</v>
      </c>
    </row>
    <row r="16" spans="2:71" ht="14.45" customHeight="1" x14ac:dyDescent="0.25">
      <c r="B16" s="115" t="s">
        <v>30</v>
      </c>
      <c r="C16" s="115"/>
      <c r="D16" s="115"/>
      <c r="E16" s="115"/>
    </row>
    <row r="17" spans="2:63" ht="32.450000000000003" customHeight="1" x14ac:dyDescent="0.25">
      <c r="B17" s="33">
        <v>1</v>
      </c>
      <c r="C17" s="90" t="s">
        <v>31</v>
      </c>
      <c r="D17" s="91"/>
      <c r="E17" s="71"/>
      <c r="F17" s="35" t="str">
        <f>+IF(E17="","Утга нөхөх","")</f>
        <v>Утга нөхөх</v>
      </c>
      <c r="I17" s="52">
        <f>IF(AND(E17&gt;=1,E17&lt;=800000000),1, IF(AND(E17&gt;=800000001,E17&lt;=1000000000),2, IF(AND(E17&gt;=1000000001, E17&lt;=2500000000),3, IF(AND(E17&gt;=2500000001,E17&lt;=5000000000),4, IF(AND(E17&gt;5000000001),5,4)))))</f>
        <v>4</v>
      </c>
      <c r="BJ17" s="47">
        <v>1</v>
      </c>
      <c r="BK17" s="56" t="s">
        <v>32</v>
      </c>
    </row>
    <row r="18" spans="2:63" ht="84" customHeight="1" x14ac:dyDescent="0.25">
      <c r="B18" s="33">
        <v>2</v>
      </c>
      <c r="C18" s="90" t="s">
        <v>33</v>
      </c>
      <c r="D18" s="91"/>
      <c r="E18" s="39"/>
      <c r="F18" s="35" t="str">
        <f t="shared" ref="F18:F19" si="1">+IF(E18="","Утга нөхөх","")</f>
        <v>Утга нөхөх</v>
      </c>
      <c r="I18" s="52">
        <f>IF(E18=$BJ$17,1,IF(E18=$BJ$18,2,IF(E18=$BJ$19,3,IF(E18=$BJ$20,4,IF(E18=$BJ$21,5,4)))))</f>
        <v>4</v>
      </c>
      <c r="BJ18" s="47">
        <v>2</v>
      </c>
      <c r="BK18" s="56" t="s">
        <v>34</v>
      </c>
    </row>
    <row r="19" spans="2:63" x14ac:dyDescent="0.25">
      <c r="B19" s="33">
        <v>3</v>
      </c>
      <c r="C19" s="90" t="s">
        <v>35</v>
      </c>
      <c r="D19" s="91"/>
      <c r="E19" s="39"/>
      <c r="F19" s="35" t="str">
        <f t="shared" si="1"/>
        <v>Утга нөхөх</v>
      </c>
      <c r="I19" s="52">
        <f>IF(E19=$BK$17,1,IF(E19=$BK$18,2,IF(E19=$BK$19,3,IF(E19=$BK$20,4,IF(E19=$BK$21,5,4)))))</f>
        <v>4</v>
      </c>
      <c r="BJ19" s="47">
        <v>3</v>
      </c>
      <c r="BK19" s="56" t="s">
        <v>36</v>
      </c>
    </row>
    <row r="20" spans="2:63" ht="14.45" customHeight="1" x14ac:dyDescent="0.25">
      <c r="B20" s="115" t="s">
        <v>37</v>
      </c>
      <c r="C20" s="115"/>
      <c r="D20" s="115"/>
      <c r="E20" s="115"/>
      <c r="BJ20" s="47">
        <v>4</v>
      </c>
      <c r="BK20" s="56" t="s">
        <v>38</v>
      </c>
    </row>
    <row r="21" spans="2:63" ht="29.25" customHeight="1" x14ac:dyDescent="0.25">
      <c r="B21" s="116" t="s">
        <v>39</v>
      </c>
      <c r="C21" s="117"/>
      <c r="D21" s="117"/>
      <c r="E21" s="118"/>
      <c r="BJ21" s="47">
        <v>5</v>
      </c>
      <c r="BK21" s="56" t="s">
        <v>40</v>
      </c>
    </row>
    <row r="22" spans="2:63" x14ac:dyDescent="0.25">
      <c r="B22" s="40">
        <v>1</v>
      </c>
      <c r="C22" s="90" t="s">
        <v>452</v>
      </c>
      <c r="D22" s="91"/>
      <c r="E22" s="71"/>
      <c r="F22" s="35" t="str">
        <f t="shared" ref="F22:F26" si="2">+IF(E22="","Утга нөхөх","")</f>
        <v>Утга нөхөх</v>
      </c>
      <c r="I22" s="52">
        <f>IF(AND(E22&gt;=0, E22&lt;=100000000),1, IF(AND(E22&gt;=100000001,E22&lt;=500000000),2, IF(AND(E22&gt;=500000001, E22&lt;=1000000000),3, IF(AND(E22&gt;=1000000001,E22&lt;=1500000000),4, IF(AND(E22&gt;=1500000001),5)))))</f>
        <v>1</v>
      </c>
    </row>
    <row r="23" spans="2:63" ht="27" customHeight="1" x14ac:dyDescent="0.25">
      <c r="B23" s="40">
        <v>2</v>
      </c>
      <c r="C23" s="90" t="s">
        <v>453</v>
      </c>
      <c r="D23" s="91"/>
      <c r="E23" s="71"/>
      <c r="F23" s="35" t="str">
        <f t="shared" si="2"/>
        <v>Утга нөхөх</v>
      </c>
      <c r="I23" s="52">
        <f>IF(AND(E23&gt;=0, E23&lt;=100000000),1, IF(AND(E23&gt;=100000001,E23&lt;=500000000),2, IF(AND(E23&gt;=500000001, E23&lt;=1000000000),3, IF(AND(E23&gt;=1000000001,E23&lt;=1500000000),4, IF(AND(E23&gt;=1500000001),5)))))</f>
        <v>1</v>
      </c>
    </row>
    <row r="24" spans="2:63" ht="25.5" x14ac:dyDescent="0.25">
      <c r="B24" s="40">
        <v>3</v>
      </c>
      <c r="C24" s="41" t="s">
        <v>454</v>
      </c>
      <c r="D24" s="42"/>
      <c r="E24" s="71"/>
      <c r="F24" s="35" t="str">
        <f t="shared" si="2"/>
        <v>Утга нөхөх</v>
      </c>
      <c r="I24" s="52">
        <f>IF(AND(E24&gt;=0, E24&lt;=100000000),1, IF(AND(E24&gt;=100000001,E24&lt;=500000000),2, IF(AND(E24&gt;=500000001, E24&lt;=1000000000),3, IF(AND(E24&gt;=1000000001,E24&lt;=1500000000),4, IF(AND(E24&gt;=1500000001),5)))))</f>
        <v>1</v>
      </c>
    </row>
    <row r="25" spans="2:63" ht="38.25" x14ac:dyDescent="0.25">
      <c r="B25" s="40">
        <v>4</v>
      </c>
      <c r="C25" s="41" t="s">
        <v>455</v>
      </c>
      <c r="D25" s="42"/>
      <c r="E25" s="71"/>
      <c r="F25" s="35" t="str">
        <f t="shared" si="2"/>
        <v>Утга нөхөх</v>
      </c>
      <c r="I25" s="52">
        <f>IF(AND(E25&gt;=0, E25&lt;=100000000),1, IF(AND(E25&gt;=100000001,E25&lt;=500000000),2, IF(AND(E25&gt;=500000001, E25&lt;=1000000000),3, IF(AND(E25&gt;=1000000001,E25&lt;=1500000000),4, IF(AND(E25&gt;=1500000001),5)))))</f>
        <v>1</v>
      </c>
    </row>
    <row r="26" spans="2:63" ht="23.25" customHeight="1" x14ac:dyDescent="0.25">
      <c r="B26" s="40">
        <v>5</v>
      </c>
      <c r="C26" s="90" t="s">
        <v>456</v>
      </c>
      <c r="D26" s="91"/>
      <c r="E26" s="71"/>
      <c r="F26" s="35" t="str">
        <f t="shared" si="2"/>
        <v>Утга нөхөх</v>
      </c>
      <c r="I26" s="52">
        <f>IF(AND(E26&gt;=0, E26&lt;=100000000),1, IF(AND(E26&gt;=100000001,E26&lt;=500000000),2, IF(AND(E26&gt;=500000001, E26&lt;=1000000000),3, IF(AND(E26&gt;=1000000001,E26&lt;=1500000000),4, IF(AND(E26&gt;=1500000001),5)))))</f>
        <v>1</v>
      </c>
    </row>
    <row r="27" spans="2:63" x14ac:dyDescent="0.25">
      <c r="B27" s="95" t="s">
        <v>41</v>
      </c>
      <c r="C27" s="95"/>
      <c r="D27" s="95"/>
      <c r="E27" s="95"/>
      <c r="F27" s="35"/>
    </row>
    <row r="28" spans="2:63" ht="24" customHeight="1" x14ac:dyDescent="0.25">
      <c r="B28" s="40">
        <v>1</v>
      </c>
      <c r="C28" s="90" t="s">
        <v>457</v>
      </c>
      <c r="D28" s="91"/>
      <c r="E28" s="71"/>
      <c r="F28" s="35" t="str">
        <f t="shared" ref="F28:F32" si="3">+IF(E28="","Утга нөхөх","")</f>
        <v>Утга нөхөх</v>
      </c>
      <c r="I28" s="52">
        <f>IF(AND(E28&gt;=0, E28&lt;=100000000),1, IF(AND(E28&gt;=100000001,E28&lt;500000000),2, IF(AND(E28&gt;=500000001, E28&lt;1000000000),3, IF(AND(E28&gt;=1000000001,E28&lt;1500000000),4, IF(AND(E28&gt;1500000001),5)))))</f>
        <v>1</v>
      </c>
    </row>
    <row r="29" spans="2:63" ht="27.75" customHeight="1" x14ac:dyDescent="0.25">
      <c r="B29" s="40">
        <v>2</v>
      </c>
      <c r="C29" s="90" t="s">
        <v>458</v>
      </c>
      <c r="D29" s="91"/>
      <c r="E29" s="71"/>
      <c r="F29" s="35" t="str">
        <f t="shared" si="3"/>
        <v>Утга нөхөх</v>
      </c>
      <c r="I29" s="52">
        <f>IF(AND(E29&gt;=0, E29&lt;=100000000),1, IF(AND(E29&gt;=100000001,E29&lt;500000000),2, IF(AND(E29&gt;=500000001, E29&lt;1000000000),3, IF(AND(E29&gt;=1000000001,E29&lt;1500000000),4, IF(AND(E29&gt;1500000001),5)))))</f>
        <v>1</v>
      </c>
    </row>
    <row r="30" spans="2:63" ht="31.5" customHeight="1" x14ac:dyDescent="0.25">
      <c r="B30" s="40">
        <v>3</v>
      </c>
      <c r="C30" s="90" t="s">
        <v>459</v>
      </c>
      <c r="D30" s="91"/>
      <c r="E30" s="71"/>
      <c r="F30" s="35" t="str">
        <f t="shared" si="3"/>
        <v>Утга нөхөх</v>
      </c>
      <c r="I30" s="52">
        <f>IF(AND(E30&gt;=0, E30&lt;=100000000),1, IF(AND(E30&gt;=100000001,E30&lt;500000000),2, IF(AND(E30&gt;=500000001, E30&lt;1000000000),3, IF(AND(E30&gt;=1000000001,E30&lt;1500000000),4, IF(AND(E30&gt;1500000001),5)))))</f>
        <v>1</v>
      </c>
    </row>
    <row r="31" spans="2:63" ht="27" customHeight="1" x14ac:dyDescent="0.25">
      <c r="B31" s="40">
        <v>4</v>
      </c>
      <c r="C31" s="90" t="s">
        <v>42</v>
      </c>
      <c r="D31" s="91"/>
      <c r="E31" s="71"/>
      <c r="F31" s="35" t="str">
        <f t="shared" si="3"/>
        <v>Утга нөхөх</v>
      </c>
      <c r="I31" s="52">
        <f>IF(AND(E31&gt;=0, E31&lt;=100000000),1, IF(AND(E31&gt;=100000001,E31&lt;500000000),2, IF(AND(E31&gt;=500000001, E31&lt;1000000000),3, IF(AND(E31&gt;=1000000001,E31&lt;1500000000),4, IF(AND(E31&gt;1500000001),5)))))</f>
        <v>1</v>
      </c>
    </row>
    <row r="32" spans="2:63" ht="27" customHeight="1" x14ac:dyDescent="0.25">
      <c r="B32" s="40">
        <v>5</v>
      </c>
      <c r="C32" s="90" t="s">
        <v>460</v>
      </c>
      <c r="D32" s="91"/>
      <c r="E32" s="71"/>
      <c r="F32" s="35" t="str">
        <f t="shared" si="3"/>
        <v>Утга нөхөх</v>
      </c>
      <c r="I32" s="52">
        <f>IF(AND(E32&gt;=0, E32&lt;=100000000),1, IF(AND(E32&gt;=100000001,E32&lt;500000000),2, IF(AND(E32&gt;=500000001, E32&lt;1000000000),3, IF(AND(E32&gt;=1000000001,E32&lt;1500000000),4, IF(AND(E32&gt;1500000001),5)))))</f>
        <v>1</v>
      </c>
    </row>
    <row r="33" spans="2:9" ht="14.45" customHeight="1" x14ac:dyDescent="0.25">
      <c r="B33" s="95" t="s">
        <v>43</v>
      </c>
      <c r="C33" s="95"/>
      <c r="D33" s="95"/>
      <c r="E33" s="95"/>
    </row>
    <row r="34" spans="2:9" x14ac:dyDescent="0.25">
      <c r="B34" s="40">
        <v>1</v>
      </c>
      <c r="C34" s="90" t="s">
        <v>461</v>
      </c>
      <c r="D34" s="91"/>
      <c r="E34" s="71"/>
      <c r="F34" s="35" t="str">
        <f t="shared" ref="F34:F40" si="4">+IF(E34="","Утга нөхөх","")</f>
        <v>Утга нөхөх</v>
      </c>
      <c r="I34" s="52">
        <f>IF(AND(E34&gt;=0, E34&lt;=50000000),1, IF(AND(E34&gt;=50000001,E34&lt;100000000),2, IF(AND(E34&gt;=100000001, E34&lt;500000000),3, IF(AND(E34&gt;=500000001,E34&lt;1000000000),4, IF(AND(E34&gt;1000000001),5)))))</f>
        <v>1</v>
      </c>
    </row>
    <row r="35" spans="2:9" x14ac:dyDescent="0.25">
      <c r="B35" s="40">
        <v>2</v>
      </c>
      <c r="C35" s="90" t="s">
        <v>462</v>
      </c>
      <c r="D35" s="91"/>
      <c r="E35" s="71"/>
      <c r="F35" s="35" t="str">
        <f t="shared" si="4"/>
        <v>Утга нөхөх</v>
      </c>
      <c r="I35" s="52">
        <f>IF(AND(E35&gt;=0, E35&lt;=50000000),1, IF(AND(E35&gt;=50000001,E35&lt;100000000),2, IF(AND(E35&gt;=100000001, E35&lt;500000000),3, IF(AND(E35&gt;=500000001,E35&lt;1000000000),4, IF(AND(E35&gt;1000000001),5)))))</f>
        <v>1</v>
      </c>
    </row>
    <row r="36" spans="2:9" x14ac:dyDescent="0.25">
      <c r="B36" s="40">
        <v>3</v>
      </c>
      <c r="C36" s="90" t="s">
        <v>463</v>
      </c>
      <c r="D36" s="91"/>
      <c r="E36" s="71"/>
      <c r="F36" s="35" t="str">
        <f t="shared" si="4"/>
        <v>Утга нөхөх</v>
      </c>
      <c r="I36" s="52">
        <f>IF(AND(E36&gt;=0, E36&lt;=50000000),1, IF(AND(E36&gt;=50000001,E36&lt;100000000),2, IF(AND(E36&gt;=100000001, E36&lt;500000000),3, IF(AND(E36&gt;=500000001,E36&lt;1000000000),4, IF(AND(E36&gt;1000000001),5)))))</f>
        <v>1</v>
      </c>
    </row>
    <row r="37" spans="2:9" x14ac:dyDescent="0.25">
      <c r="B37" s="119" t="s">
        <v>47</v>
      </c>
      <c r="C37" s="119"/>
      <c r="D37" s="119"/>
      <c r="E37" s="119"/>
    </row>
    <row r="38" spans="2:9" ht="28.5" customHeight="1" x14ac:dyDescent="0.25">
      <c r="B38" s="40">
        <v>1</v>
      </c>
      <c r="C38" s="90" t="s">
        <v>464</v>
      </c>
      <c r="D38" s="91"/>
      <c r="E38" s="71"/>
      <c r="F38" s="35" t="str">
        <f t="shared" si="4"/>
        <v>Утга нөхөх</v>
      </c>
      <c r="I38" s="52">
        <f>IF(AND(E38&gt;=0, E38&lt;=100000000),1, IF(AND(E38&gt;=100000001,E38&lt;=500000000),2, IF(AND(E38&gt;=500000001, E38&lt;=1000000000),3, IF(AND(E38&gt;=1000000001,E38&lt;=1500000000),4, IF(AND(E38&gt;=1500000001),5)))))</f>
        <v>1</v>
      </c>
    </row>
    <row r="39" spans="2:9" ht="26.25" customHeight="1" x14ac:dyDescent="0.25">
      <c r="B39" s="40">
        <v>2</v>
      </c>
      <c r="C39" s="90" t="s">
        <v>465</v>
      </c>
      <c r="D39" s="91"/>
      <c r="E39" s="71"/>
      <c r="F39" s="35" t="str">
        <f t="shared" si="4"/>
        <v>Утга нөхөх</v>
      </c>
      <c r="I39" s="52">
        <f>IF(AND(E39&gt;=0, E39&lt;=100000000),1, IF(AND(E39&gt;=100000001,E39&lt;=500000000),2, IF(AND(E39&gt;=500000001, E39&lt;=1000000000),3, IF(AND(E39&gt;=1000000001,E39&lt;=1500000000),4, IF(AND(E39&gt;=1500000001),5)))))</f>
        <v>1</v>
      </c>
    </row>
    <row r="40" spans="2:9" ht="32.25" customHeight="1" x14ac:dyDescent="0.25">
      <c r="B40" s="40">
        <v>3</v>
      </c>
      <c r="C40" s="90" t="s">
        <v>466</v>
      </c>
      <c r="D40" s="91"/>
      <c r="E40" s="71"/>
      <c r="F40" s="35" t="str">
        <f t="shared" si="4"/>
        <v>Утга нөхөх</v>
      </c>
      <c r="I40" s="52">
        <f>IF(AND(E40&gt;=0, E40&lt;=100000000),1, IF(AND(E40&gt;=100000001,E40&lt;=500000000),2, IF(AND(E40&gt;=500000001, E40&lt;=1000000000),3, IF(AND(E40&gt;=1000000001,E40&lt;=1500000000),4, IF(AND(E40&gt;=1500000001),5)))))</f>
        <v>1</v>
      </c>
    </row>
    <row r="41" spans="2:9" hidden="1" x14ac:dyDescent="0.25">
      <c r="B41" s="40"/>
      <c r="C41" s="90"/>
      <c r="D41" s="91"/>
      <c r="E41" s="39"/>
      <c r="F41" s="35"/>
    </row>
    <row r="42" spans="2:9" ht="17.45" hidden="1" customHeight="1" x14ac:dyDescent="0.25">
      <c r="B42" s="40">
        <v>2</v>
      </c>
      <c r="C42" s="90" t="s">
        <v>48</v>
      </c>
      <c r="D42" s="91"/>
      <c r="E42" s="43"/>
      <c r="F42" s="35" t="str">
        <f t="shared" ref="F42:F43" si="5">+IF(E42&gt;0,"","Утга нөхөх")</f>
        <v>Утга нөхөх</v>
      </c>
      <c r="I42" s="52" t="b">
        <f>IF(AND(E42&gt;1, E42&lt;=250000000),1, IF(AND(E42&gt;=25000001,E42&lt;500000000),2, IF(AND(E42&gt;=50000001, E42&lt;1000000000),3, IF(AND(E42&gt;=1000000001,E42&lt;1500000000),4, IF(AND(E42&gt;150000001),5)))))</f>
        <v>0</v>
      </c>
    </row>
    <row r="43" spans="2:9" ht="15.6" hidden="1" customHeight="1" x14ac:dyDescent="0.25">
      <c r="B43" s="40">
        <v>3</v>
      </c>
      <c r="C43" s="120" t="s">
        <v>49</v>
      </c>
      <c r="D43" s="121"/>
      <c r="E43" s="43"/>
      <c r="F43" s="35" t="str">
        <f t="shared" si="5"/>
        <v>Утга нөхөх</v>
      </c>
      <c r="I43" s="52" t="b">
        <f>IF(AND(E43&gt;1, E43&lt;=250000000),1, IF(AND(E43&gt;=25000001,E43&lt;500000000),2, IF(AND(E43&gt;=50000001, E43&lt;1000000000),3, IF(AND(E43&gt;=1000000001,E43&lt;1500000000),4, IF(AND(E43&gt;150000001),5)))))</f>
        <v>0</v>
      </c>
    </row>
    <row r="44" spans="2:9" ht="16.149999999999999" customHeight="1" x14ac:dyDescent="0.25">
      <c r="C44" s="44"/>
      <c r="D44" s="44"/>
      <c r="E44" s="37"/>
      <c r="F44" s="37"/>
    </row>
    <row r="45" spans="2:9" ht="15.6" customHeight="1" x14ac:dyDescent="0.25">
      <c r="C45" s="37"/>
      <c r="D45" s="37"/>
      <c r="E45" s="37"/>
      <c r="F45" s="37"/>
    </row>
    <row r="46" spans="2:9" x14ac:dyDescent="0.25">
      <c r="B46" s="113" t="s">
        <v>50</v>
      </c>
      <c r="C46" s="114"/>
      <c r="D46" s="114"/>
      <c r="E46" s="114"/>
      <c r="F46" s="114"/>
    </row>
    <row r="47" spans="2:9" ht="14.45" customHeight="1" x14ac:dyDescent="0.25">
      <c r="B47" s="94" t="s">
        <v>51</v>
      </c>
      <c r="C47" s="94"/>
      <c r="D47" s="94"/>
      <c r="E47" s="122" t="s">
        <v>52</v>
      </c>
      <c r="F47" s="123"/>
      <c r="G47" s="52"/>
    </row>
    <row r="48" spans="2:9" ht="14.45" customHeight="1" x14ac:dyDescent="0.25">
      <c r="B48" s="96" t="s">
        <v>53</v>
      </c>
      <c r="C48" s="96"/>
      <c r="D48" s="96"/>
      <c r="E48" s="96"/>
      <c r="F48" s="96"/>
      <c r="G48" s="57"/>
      <c r="H48" s="47" t="s">
        <v>54</v>
      </c>
    </row>
    <row r="49" spans="2:67" ht="39.75" customHeight="1" x14ac:dyDescent="0.25">
      <c r="B49" s="33">
        <v>1</v>
      </c>
      <c r="C49" s="92" t="s">
        <v>55</v>
      </c>
      <c r="D49" s="92"/>
      <c r="E49" s="92"/>
      <c r="F49" s="92"/>
      <c r="G49" s="35" t="str">
        <f>+IF(E49="","Утга нөхөх","")</f>
        <v>Утга нөхөх</v>
      </c>
      <c r="H49" s="47" t="s">
        <v>56</v>
      </c>
      <c r="I49" s="52">
        <f>IF(E49=$H$48,1,IF(E49=$H$49,2,IF(E49=$H$50,3,IF(E49=$H$51,4,IF(E49=$H$52,5,4)))))</f>
        <v>4</v>
      </c>
      <c r="W49" s="58" t="s">
        <v>57</v>
      </c>
      <c r="X49" s="58" t="s">
        <v>58</v>
      </c>
      <c r="Y49" s="58" t="s">
        <v>59</v>
      </c>
      <c r="Z49" s="58" t="s">
        <v>444</v>
      </c>
      <c r="AA49" s="58" t="s">
        <v>60</v>
      </c>
      <c r="AB49" s="58" t="s">
        <v>61</v>
      </c>
      <c r="AC49" s="58" t="s">
        <v>62</v>
      </c>
    </row>
    <row r="50" spans="2:67" ht="22.5" customHeight="1" x14ac:dyDescent="0.25">
      <c r="B50" s="45">
        <v>2</v>
      </c>
      <c r="C50" s="93" t="s">
        <v>63</v>
      </c>
      <c r="D50" s="93"/>
      <c r="E50" s="92"/>
      <c r="F50" s="92"/>
      <c r="G50" s="35" t="str">
        <f t="shared" ref="G50:G64" si="6">+IF(E50="","Утга нөхөх","")</f>
        <v>Утга нөхөх</v>
      </c>
      <c r="H50" s="47" t="s">
        <v>64</v>
      </c>
      <c r="I50" s="52">
        <f>IF(E50=$H$53,1,IF(E50=$H$54,2,IF(E50=$H$55,3,IF(E50=$H$56,4,IF(E50=$H$57,5,4)))))</f>
        <v>4</v>
      </c>
      <c r="J50" s="59"/>
      <c r="W50" s="58" t="s">
        <v>65</v>
      </c>
      <c r="X50" s="58" t="s">
        <v>66</v>
      </c>
      <c r="Y50" s="58" t="s">
        <v>67</v>
      </c>
      <c r="Z50" s="58" t="s">
        <v>445</v>
      </c>
      <c r="AA50" s="58" t="s">
        <v>68</v>
      </c>
      <c r="AB50" s="58" t="s">
        <v>69</v>
      </c>
      <c r="AC50" s="58" t="s">
        <v>70</v>
      </c>
    </row>
    <row r="51" spans="2:67" ht="33.75" customHeight="1" x14ac:dyDescent="0.25">
      <c r="B51" s="33">
        <v>3</v>
      </c>
      <c r="C51" s="92" t="s">
        <v>71</v>
      </c>
      <c r="D51" s="92"/>
      <c r="E51" s="92"/>
      <c r="F51" s="92"/>
      <c r="G51" s="35" t="str">
        <f t="shared" si="6"/>
        <v>Утга нөхөх</v>
      </c>
      <c r="H51" s="60" t="s">
        <v>72</v>
      </c>
      <c r="I51" s="52">
        <f>IF(E51=$H$58,1,IF(E51=$H$59,2,IF(E51=$H$60,3,IF(E51=$H$61,4,IF(E51=$H$62,5,4)))))</f>
        <v>4</v>
      </c>
      <c r="J51" s="59"/>
      <c r="W51" s="58" t="s">
        <v>73</v>
      </c>
      <c r="X51" s="58" t="s">
        <v>74</v>
      </c>
      <c r="Y51" s="58" t="s">
        <v>75</v>
      </c>
      <c r="Z51" s="58" t="s">
        <v>446</v>
      </c>
      <c r="AA51" s="58" t="s">
        <v>76</v>
      </c>
      <c r="AB51" s="58" t="s">
        <v>77</v>
      </c>
      <c r="AC51" s="58" t="s">
        <v>78</v>
      </c>
    </row>
    <row r="52" spans="2:67" ht="63" customHeight="1" x14ac:dyDescent="0.25">
      <c r="B52" s="33">
        <v>4</v>
      </c>
      <c r="C52" s="92" t="s">
        <v>79</v>
      </c>
      <c r="D52" s="92"/>
      <c r="E52" s="92"/>
      <c r="F52" s="92"/>
      <c r="G52" s="35" t="str">
        <f t="shared" si="6"/>
        <v>Утга нөхөх</v>
      </c>
      <c r="H52" s="47" t="s">
        <v>80</v>
      </c>
      <c r="I52" s="52">
        <f>IF(E52=$H$67,1,IF(E52=$H$68,2,IF(E52=$H$69,3,IF(E52=$H$70,4,IF(E52=$H$71,5,4)))))</f>
        <v>4</v>
      </c>
      <c r="J52" s="59"/>
      <c r="W52" s="58" t="s">
        <v>81</v>
      </c>
      <c r="X52" s="58" t="s">
        <v>82</v>
      </c>
      <c r="Y52" s="58" t="s">
        <v>83</v>
      </c>
      <c r="Z52" s="58" t="s">
        <v>84</v>
      </c>
      <c r="AA52" s="58" t="s">
        <v>85</v>
      </c>
      <c r="AB52" s="58" t="s">
        <v>86</v>
      </c>
      <c r="AC52" s="58" t="s">
        <v>87</v>
      </c>
    </row>
    <row r="53" spans="2:67" ht="33.6" customHeight="1" x14ac:dyDescent="0.25">
      <c r="B53" s="33">
        <v>5</v>
      </c>
      <c r="C53" s="92" t="s">
        <v>88</v>
      </c>
      <c r="D53" s="92"/>
      <c r="E53" s="92"/>
      <c r="F53" s="92"/>
      <c r="G53" s="35" t="str">
        <f t="shared" si="6"/>
        <v>Утга нөхөх</v>
      </c>
      <c r="H53" s="47" t="s">
        <v>89</v>
      </c>
      <c r="I53" s="52">
        <f>IF(E53=$H$72,1,IF(E53=$H$73,2,IF(E53=$H$74,3,IF(E53=$H$75,4,IF(E53=$H$76,5,4)))))</f>
        <v>4</v>
      </c>
      <c r="J53" s="59"/>
      <c r="W53" s="58" t="s">
        <v>90</v>
      </c>
      <c r="X53" s="58" t="s">
        <v>91</v>
      </c>
      <c r="Y53" s="58" t="s">
        <v>92</v>
      </c>
      <c r="Z53" s="58" t="s">
        <v>93</v>
      </c>
      <c r="AA53" s="58" t="s">
        <v>94</v>
      </c>
      <c r="AB53" s="58" t="s">
        <v>95</v>
      </c>
      <c r="AC53" s="58" t="s">
        <v>96</v>
      </c>
    </row>
    <row r="54" spans="2:67" ht="32.450000000000003" customHeight="1" x14ac:dyDescent="0.25">
      <c r="B54" s="33">
        <v>6</v>
      </c>
      <c r="C54" s="92" t="s">
        <v>97</v>
      </c>
      <c r="D54" s="92"/>
      <c r="E54" s="92"/>
      <c r="F54" s="92"/>
      <c r="G54" s="35" t="str">
        <f t="shared" si="6"/>
        <v>Утга нөхөх</v>
      </c>
      <c r="H54" s="47" t="s">
        <v>98</v>
      </c>
      <c r="I54" s="52">
        <f>IF(E54=$W$49,1,IF(E54=$W$50,2,IF(E54=$W$51,3,IF(E54=$W$52,4,IF(E54=$W$53,5,4)))))</f>
        <v>4</v>
      </c>
      <c r="J54" s="59"/>
      <c r="T54" s="61"/>
    </row>
    <row r="55" spans="2:67" ht="45.6" customHeight="1" x14ac:dyDescent="0.25">
      <c r="B55" s="33">
        <v>7</v>
      </c>
      <c r="C55" s="92" t="s">
        <v>99</v>
      </c>
      <c r="D55" s="92"/>
      <c r="E55" s="92"/>
      <c r="F55" s="92"/>
      <c r="G55" s="35" t="str">
        <f t="shared" si="6"/>
        <v>Утга нөхөх</v>
      </c>
      <c r="H55" s="47" t="s">
        <v>100</v>
      </c>
      <c r="I55" s="52">
        <f>IF(E55=$X$49,1,IF(E55=$X$50,2,IF(E55=$X$51,3,IF(E55=$X$52,4,IF(E55=$X$53,5,4)))))</f>
        <v>4</v>
      </c>
      <c r="J55" s="59"/>
    </row>
    <row r="56" spans="2:67" ht="34.9" customHeight="1" x14ac:dyDescent="0.25">
      <c r="B56" s="33">
        <v>8</v>
      </c>
      <c r="C56" s="92" t="s">
        <v>101</v>
      </c>
      <c r="D56" s="92"/>
      <c r="E56" s="92"/>
      <c r="F56" s="92"/>
      <c r="G56" s="35" t="str">
        <f t="shared" si="6"/>
        <v>Утга нөхөх</v>
      </c>
      <c r="H56" s="47" t="s">
        <v>102</v>
      </c>
      <c r="I56" s="52">
        <f>IF(E56=$Y$49,1,IF(E56=$Y$50,2,IF(E56=$Y$51,3,IF(E56=$Y$52,4,IF(E56=$Y53,5,4)))))</f>
        <v>4</v>
      </c>
      <c r="J56" s="59"/>
    </row>
    <row r="57" spans="2:67" ht="30.6" customHeight="1" x14ac:dyDescent="0.25">
      <c r="B57" s="33">
        <v>9</v>
      </c>
      <c r="C57" s="92" t="s">
        <v>103</v>
      </c>
      <c r="D57" s="92"/>
      <c r="E57" s="92"/>
      <c r="F57" s="92"/>
      <c r="G57" s="35" t="str">
        <f t="shared" si="6"/>
        <v>Утга нөхөх</v>
      </c>
      <c r="H57" s="47" t="s">
        <v>104</v>
      </c>
      <c r="I57" s="52">
        <f>IF(E57=$Z$49,1,IF(E57=$Z$50,2,IF(E57=$Z$51,3,IF(E57=$Z$52,4,IF(E57=$Z$53,5,4)))))</f>
        <v>4</v>
      </c>
      <c r="J57" s="59"/>
    </row>
    <row r="58" spans="2:67" ht="74.45" customHeight="1" x14ac:dyDescent="0.25">
      <c r="B58" s="33">
        <v>10</v>
      </c>
      <c r="C58" s="92" t="s">
        <v>105</v>
      </c>
      <c r="D58" s="92"/>
      <c r="E58" s="92"/>
      <c r="F58" s="92"/>
      <c r="G58" s="35" t="str">
        <f t="shared" si="6"/>
        <v>Утга нөхөх</v>
      </c>
      <c r="H58" s="59" t="s">
        <v>106</v>
      </c>
      <c r="I58" s="52">
        <f>IF(E58=$AA$49,1,IF(E58=$AA$50,2,IF(E58=$AA$51,3,IF(E58=$AA$52,4,IF(E58=$AA$53,5,4)))))</f>
        <v>4</v>
      </c>
      <c r="J58" s="59"/>
    </row>
    <row r="59" spans="2:67" ht="33.6" customHeight="1" x14ac:dyDescent="0.25">
      <c r="B59" s="33">
        <v>11</v>
      </c>
      <c r="C59" s="92" t="s">
        <v>107</v>
      </c>
      <c r="D59" s="92"/>
      <c r="E59" s="92"/>
      <c r="F59" s="92"/>
      <c r="G59" s="35" t="str">
        <f t="shared" si="6"/>
        <v>Утга нөхөх</v>
      </c>
      <c r="H59" s="59" t="s">
        <v>108</v>
      </c>
      <c r="I59" s="52">
        <f>IF(E59=$AB$49,1,IF(E59=$AB$50,2,IF(E59=$AB$51,3,IF(E59=$AB$52,4,IF(E59=$AB$53,5,4)))))</f>
        <v>4</v>
      </c>
      <c r="J59" s="59"/>
    </row>
    <row r="60" spans="2:67" ht="34.9" customHeight="1" x14ac:dyDescent="0.25">
      <c r="B60" s="33">
        <v>12</v>
      </c>
      <c r="C60" s="92" t="s">
        <v>109</v>
      </c>
      <c r="D60" s="92"/>
      <c r="E60" s="92"/>
      <c r="F60" s="92"/>
      <c r="G60" s="35" t="str">
        <f t="shared" si="6"/>
        <v>Утга нөхөх</v>
      </c>
      <c r="H60" s="59" t="s">
        <v>110</v>
      </c>
      <c r="I60" s="52">
        <f>IF(E60=$AC$49,1,IF(E60=$AC$50,2,IF(E60=$AC$51,3,IF(E60=$AC$52,4,IF(E60=$AC$53,5,4)))))</f>
        <v>4</v>
      </c>
      <c r="J60" s="59"/>
      <c r="BL60" s="47">
        <v>1</v>
      </c>
    </row>
    <row r="61" spans="2:67" ht="46.5" customHeight="1" x14ac:dyDescent="0.25">
      <c r="B61" s="33">
        <v>13</v>
      </c>
      <c r="C61" s="86" t="s">
        <v>440</v>
      </c>
      <c r="D61" s="87"/>
      <c r="E61" s="88"/>
      <c r="F61" s="89"/>
      <c r="G61" s="35" t="str">
        <f t="shared" si="6"/>
        <v>Утга нөхөх</v>
      </c>
      <c r="H61" s="59" t="s">
        <v>111</v>
      </c>
      <c r="I61" s="52">
        <f>IF(E61=$BL$60,1,IF(E61=$BL$61,2,IF(E61=$BL$62,3,IF(E61=$BL$63,4,IF(E61=$BL$64,5,4)))))</f>
        <v>4</v>
      </c>
      <c r="J61" s="59"/>
      <c r="BL61" s="47">
        <v>2</v>
      </c>
    </row>
    <row r="62" spans="2:67" ht="34.9" customHeight="1" x14ac:dyDescent="0.25">
      <c r="B62" s="33">
        <v>14</v>
      </c>
      <c r="C62" s="86" t="s">
        <v>112</v>
      </c>
      <c r="D62" s="87"/>
      <c r="E62" s="88"/>
      <c r="F62" s="89"/>
      <c r="G62" s="35" t="str">
        <f t="shared" si="6"/>
        <v>Утга нөхөх</v>
      </c>
      <c r="H62" s="59" t="s">
        <v>113</v>
      </c>
      <c r="I62" s="52">
        <f>IF(E62=$BM$62,1,IF(E62=$BM$63,2,IF(E62=$BM$64,3,IF(E62=$BM$65,5,4))))</f>
        <v>4</v>
      </c>
      <c r="J62" s="59"/>
      <c r="BL62" s="47">
        <v>3</v>
      </c>
      <c r="BM62" s="47" t="s">
        <v>114</v>
      </c>
    </row>
    <row r="63" spans="2:67" ht="34.9" customHeight="1" x14ac:dyDescent="0.25">
      <c r="B63" s="33">
        <v>15</v>
      </c>
      <c r="C63" s="86" t="s">
        <v>115</v>
      </c>
      <c r="D63" s="87"/>
      <c r="E63" s="88"/>
      <c r="F63" s="89"/>
      <c r="G63" s="35" t="str">
        <f t="shared" si="6"/>
        <v>Утга нөхөх</v>
      </c>
      <c r="H63" s="59"/>
      <c r="I63" s="52">
        <f>IF(E63=$BN$63,1,IF(E63=$BN$64,5,4))</f>
        <v>4</v>
      </c>
      <c r="J63" s="59"/>
      <c r="BL63" s="47">
        <v>4</v>
      </c>
      <c r="BM63" s="47" t="s">
        <v>116</v>
      </c>
      <c r="BN63" s="47" t="s">
        <v>117</v>
      </c>
    </row>
    <row r="64" spans="2:67" ht="34.9" customHeight="1" x14ac:dyDescent="0.25">
      <c r="B64" s="33">
        <v>16</v>
      </c>
      <c r="C64" s="86" t="s">
        <v>118</v>
      </c>
      <c r="D64" s="87"/>
      <c r="E64" s="88"/>
      <c r="F64" s="89"/>
      <c r="G64" s="35" t="str">
        <f t="shared" si="6"/>
        <v>Утга нөхөх</v>
      </c>
      <c r="H64" s="59"/>
      <c r="I64" s="52">
        <f>IF(E64=$BO$64,1,IF(E64=$BO$65,5,4))</f>
        <v>4</v>
      </c>
      <c r="J64" s="59"/>
      <c r="BL64" s="47">
        <v>5</v>
      </c>
      <c r="BM64" s="47" t="s">
        <v>119</v>
      </c>
      <c r="BN64" s="47" t="s">
        <v>120</v>
      </c>
      <c r="BO64" s="47" t="s">
        <v>121</v>
      </c>
    </row>
    <row r="65" spans="2:67" ht="17.45" customHeight="1" x14ac:dyDescent="0.25">
      <c r="B65" s="96" t="s">
        <v>122</v>
      </c>
      <c r="C65" s="126"/>
      <c r="D65" s="126"/>
      <c r="E65" s="126"/>
      <c r="F65" s="126"/>
      <c r="G65" s="35"/>
      <c r="BM65" s="47" t="s">
        <v>123</v>
      </c>
      <c r="BO65" s="47" t="s">
        <v>124</v>
      </c>
    </row>
    <row r="66" spans="2:67" ht="50.45" customHeight="1" x14ac:dyDescent="0.25">
      <c r="B66" s="33">
        <v>1</v>
      </c>
      <c r="C66" s="92" t="s">
        <v>125</v>
      </c>
      <c r="D66" s="92"/>
      <c r="E66" s="92"/>
      <c r="F66" s="92"/>
      <c r="G66" s="35" t="str">
        <f>+IF(E66="","Утга нөхөх","")</f>
        <v>Утга нөхөх</v>
      </c>
      <c r="I66" s="52">
        <f>IF(E66=$J$66,1,IF(E66=$J$67,2,IF(E66=$J$68,3,IF(E66=$J$69,4,IF(E66=$J$70,5,4)))))</f>
        <v>4</v>
      </c>
      <c r="J66" s="59" t="s">
        <v>126</v>
      </c>
      <c r="L66" s="59" t="s">
        <v>127</v>
      </c>
      <c r="M66" s="62" t="s">
        <v>128</v>
      </c>
      <c r="O66" s="63" t="s">
        <v>129</v>
      </c>
      <c r="P66" s="63" t="s">
        <v>130</v>
      </c>
      <c r="Q66" s="63" t="s">
        <v>131</v>
      </c>
      <c r="R66" s="63" t="s">
        <v>132</v>
      </c>
      <c r="S66" s="63" t="s">
        <v>133</v>
      </c>
      <c r="T66" s="63" t="s">
        <v>134</v>
      </c>
    </row>
    <row r="67" spans="2:67" ht="39" customHeight="1" x14ac:dyDescent="0.25">
      <c r="B67" s="46">
        <v>2</v>
      </c>
      <c r="C67" s="92" t="s">
        <v>135</v>
      </c>
      <c r="D67" s="92"/>
      <c r="E67" s="92"/>
      <c r="F67" s="92"/>
      <c r="G67" s="35"/>
      <c r="H67" s="59" t="s">
        <v>136</v>
      </c>
      <c r="I67" s="52" t="b">
        <f>IF(E67=$K$67,1,IF(E67=$K$68,2,IF(E67=$K$69,3,IF(E67=$K$70,4,IF(E67=$K$71,5)))))</f>
        <v>0</v>
      </c>
      <c r="J67" s="59" t="s">
        <v>137</v>
      </c>
      <c r="K67" s="58" t="s">
        <v>138</v>
      </c>
      <c r="L67" s="59" t="s">
        <v>139</v>
      </c>
      <c r="M67" s="62" t="s">
        <v>140</v>
      </c>
      <c r="O67" s="63" t="s">
        <v>141</v>
      </c>
      <c r="P67" s="63" t="s">
        <v>142</v>
      </c>
      <c r="Q67" s="63" t="s">
        <v>143</v>
      </c>
      <c r="R67" s="63" t="s">
        <v>144</v>
      </c>
      <c r="S67" s="63" t="s">
        <v>145</v>
      </c>
      <c r="T67" s="63" t="s">
        <v>146</v>
      </c>
    </row>
    <row r="68" spans="2:67" ht="41.45" customHeight="1" x14ac:dyDescent="0.25">
      <c r="B68" s="46">
        <v>3</v>
      </c>
      <c r="C68" s="92" t="s">
        <v>147</v>
      </c>
      <c r="D68" s="92"/>
      <c r="E68" s="92"/>
      <c r="F68" s="92"/>
      <c r="G68" s="35"/>
      <c r="H68" s="59" t="s">
        <v>148</v>
      </c>
      <c r="I68" s="52" t="b">
        <f>IF(E68=$L$66,1,IF(E68=$L$67,2,IF(E68=$L$68,3,IF(E68=$L$69,4,IF(E68=$L$70,5,IF(E68=$L$71,5))))))</f>
        <v>0</v>
      </c>
      <c r="J68" s="59" t="s">
        <v>149</v>
      </c>
      <c r="K68" s="58" t="s">
        <v>150</v>
      </c>
      <c r="L68" s="59" t="s">
        <v>151</v>
      </c>
      <c r="M68" s="62" t="s">
        <v>152</v>
      </c>
      <c r="O68" s="63" t="s">
        <v>153</v>
      </c>
      <c r="P68" s="63" t="s">
        <v>154</v>
      </c>
      <c r="Q68" s="64" t="s">
        <v>447</v>
      </c>
      <c r="R68" s="63" t="s">
        <v>155</v>
      </c>
      <c r="S68" s="63" t="s">
        <v>156</v>
      </c>
      <c r="T68" s="63" t="s">
        <v>157</v>
      </c>
    </row>
    <row r="69" spans="2:67" ht="180" customHeight="1" x14ac:dyDescent="0.25">
      <c r="B69" s="46">
        <v>4</v>
      </c>
      <c r="C69" s="92" t="s">
        <v>443</v>
      </c>
      <c r="D69" s="92"/>
      <c r="E69" s="92"/>
      <c r="F69" s="92"/>
      <c r="G69" s="35"/>
      <c r="H69" s="59" t="s">
        <v>158</v>
      </c>
      <c r="I69" s="52" t="b">
        <f>IF(E69=$M$66,1,IF(E69=$M$67,2,IF(E69=$M$68,3,IF(E69=$M$69,4,IF(E69=$M$70,5)))))</f>
        <v>0</v>
      </c>
      <c r="J69" s="59" t="s">
        <v>159</v>
      </c>
      <c r="K69" s="58" t="s">
        <v>160</v>
      </c>
      <c r="L69" s="59" t="s">
        <v>161</v>
      </c>
      <c r="M69" s="65" t="s">
        <v>162</v>
      </c>
      <c r="N69" s="63" t="s">
        <v>163</v>
      </c>
      <c r="O69" s="63" t="s">
        <v>164</v>
      </c>
      <c r="P69" s="64" t="s">
        <v>448</v>
      </c>
      <c r="Q69" s="63" t="s">
        <v>165</v>
      </c>
      <c r="R69" s="63" t="s">
        <v>166</v>
      </c>
      <c r="S69" s="63" t="s">
        <v>167</v>
      </c>
      <c r="T69" s="63" t="s">
        <v>168</v>
      </c>
    </row>
    <row r="70" spans="2:67" ht="44.45" customHeight="1" x14ac:dyDescent="0.25">
      <c r="B70" s="46">
        <v>5</v>
      </c>
      <c r="C70" s="92" t="s">
        <v>169</v>
      </c>
      <c r="D70" s="92"/>
      <c r="E70" s="92"/>
      <c r="F70" s="92"/>
      <c r="G70" s="35"/>
      <c r="H70" s="59" t="s">
        <v>170</v>
      </c>
      <c r="I70" s="52" t="b">
        <f>IF(E70=$N$69,1,IF(E70=$N$70,2,IF(E70=$N$71,3,IF(E70=$N$72,4,IF(E70=$N$73,5)))))</f>
        <v>0</v>
      </c>
      <c r="J70" s="47" t="s">
        <v>171</v>
      </c>
      <c r="K70" s="58" t="s">
        <v>172</v>
      </c>
      <c r="L70" s="59" t="s">
        <v>173</v>
      </c>
      <c r="M70" s="65" t="s">
        <v>174</v>
      </c>
      <c r="N70" s="63" t="s">
        <v>175</v>
      </c>
      <c r="O70" s="63" t="s">
        <v>176</v>
      </c>
      <c r="P70" s="63" t="s">
        <v>177</v>
      </c>
      <c r="Q70" s="63" t="s">
        <v>178</v>
      </c>
      <c r="R70" s="63" t="s">
        <v>179</v>
      </c>
      <c r="S70" s="61" t="s">
        <v>180</v>
      </c>
      <c r="T70" s="58" t="s">
        <v>181</v>
      </c>
    </row>
    <row r="71" spans="2:67" ht="39.6" customHeight="1" x14ac:dyDescent="0.25">
      <c r="B71" s="46">
        <v>6</v>
      </c>
      <c r="C71" s="92" t="s">
        <v>182</v>
      </c>
      <c r="D71" s="92"/>
      <c r="E71" s="92"/>
      <c r="F71" s="92"/>
      <c r="G71" s="35"/>
      <c r="H71" s="59" t="s">
        <v>183</v>
      </c>
      <c r="I71" s="52" t="b">
        <f>IF(E71=$O$66,1,IF(E71=$O$67,2,IF(E71=$O$68,3,IF(E71=$O$69,4,IF(E71=$O$70,5)))))</f>
        <v>0</v>
      </c>
      <c r="K71" s="58" t="s">
        <v>184</v>
      </c>
      <c r="L71" s="47" t="s">
        <v>185</v>
      </c>
      <c r="M71" s="66"/>
      <c r="N71" s="63" t="s">
        <v>186</v>
      </c>
      <c r="O71" s="61"/>
      <c r="P71" s="61"/>
      <c r="Q71" s="61"/>
      <c r="S71" s="61"/>
    </row>
    <row r="72" spans="2:67" ht="189.6" customHeight="1" x14ac:dyDescent="0.25">
      <c r="B72" s="46">
        <v>7</v>
      </c>
      <c r="C72" s="92" t="s">
        <v>441</v>
      </c>
      <c r="D72" s="92"/>
      <c r="E72" s="92"/>
      <c r="F72" s="92"/>
      <c r="G72" s="35"/>
      <c r="H72" s="58" t="s">
        <v>187</v>
      </c>
      <c r="I72" s="52" t="b">
        <f>IF(E72=$P$66,1,IF(E72=$P$67,2,IF(E72=$P$68,3,IF(E72=$P$69,4,IF(E72=$P$70,5)))))</f>
        <v>0</v>
      </c>
      <c r="M72" s="66"/>
      <c r="N72" s="63" t="s">
        <v>188</v>
      </c>
    </row>
    <row r="73" spans="2:67" ht="152.25" customHeight="1" x14ac:dyDescent="0.25">
      <c r="B73" s="33">
        <v>8</v>
      </c>
      <c r="C73" s="92" t="s">
        <v>442</v>
      </c>
      <c r="D73" s="92"/>
      <c r="E73" s="92"/>
      <c r="F73" s="92"/>
      <c r="G73" s="35" t="str">
        <f>+IF(E73="","Утга нөхөх","")</f>
        <v>Утга нөхөх</v>
      </c>
      <c r="H73" s="58" t="s">
        <v>189</v>
      </c>
      <c r="I73" s="52">
        <f>IF(E73=$Q$66,1,IF(E73=$Q$67,2,IF(E73=$Q$68,3,IF(E73=$Q$69,4,IF(E73=$Q$70,5,4)))))</f>
        <v>4</v>
      </c>
      <c r="M73" s="66"/>
      <c r="N73" s="63" t="s">
        <v>190</v>
      </c>
      <c r="O73" s="61"/>
      <c r="P73" s="61"/>
      <c r="Q73" s="61"/>
    </row>
    <row r="74" spans="2:67" ht="143.25" customHeight="1" x14ac:dyDescent="0.25">
      <c r="B74" s="46">
        <v>9</v>
      </c>
      <c r="C74" s="92" t="s">
        <v>438</v>
      </c>
      <c r="D74" s="92"/>
      <c r="E74" s="92"/>
      <c r="F74" s="92"/>
      <c r="G74" s="35"/>
      <c r="H74" s="58" t="s">
        <v>191</v>
      </c>
      <c r="I74" s="52" t="b">
        <f>IF(E74=$R$66,1,IF(E74=$R$67,2,IF(E74=$R$68,3,IF(E74=$R$69,4,IF(E74=$R$70,5)))))</f>
        <v>0</v>
      </c>
      <c r="M74" s="66"/>
      <c r="N74" s="61"/>
    </row>
    <row r="75" spans="2:67" ht="31.15" customHeight="1" x14ac:dyDescent="0.25">
      <c r="B75" s="33">
        <v>10</v>
      </c>
      <c r="C75" s="92" t="s">
        <v>192</v>
      </c>
      <c r="D75" s="92"/>
      <c r="E75" s="92"/>
      <c r="F75" s="92"/>
      <c r="G75" s="35" t="str">
        <f>+IF(E75="","Утга нөхөх","")</f>
        <v>Утга нөхөх</v>
      </c>
      <c r="H75" s="58" t="s">
        <v>193</v>
      </c>
      <c r="I75" s="52">
        <f>IF(E75=$S$66,1,IF(E75=$S$67,2,IF(E75=$S$68,3,IF(E75=$S$69,4,IF(E75=$S$70,5,4)))))</f>
        <v>4</v>
      </c>
      <c r="M75" s="66"/>
    </row>
    <row r="76" spans="2:67" ht="147" customHeight="1" x14ac:dyDescent="0.25">
      <c r="B76" s="33">
        <v>11</v>
      </c>
      <c r="C76" s="92" t="s">
        <v>439</v>
      </c>
      <c r="D76" s="92"/>
      <c r="E76" s="92"/>
      <c r="F76" s="92"/>
      <c r="G76" s="35" t="str">
        <f>+IF(E76="","Утга нөхөх","")</f>
        <v>Утга нөхөх</v>
      </c>
      <c r="H76" s="67" t="s">
        <v>194</v>
      </c>
      <c r="I76" s="52">
        <f>IF(E76=$T$66,1,IF(E76=$T$67,2,IF(E76=$T$68,3,IF(E76=$T$69,4,IF(E76=$T$70,5,4)))))</f>
        <v>4</v>
      </c>
      <c r="M76" s="66"/>
      <c r="N76" s="61"/>
    </row>
    <row r="77" spans="2:67" x14ac:dyDescent="0.25">
      <c r="B77" s="105" t="s">
        <v>195</v>
      </c>
      <c r="C77" s="105"/>
      <c r="D77" s="105"/>
      <c r="E77" s="105"/>
      <c r="F77" s="105"/>
      <c r="G77" s="35"/>
      <c r="M77" s="66"/>
    </row>
    <row r="78" spans="2:67" ht="60" customHeight="1" x14ac:dyDescent="0.25">
      <c r="B78" s="33">
        <v>1</v>
      </c>
      <c r="C78" s="92" t="s">
        <v>196</v>
      </c>
      <c r="D78" s="92"/>
      <c r="E78" s="92"/>
      <c r="F78" s="92"/>
      <c r="G78" s="35" t="str">
        <f t="shared" ref="G78:G84" si="7">+IF(E78="","Утга нөхөх","")</f>
        <v>Утга нөхөх</v>
      </c>
      <c r="H78" s="58" t="s">
        <v>197</v>
      </c>
      <c r="I78" s="52">
        <f>IF(E78=$U$78,1,IF(E78=$U$79,2,IF(E78=$U$80,3,IF(E78=$U$81,4,IF(E78=$U$82,5,4)))))</f>
        <v>4</v>
      </c>
      <c r="U78" s="63" t="s">
        <v>198</v>
      </c>
      <c r="V78" s="59" t="s">
        <v>199</v>
      </c>
    </row>
    <row r="79" spans="2:67" ht="45.6" customHeight="1" x14ac:dyDescent="0.25">
      <c r="B79" s="33">
        <v>2</v>
      </c>
      <c r="C79" s="92" t="s">
        <v>200</v>
      </c>
      <c r="D79" s="92"/>
      <c r="E79" s="92"/>
      <c r="F79" s="92"/>
      <c r="G79" s="35" t="str">
        <f t="shared" si="7"/>
        <v>Утга нөхөх</v>
      </c>
      <c r="H79" s="58" t="s">
        <v>201</v>
      </c>
      <c r="I79" s="52">
        <f>IF(E79=$V$78,1,IF(E79=$V$79,2,IF(E79=$V$80,3,IF(E79=$V$81,4,IF(E79=$V$82,5,4)))))</f>
        <v>4</v>
      </c>
      <c r="U79" s="63" t="s">
        <v>202</v>
      </c>
      <c r="V79" s="59" t="s">
        <v>203</v>
      </c>
    </row>
    <row r="80" spans="2:67" ht="48.6" customHeight="1" x14ac:dyDescent="0.25">
      <c r="B80" s="33">
        <v>3</v>
      </c>
      <c r="C80" s="92" t="s">
        <v>204</v>
      </c>
      <c r="D80" s="92"/>
      <c r="E80" s="92"/>
      <c r="F80" s="92"/>
      <c r="G80" s="35" t="str">
        <f t="shared" si="7"/>
        <v>Утга нөхөх</v>
      </c>
      <c r="I80" s="52">
        <f>IF(E80=$AD$80,1,IF(E80=$AD$81,2,IF(E80=$AD$82,3,IF(E80=$AD$83,4,IF(E80=$AD$84,5,4)))))</f>
        <v>4</v>
      </c>
      <c r="U80" s="63" t="s">
        <v>205</v>
      </c>
      <c r="V80" s="59" t="s">
        <v>206</v>
      </c>
      <c r="AD80" s="63" t="s">
        <v>207</v>
      </c>
    </row>
    <row r="81" spans="2:44" ht="45.6" customHeight="1" x14ac:dyDescent="0.25">
      <c r="B81" s="33">
        <v>4</v>
      </c>
      <c r="C81" s="92" t="s">
        <v>208</v>
      </c>
      <c r="D81" s="92"/>
      <c r="E81" s="92"/>
      <c r="F81" s="92"/>
      <c r="G81" s="35" t="str">
        <f t="shared" si="7"/>
        <v>Утга нөхөх</v>
      </c>
      <c r="H81" s="58" t="s">
        <v>209</v>
      </c>
      <c r="I81" s="52">
        <f>IF(E81=$AE$81,1,IF(E81=$AE$82,2,IF(E81=$AE$83,3,IF(E81=$AE$84,4,IF(E81=$AE$85,5,4)))))</f>
        <v>4</v>
      </c>
      <c r="U81" s="63" t="s">
        <v>210</v>
      </c>
      <c r="V81" s="59" t="s">
        <v>211</v>
      </c>
      <c r="AD81" s="63" t="s">
        <v>212</v>
      </c>
      <c r="AE81" s="63" t="s">
        <v>213</v>
      </c>
      <c r="AF81" s="63" t="s">
        <v>214</v>
      </c>
      <c r="AG81" s="58" t="s">
        <v>215</v>
      </c>
      <c r="AH81" s="58" t="s">
        <v>216</v>
      </c>
    </row>
    <row r="82" spans="2:44" ht="58.15" customHeight="1" x14ac:dyDescent="0.25">
      <c r="B82" s="33">
        <v>5</v>
      </c>
      <c r="C82" s="92" t="s">
        <v>217</v>
      </c>
      <c r="D82" s="92"/>
      <c r="E82" s="92"/>
      <c r="F82" s="92"/>
      <c r="G82" s="35" t="str">
        <f t="shared" si="7"/>
        <v>Утга нөхөх</v>
      </c>
      <c r="H82" s="58" t="s">
        <v>218</v>
      </c>
      <c r="I82" s="52">
        <f>IF(E82=$AF$81,1,IF(E82=$AF$82,2,IF(E82=$AF$83,3,IF(E82=$AF$84,4,IF(E82=$AF$85,5,4)))))</f>
        <v>4</v>
      </c>
      <c r="U82" s="63" t="s">
        <v>219</v>
      </c>
      <c r="V82" s="59" t="s">
        <v>220</v>
      </c>
      <c r="AD82" s="63" t="s">
        <v>221</v>
      </c>
      <c r="AE82" s="63" t="s">
        <v>222</v>
      </c>
      <c r="AF82" s="63" t="s">
        <v>223</v>
      </c>
      <c r="AG82" s="58" t="s">
        <v>224</v>
      </c>
      <c r="AH82" s="58" t="s">
        <v>225</v>
      </c>
    </row>
    <row r="83" spans="2:44" ht="55.15" customHeight="1" x14ac:dyDescent="0.25">
      <c r="B83" s="33">
        <v>6</v>
      </c>
      <c r="C83" s="92" t="s">
        <v>226</v>
      </c>
      <c r="D83" s="92"/>
      <c r="E83" s="92"/>
      <c r="F83" s="92"/>
      <c r="G83" s="35" t="str">
        <f t="shared" si="7"/>
        <v>Утга нөхөх</v>
      </c>
      <c r="I83" s="52">
        <f>IF(E83=$AG$81,1,IF(E83=$AG$82,2,IF(E83=$AG$83,3,IF(E83=$AG$84,4,IF(E83=$AG$85,5,4)))))</f>
        <v>4</v>
      </c>
      <c r="U83" s="61"/>
      <c r="V83" s="61"/>
      <c r="AD83" s="63" t="s">
        <v>227</v>
      </c>
      <c r="AE83" s="63" t="s">
        <v>228</v>
      </c>
      <c r="AF83" s="63" t="s">
        <v>229</v>
      </c>
      <c r="AG83" s="58" t="s">
        <v>230</v>
      </c>
      <c r="AH83" s="58" t="s">
        <v>231</v>
      </c>
    </row>
    <row r="84" spans="2:44" ht="57.6" customHeight="1" x14ac:dyDescent="0.25">
      <c r="B84" s="33">
        <v>7</v>
      </c>
      <c r="C84" s="92" t="s">
        <v>232</v>
      </c>
      <c r="D84" s="92"/>
      <c r="E84" s="92"/>
      <c r="F84" s="92"/>
      <c r="G84" s="35" t="str">
        <f t="shared" si="7"/>
        <v>Утга нөхөх</v>
      </c>
      <c r="I84" s="52">
        <f>IF(E84=$AH$81,1,IF(E84=$AH$82,2,IF(E84=$AH$83,3,IF(E84=$AH$84,4,IF(E84=$AH$85,5,4)))))</f>
        <v>4</v>
      </c>
      <c r="AD84" s="63" t="s">
        <v>171</v>
      </c>
      <c r="AE84" s="63" t="s">
        <v>233</v>
      </c>
      <c r="AF84" s="58" t="s">
        <v>234</v>
      </c>
      <c r="AG84" s="58" t="s">
        <v>235</v>
      </c>
      <c r="AH84" s="58" t="s">
        <v>236</v>
      </c>
    </row>
    <row r="85" spans="2:44" ht="47.25" x14ac:dyDescent="0.25">
      <c r="B85" s="106" t="s">
        <v>237</v>
      </c>
      <c r="C85" s="107"/>
      <c r="D85" s="107"/>
      <c r="E85" s="107"/>
      <c r="F85" s="108"/>
      <c r="G85" s="35"/>
      <c r="U85" s="61"/>
      <c r="V85" s="61"/>
      <c r="AD85" s="61"/>
      <c r="AE85" s="63" t="s">
        <v>238</v>
      </c>
      <c r="AF85" s="58" t="s">
        <v>239</v>
      </c>
      <c r="AG85" s="58" t="s">
        <v>240</v>
      </c>
      <c r="AH85" s="68" t="s">
        <v>449</v>
      </c>
    </row>
    <row r="86" spans="2:44" ht="93.75" customHeight="1" x14ac:dyDescent="0.25">
      <c r="B86" s="33">
        <v>1</v>
      </c>
      <c r="C86" s="92" t="s">
        <v>241</v>
      </c>
      <c r="D86" s="92"/>
      <c r="E86" s="92"/>
      <c r="F86" s="92"/>
      <c r="G86" s="35" t="str">
        <f>+IF(E86="","Утга нөхөх","")</f>
        <v>Утга нөхөх</v>
      </c>
      <c r="I86" s="52">
        <f>IF(E86=$AI$86,1,IF(E86=$AI$87,2,IF(E86=$AI$88,3,IF(E86=$AI$89,4,IF(E86=$AI$90,5,4)))))</f>
        <v>4</v>
      </c>
      <c r="AE86" s="61"/>
      <c r="AI86" s="58" t="s">
        <v>242</v>
      </c>
      <c r="AJ86" s="58" t="s">
        <v>450</v>
      </c>
      <c r="AK86" s="58" t="s">
        <v>243</v>
      </c>
      <c r="AL86" s="58" t="s">
        <v>244</v>
      </c>
      <c r="AM86" s="58" t="s">
        <v>245</v>
      </c>
    </row>
    <row r="87" spans="2:44" ht="75" customHeight="1" x14ac:dyDescent="0.25">
      <c r="B87" s="33">
        <v>2</v>
      </c>
      <c r="C87" s="92" t="s">
        <v>246</v>
      </c>
      <c r="D87" s="92"/>
      <c r="E87" s="92"/>
      <c r="F87" s="92"/>
      <c r="G87" s="35"/>
      <c r="I87" s="52" t="b">
        <f>IF(E87=$AJ$86,1,IF(E87=$AJ$87,2,IF(E87=$AJ$88,3,IF(E87=$AJ$89,4,IF(E87=$AJ$90,5)))))</f>
        <v>0</v>
      </c>
      <c r="AD87" s="61"/>
      <c r="AI87" s="58" t="s">
        <v>247</v>
      </c>
      <c r="AJ87" s="58" t="s">
        <v>248</v>
      </c>
      <c r="AK87" s="58" t="s">
        <v>249</v>
      </c>
      <c r="AL87" s="58" t="s">
        <v>250</v>
      </c>
      <c r="AM87" s="58" t="s">
        <v>251</v>
      </c>
    </row>
    <row r="88" spans="2:44" ht="45.75" customHeight="1" x14ac:dyDescent="0.25">
      <c r="B88" s="33">
        <v>3</v>
      </c>
      <c r="C88" s="92" t="s">
        <v>252</v>
      </c>
      <c r="D88" s="92"/>
      <c r="E88" s="92"/>
      <c r="F88" s="92"/>
      <c r="G88" s="35"/>
      <c r="I88" s="52" t="b">
        <f>IF(E88=$AK$86,1,IF(E88=$AK$87,2,IF(E88=$AK$88,3,IF(E88=$AK$89,4,IF(E88=$AK$90,5)))))</f>
        <v>0</v>
      </c>
      <c r="AE88" s="61"/>
      <c r="AI88" s="58" t="s">
        <v>253</v>
      </c>
      <c r="AJ88" s="58" t="s">
        <v>254</v>
      </c>
      <c r="AK88" s="58" t="s">
        <v>255</v>
      </c>
      <c r="AL88" s="58" t="s">
        <v>256</v>
      </c>
      <c r="AM88" s="58" t="s">
        <v>257</v>
      </c>
    </row>
    <row r="89" spans="2:44" ht="60.6" customHeight="1" x14ac:dyDescent="0.25">
      <c r="B89" s="33">
        <v>4</v>
      </c>
      <c r="C89" s="92" t="s">
        <v>258</v>
      </c>
      <c r="D89" s="92"/>
      <c r="E89" s="92"/>
      <c r="F89" s="92"/>
      <c r="G89" s="35"/>
      <c r="I89" s="52" t="b">
        <f>IF(E89=$AL$86,1,IF(E89=$AL$87,2,IF(E89=$AL$88,3,IF(E89=$AL$89,4,IF(E89=$AL$90,5)))))</f>
        <v>0</v>
      </c>
      <c r="AI89" s="58" t="s">
        <v>259</v>
      </c>
      <c r="AJ89" s="58" t="s">
        <v>260</v>
      </c>
      <c r="AK89" s="58" t="s">
        <v>261</v>
      </c>
      <c r="AL89" s="58" t="s">
        <v>262</v>
      </c>
      <c r="AM89" s="58" t="s">
        <v>263</v>
      </c>
    </row>
    <row r="90" spans="2:44" ht="76.150000000000006" customHeight="1" x14ac:dyDescent="0.25">
      <c r="B90" s="33">
        <v>5</v>
      </c>
      <c r="C90" s="92" t="s">
        <v>264</v>
      </c>
      <c r="D90" s="92"/>
      <c r="E90" s="92"/>
      <c r="F90" s="92"/>
      <c r="G90" s="35" t="str">
        <f>+IF(E90="","Утга нөхөх","")</f>
        <v>Утга нөхөх</v>
      </c>
      <c r="I90" s="52">
        <f>IF(E90=$AM$86,1,IF(E90=$AM$87,2,IF(E90=$AM$88,3,IF(E90=$AM$89,4,IF(E90=$AM$90,5,4)))))</f>
        <v>4</v>
      </c>
      <c r="AI90" s="58" t="s">
        <v>265</v>
      </c>
      <c r="AJ90" s="58" t="s">
        <v>266</v>
      </c>
      <c r="AK90" s="58" t="s">
        <v>267</v>
      </c>
      <c r="AL90" s="58" t="s">
        <v>268</v>
      </c>
      <c r="AM90" s="58" t="s">
        <v>239</v>
      </c>
    </row>
    <row r="91" spans="2:44" x14ac:dyDescent="0.25">
      <c r="B91" s="106" t="s">
        <v>467</v>
      </c>
      <c r="C91" s="109"/>
      <c r="D91" s="109"/>
      <c r="E91" s="109"/>
      <c r="F91" s="110"/>
      <c r="G91" s="35"/>
    </row>
    <row r="92" spans="2:44" ht="77.45" customHeight="1" x14ac:dyDescent="0.25">
      <c r="B92" s="33">
        <v>1</v>
      </c>
      <c r="C92" s="92" t="s">
        <v>480</v>
      </c>
      <c r="D92" s="92"/>
      <c r="E92" s="92"/>
      <c r="F92" s="92"/>
      <c r="G92" s="35" t="str">
        <f>+IF(E92="","Утга нөхөх","")</f>
        <v>Утга нөхөх</v>
      </c>
      <c r="I92" s="52">
        <f>IF(E92=$AN$92,1,IF(E92=$AN$93,2,IF(E92=$AN$94,3,IF(E92=$AN$95,4,IF(E92=$AN$96,5,4)))))</f>
        <v>4</v>
      </c>
      <c r="AN92" s="58" t="s">
        <v>478</v>
      </c>
      <c r="AO92" s="69" t="s">
        <v>468</v>
      </c>
      <c r="AP92" s="69" t="s">
        <v>269</v>
      </c>
      <c r="AQ92" s="69" t="s">
        <v>469</v>
      </c>
      <c r="AR92" s="69" t="s">
        <v>470</v>
      </c>
    </row>
    <row r="93" spans="2:44" ht="99" customHeight="1" x14ac:dyDescent="0.25">
      <c r="B93" s="33">
        <v>2</v>
      </c>
      <c r="C93" s="92" t="s">
        <v>481</v>
      </c>
      <c r="D93" s="92"/>
      <c r="E93" s="92"/>
      <c r="F93" s="92"/>
      <c r="G93" s="35"/>
      <c r="I93" s="52" t="b">
        <f>IF(E93=$AO$92,1,IF(E93=$AO$93,2,IF(E93=$AO$94,3,IF(E93=$AO$95,4,IF(E93=$AO$96,5)))))</f>
        <v>0</v>
      </c>
      <c r="AN93" s="58" t="s">
        <v>479</v>
      </c>
      <c r="AO93" s="69" t="s">
        <v>471</v>
      </c>
      <c r="AP93" s="69" t="s">
        <v>270</v>
      </c>
      <c r="AQ93" s="69" t="s">
        <v>271</v>
      </c>
      <c r="AR93" s="69" t="s">
        <v>272</v>
      </c>
    </row>
    <row r="94" spans="2:44" ht="62.45" customHeight="1" x14ac:dyDescent="0.25">
      <c r="B94" s="33">
        <v>3</v>
      </c>
      <c r="C94" s="92" t="s">
        <v>482</v>
      </c>
      <c r="D94" s="92"/>
      <c r="E94" s="92"/>
      <c r="F94" s="92"/>
      <c r="G94" s="35"/>
      <c r="I94" s="52" t="b">
        <f>IF(E94=$AP$92,1,IF(E94=$AP$93,2,IF(E94=$AP$94,3,IF(E94=$AP$95,4,IF(E94=$AP$96,5)))))</f>
        <v>0</v>
      </c>
      <c r="AN94" s="58" t="s">
        <v>472</v>
      </c>
      <c r="AO94" s="69" t="s">
        <v>473</v>
      </c>
      <c r="AP94" s="69" t="s">
        <v>273</v>
      </c>
      <c r="AQ94" s="69" t="s">
        <v>274</v>
      </c>
      <c r="AR94" s="69" t="s">
        <v>275</v>
      </c>
    </row>
    <row r="95" spans="2:44" ht="75" customHeight="1" x14ac:dyDescent="0.25">
      <c r="B95" s="33">
        <v>4</v>
      </c>
      <c r="C95" s="92" t="s">
        <v>483</v>
      </c>
      <c r="D95" s="92"/>
      <c r="E95" s="92"/>
      <c r="F95" s="92"/>
      <c r="G95" s="35"/>
      <c r="I95" s="52" t="b">
        <f>IF(E95=$AQ$92,1,IF(E95=$AQ$93,2,IF(E95=$AQ$94,3,IF(E95=$AQ$95,4,IF(E95=$AQ$96,5)))))</f>
        <v>0</v>
      </c>
      <c r="AN95" s="58" t="s">
        <v>474</v>
      </c>
      <c r="AO95" s="69" t="s">
        <v>475</v>
      </c>
      <c r="AP95" s="69" t="s">
        <v>276</v>
      </c>
      <c r="AQ95" s="69" t="s">
        <v>277</v>
      </c>
      <c r="AR95" s="69" t="s">
        <v>278</v>
      </c>
    </row>
    <row r="96" spans="2:44" ht="81.599999999999994" customHeight="1" x14ac:dyDescent="0.25">
      <c r="B96" s="33">
        <v>5</v>
      </c>
      <c r="C96" s="92" t="s">
        <v>484</v>
      </c>
      <c r="D96" s="92"/>
      <c r="E96" s="111"/>
      <c r="F96" s="111"/>
      <c r="G96" s="35"/>
      <c r="I96" s="52" t="b">
        <f>IF(E96=$AR$92,1,IF(E96=$AR$93,2,IF(E96=$AR$94,3,IF(E96=$AR$95,4,IF(E96=$AR$96,5)))))</f>
        <v>0</v>
      </c>
      <c r="AN96" s="58" t="s">
        <v>476</v>
      </c>
      <c r="AO96" s="69" t="s">
        <v>477</v>
      </c>
      <c r="AP96" s="69" t="s">
        <v>279</v>
      </c>
      <c r="AQ96" s="69" t="s">
        <v>280</v>
      </c>
      <c r="AR96" s="69" t="s">
        <v>281</v>
      </c>
    </row>
    <row r="97" spans="2:61" x14ac:dyDescent="0.25">
      <c r="B97" s="99" t="s">
        <v>282</v>
      </c>
      <c r="C97" s="100"/>
      <c r="D97" s="100"/>
      <c r="E97" s="100"/>
      <c r="F97" s="101"/>
      <c r="G97" s="35"/>
    </row>
    <row r="98" spans="2:61" ht="33" customHeight="1" x14ac:dyDescent="0.25">
      <c r="B98" s="33">
        <v>1</v>
      </c>
      <c r="C98" s="92" t="s">
        <v>283</v>
      </c>
      <c r="D98" s="92"/>
      <c r="E98" s="92"/>
      <c r="F98" s="92"/>
      <c r="G98" s="35" t="str">
        <f>+IF(E98="","Утга нөхөх","")</f>
        <v>Утга нөхөх</v>
      </c>
      <c r="I98" s="52">
        <f>IF(E98=$AS$98,1,IF(E98=$AS$99,2,IF(E98=$AS$100,3,IF(E98=$AS$101,4,IF(E98=$AS$102,5,4)))))</f>
        <v>4</v>
      </c>
      <c r="AS98" s="58" t="s">
        <v>284</v>
      </c>
      <c r="AT98" s="58" t="s">
        <v>285</v>
      </c>
      <c r="AU98" s="58" t="s">
        <v>286</v>
      </c>
      <c r="AV98" s="58" t="s">
        <v>287</v>
      </c>
      <c r="AW98" s="58" t="s">
        <v>288</v>
      </c>
    </row>
    <row r="99" spans="2:61" ht="40.5" customHeight="1" x14ac:dyDescent="0.25">
      <c r="B99" s="33">
        <v>2</v>
      </c>
      <c r="C99" s="92" t="s">
        <v>289</v>
      </c>
      <c r="D99" s="92"/>
      <c r="E99" s="92"/>
      <c r="F99" s="92"/>
      <c r="G99" s="35" t="str">
        <f>+IF(E99="","Утга нөхөх","")</f>
        <v>Утга нөхөх</v>
      </c>
      <c r="I99" s="52">
        <f>IF(E99=$AT$98,1,IF(E99=$AT$99,2,IF(E99=$AT$100,3,IF(E99=$AT$101,4,IF(E99=$AT$102,5,4)))))</f>
        <v>4</v>
      </c>
      <c r="AS99" s="58" t="s">
        <v>290</v>
      </c>
      <c r="AT99" s="58" t="s">
        <v>291</v>
      </c>
      <c r="AU99" s="58" t="s">
        <v>292</v>
      </c>
      <c r="AV99" s="58" t="s">
        <v>293</v>
      </c>
      <c r="AW99" s="58" t="s">
        <v>294</v>
      </c>
    </row>
    <row r="100" spans="2:61" ht="60" customHeight="1" x14ac:dyDescent="0.25">
      <c r="B100" s="33">
        <v>3</v>
      </c>
      <c r="C100" s="92" t="s">
        <v>295</v>
      </c>
      <c r="D100" s="92"/>
      <c r="E100" s="92"/>
      <c r="F100" s="92"/>
      <c r="G100" s="35" t="str">
        <f>+IF(E100="","Утга нөхөх","")</f>
        <v>Утга нөхөх</v>
      </c>
      <c r="I100" s="52">
        <f>IF(E100=$AU$98,1,IF(E100=$AU$99,2,IF(E100=$AU$100,3,IF(E100=$AU$101,4,IF(E100=$AU$102,5,4)))))</f>
        <v>4</v>
      </c>
      <c r="AS100" s="58" t="s">
        <v>296</v>
      </c>
      <c r="AT100" s="58" t="s">
        <v>297</v>
      </c>
      <c r="AU100" s="58" t="s">
        <v>298</v>
      </c>
      <c r="AV100" s="58" t="s">
        <v>299</v>
      </c>
      <c r="AW100" s="58" t="s">
        <v>300</v>
      </c>
    </row>
    <row r="101" spans="2:61" ht="56.25" customHeight="1" x14ac:dyDescent="0.25">
      <c r="B101" s="33">
        <v>4</v>
      </c>
      <c r="C101" s="92" t="s">
        <v>301</v>
      </c>
      <c r="D101" s="92"/>
      <c r="E101" s="92"/>
      <c r="F101" s="92"/>
      <c r="G101" s="35" t="str">
        <f t="shared" ref="G101:G102" si="8">+IF(E101="","Утга нөхөх","")</f>
        <v>Утга нөхөх</v>
      </c>
      <c r="I101" s="52">
        <f>IF(E101=$AV$98,1,IF(E101=$AV$99,2,IF(E101=$AV$100,3,IF(E101=$AV$101,4,IF(E101=$AV$102,5,4)))))</f>
        <v>4</v>
      </c>
      <c r="AS101" s="58" t="s">
        <v>302</v>
      </c>
      <c r="AT101" s="58" t="s">
        <v>303</v>
      </c>
      <c r="AU101" s="58" t="s">
        <v>304</v>
      </c>
      <c r="AV101" s="58" t="s">
        <v>305</v>
      </c>
      <c r="AW101" s="58" t="s">
        <v>306</v>
      </c>
    </row>
    <row r="102" spans="2:61" ht="45.75" customHeight="1" x14ac:dyDescent="0.25">
      <c r="B102" s="33">
        <v>5</v>
      </c>
      <c r="C102" s="92" t="s">
        <v>307</v>
      </c>
      <c r="D102" s="92"/>
      <c r="E102" s="92"/>
      <c r="F102" s="92"/>
      <c r="G102" s="35" t="str">
        <f t="shared" si="8"/>
        <v>Утга нөхөх</v>
      </c>
      <c r="I102" s="52">
        <f>IF(E102=$AW$98,1,IF(E102=$AW$99,2,IF(E102=$AW$100,3,IF(E102=$AW$101,4,IF(E102=$AW$102,5,4)))))</f>
        <v>4</v>
      </c>
      <c r="AS102" s="58" t="s">
        <v>308</v>
      </c>
      <c r="AT102" s="58" t="s">
        <v>309</v>
      </c>
      <c r="AU102" s="58" t="s">
        <v>310</v>
      </c>
      <c r="AV102" s="58" t="s">
        <v>311</v>
      </c>
      <c r="AW102" s="58" t="s">
        <v>312</v>
      </c>
    </row>
    <row r="103" spans="2:61" x14ac:dyDescent="0.25">
      <c r="B103" s="99" t="s">
        <v>313</v>
      </c>
      <c r="C103" s="100"/>
      <c r="D103" s="100"/>
      <c r="E103" s="100"/>
      <c r="F103" s="101"/>
      <c r="G103" s="51"/>
    </row>
    <row r="104" spans="2:61" ht="60" customHeight="1" x14ac:dyDescent="0.25">
      <c r="B104" s="33">
        <v>1</v>
      </c>
      <c r="C104" s="92" t="s">
        <v>314</v>
      </c>
      <c r="D104" s="92"/>
      <c r="E104" s="92"/>
      <c r="F104" s="92"/>
      <c r="G104" s="35" t="str">
        <f>+IF(E104="","Утга нөхөх","")</f>
        <v>Утга нөхөх</v>
      </c>
      <c r="I104" s="52">
        <f>IF(E104=$AX$104,1,IF(E104=$AX$105,2,IF(E104=$AX$106,3,IF(E104=$AX$107,4,IF(E104=$AX$108,5,4)))))</f>
        <v>4</v>
      </c>
      <c r="AX104" s="59" t="s">
        <v>315</v>
      </c>
      <c r="AY104" s="59" t="s">
        <v>316</v>
      </c>
      <c r="AZ104" s="59" t="s">
        <v>317</v>
      </c>
      <c r="BA104" s="58" t="s">
        <v>318</v>
      </c>
      <c r="BB104" s="58" t="s">
        <v>319</v>
      </c>
      <c r="BC104" s="58" t="s">
        <v>320</v>
      </c>
      <c r="BD104" s="58" t="s">
        <v>321</v>
      </c>
      <c r="BE104" s="58" t="s">
        <v>322</v>
      </c>
      <c r="BF104" s="58" t="s">
        <v>323</v>
      </c>
      <c r="BG104" s="58" t="s">
        <v>324</v>
      </c>
      <c r="BH104" s="58" t="s">
        <v>325</v>
      </c>
      <c r="BI104" s="58" t="s">
        <v>326</v>
      </c>
    </row>
    <row r="105" spans="2:61" ht="45" customHeight="1" x14ac:dyDescent="0.25">
      <c r="B105" s="33">
        <v>2</v>
      </c>
      <c r="C105" s="92" t="s">
        <v>327</v>
      </c>
      <c r="D105" s="92"/>
      <c r="E105" s="92"/>
      <c r="F105" s="92"/>
      <c r="G105" s="35"/>
      <c r="I105" s="52" t="b">
        <f>IF(E105=$AY$104,1,IF(E105=$AY$105,2,IF(E105=$AY$106,3,IF(E105=$AY$107,4,IF(E105=$AY$108,5)))))</f>
        <v>0</v>
      </c>
      <c r="AX105" s="59" t="s">
        <v>328</v>
      </c>
      <c r="AY105" s="59" t="s">
        <v>329</v>
      </c>
      <c r="AZ105" s="59" t="s">
        <v>330</v>
      </c>
      <c r="BA105" s="58" t="s">
        <v>331</v>
      </c>
      <c r="BB105" s="58" t="s">
        <v>332</v>
      </c>
      <c r="BC105" s="58" t="s">
        <v>333</v>
      </c>
      <c r="BD105" s="58" t="s">
        <v>334</v>
      </c>
      <c r="BE105" s="58" t="s">
        <v>335</v>
      </c>
      <c r="BF105" s="58" t="s">
        <v>336</v>
      </c>
      <c r="BG105" s="58" t="s">
        <v>337</v>
      </c>
      <c r="BH105" s="58" t="s">
        <v>338</v>
      </c>
      <c r="BI105" s="58" t="s">
        <v>339</v>
      </c>
    </row>
    <row r="106" spans="2:61" ht="60.6" customHeight="1" x14ac:dyDescent="0.25">
      <c r="B106" s="33">
        <v>3</v>
      </c>
      <c r="C106" s="92" t="s">
        <v>340</v>
      </c>
      <c r="D106" s="92"/>
      <c r="E106" s="92"/>
      <c r="F106" s="92"/>
      <c r="G106" s="35" t="str">
        <f t="shared" ref="G106:G115" si="9">+IF(E106="","Утга нөхөх","")</f>
        <v>Утга нөхөх</v>
      </c>
      <c r="I106" s="52">
        <f>IF(E106=$AZ$104,1,IF(E106=$AZ$105,2,IF(E106=$AZ$106,3,IF(E106=$AZ$107,4,IF(E106=$AZ$108,5,4)))))</f>
        <v>4</v>
      </c>
      <c r="AX106" s="59" t="s">
        <v>341</v>
      </c>
      <c r="AY106" s="59" t="s">
        <v>342</v>
      </c>
      <c r="AZ106" s="59" t="s">
        <v>343</v>
      </c>
      <c r="BA106" s="58" t="s">
        <v>344</v>
      </c>
      <c r="BB106" s="58" t="s">
        <v>345</v>
      </c>
      <c r="BC106" s="58" t="s">
        <v>346</v>
      </c>
      <c r="BD106" s="58" t="s">
        <v>347</v>
      </c>
      <c r="BE106" s="58" t="s">
        <v>348</v>
      </c>
      <c r="BF106" s="58" t="s">
        <v>349</v>
      </c>
      <c r="BG106" s="58" t="s">
        <v>350</v>
      </c>
      <c r="BH106" s="58" t="s">
        <v>351</v>
      </c>
      <c r="BI106" s="58" t="s">
        <v>352</v>
      </c>
    </row>
    <row r="107" spans="2:61" ht="51.75" customHeight="1" x14ac:dyDescent="0.25">
      <c r="B107" s="33">
        <v>4</v>
      </c>
      <c r="C107" s="92" t="s">
        <v>353</v>
      </c>
      <c r="D107" s="92"/>
      <c r="E107" s="92"/>
      <c r="F107" s="92"/>
      <c r="G107" s="35" t="str">
        <f t="shared" si="9"/>
        <v>Утга нөхөх</v>
      </c>
      <c r="I107" s="52">
        <f>IF(E107=$BA$104,1,IF(E107=$BA$105,2,IF(E107=$BA$106,3,IF(E107=$BA$107,4,IF(E107=$BA$108,5,4)))))</f>
        <v>4</v>
      </c>
      <c r="AX107" s="59" t="s">
        <v>354</v>
      </c>
      <c r="AY107" s="59" t="s">
        <v>355</v>
      </c>
      <c r="AZ107" s="59" t="s">
        <v>356</v>
      </c>
      <c r="BA107" s="58" t="s">
        <v>357</v>
      </c>
      <c r="BB107" s="58" t="s">
        <v>358</v>
      </c>
      <c r="BC107" s="58" t="s">
        <v>359</v>
      </c>
      <c r="BD107" s="58" t="s">
        <v>360</v>
      </c>
      <c r="BE107" s="58" t="s">
        <v>361</v>
      </c>
      <c r="BF107" s="58" t="s">
        <v>362</v>
      </c>
      <c r="BG107" s="58" t="s">
        <v>363</v>
      </c>
      <c r="BH107" s="58" t="s">
        <v>364</v>
      </c>
      <c r="BI107" s="58" t="s">
        <v>365</v>
      </c>
    </row>
    <row r="108" spans="2:61" ht="62.45" customHeight="1" x14ac:dyDescent="0.25">
      <c r="B108" s="33">
        <v>5</v>
      </c>
      <c r="C108" s="92" t="s">
        <v>366</v>
      </c>
      <c r="D108" s="92"/>
      <c r="E108" s="92"/>
      <c r="F108" s="92"/>
      <c r="G108" s="35" t="str">
        <f t="shared" si="9"/>
        <v>Утга нөхөх</v>
      </c>
      <c r="I108" s="52">
        <f>IF(E108=$BB$104,1,IF(E108=$BB$105,2,IF(E108=$BB$106,3,IF(E108=$BB$107,4,IF(E108=$BB$108,5,4)))))</f>
        <v>4</v>
      </c>
      <c r="AX108" s="59" t="s">
        <v>367</v>
      </c>
      <c r="AY108" s="59" t="s">
        <v>368</v>
      </c>
      <c r="AZ108" s="59" t="s">
        <v>369</v>
      </c>
      <c r="BA108" s="58" t="s">
        <v>370</v>
      </c>
      <c r="BB108" s="58" t="s">
        <v>371</v>
      </c>
      <c r="BC108" s="58" t="s">
        <v>372</v>
      </c>
      <c r="BD108" s="58" t="s">
        <v>373</v>
      </c>
      <c r="BE108" s="58" t="s">
        <v>374</v>
      </c>
      <c r="BF108" s="58" t="s">
        <v>375</v>
      </c>
      <c r="BG108" s="58" t="s">
        <v>376</v>
      </c>
      <c r="BH108" s="58" t="s">
        <v>451</v>
      </c>
      <c r="BI108" s="58" t="s">
        <v>377</v>
      </c>
    </row>
    <row r="109" spans="2:61" ht="55.5" customHeight="1" x14ac:dyDescent="0.25">
      <c r="B109" s="33">
        <v>6</v>
      </c>
      <c r="C109" s="92" t="s">
        <v>378</v>
      </c>
      <c r="D109" s="92"/>
      <c r="E109" s="92"/>
      <c r="F109" s="92"/>
      <c r="G109" s="35" t="str">
        <f t="shared" si="9"/>
        <v>Утга нөхөх</v>
      </c>
      <c r="I109" s="52">
        <f>IF(E109=$BC$104,1,IF(E109=$BC$105,2,IF(E109=$BC$106,3,IF(E109=$BC$107,4,IF(E109=$BC$108,5,4)))))</f>
        <v>4</v>
      </c>
    </row>
    <row r="110" spans="2:61" ht="33" customHeight="1" x14ac:dyDescent="0.25">
      <c r="B110" s="33">
        <v>7</v>
      </c>
      <c r="C110" s="92" t="s">
        <v>379</v>
      </c>
      <c r="D110" s="92"/>
      <c r="E110" s="92"/>
      <c r="F110" s="92"/>
      <c r="G110" s="35" t="str">
        <f t="shared" si="9"/>
        <v>Утга нөхөх</v>
      </c>
      <c r="I110" s="52">
        <f>IF(E110=$BD$104,1,IF(E110=$BD$105,2,IF(E110=$BD$106,3,IF(E110=$BD$107,4,IF(E110=$BD$108,5,4)))))</f>
        <v>4</v>
      </c>
    </row>
    <row r="111" spans="2:61" ht="58.15" customHeight="1" x14ac:dyDescent="0.25">
      <c r="B111" s="33">
        <v>8</v>
      </c>
      <c r="C111" s="92" t="s">
        <v>380</v>
      </c>
      <c r="D111" s="92"/>
      <c r="E111" s="92"/>
      <c r="F111" s="92"/>
      <c r="G111" s="35" t="str">
        <f t="shared" si="9"/>
        <v>Утга нөхөх</v>
      </c>
      <c r="I111" s="52">
        <f>IF(E111=$BE$104,1,IF(E111=$BE$105,2,IF(E111=$BE$106,3,IF(E111=$BE$107,4,IF(E111=$BE$108,5,4)))))</f>
        <v>4</v>
      </c>
    </row>
    <row r="112" spans="2:61" ht="45" customHeight="1" x14ac:dyDescent="0.25">
      <c r="B112" s="33">
        <v>9</v>
      </c>
      <c r="C112" s="92" t="s">
        <v>381</v>
      </c>
      <c r="D112" s="92"/>
      <c r="E112" s="92"/>
      <c r="F112" s="92"/>
      <c r="G112" s="35" t="str">
        <f t="shared" si="9"/>
        <v>Утга нөхөх</v>
      </c>
      <c r="I112" s="52">
        <f>IF(E112=$BF$104,1,IF(E112=$BF$105,2,IF(E112=$BF$106,3,IF(E112=$BF$107,4,IF(E112=$BF$108,5,4)))))</f>
        <v>4</v>
      </c>
    </row>
    <row r="113" spans="2:9" ht="51" customHeight="1" x14ac:dyDescent="0.25">
      <c r="B113" s="33">
        <v>10</v>
      </c>
      <c r="C113" s="92" t="s">
        <v>382</v>
      </c>
      <c r="D113" s="92"/>
      <c r="E113" s="92"/>
      <c r="F113" s="92"/>
      <c r="G113" s="35" t="str">
        <f t="shared" si="9"/>
        <v>Утга нөхөх</v>
      </c>
      <c r="I113" s="52">
        <f>IF(E113=$BG$104,1,IF(E113=$BG$105,2,IF(E113=$BG$106,3,IF(E113=$BG$107,4,IF(E113=$BG$108,5,4)))))</f>
        <v>4</v>
      </c>
    </row>
    <row r="114" spans="2:9" ht="63" customHeight="1" x14ac:dyDescent="0.25">
      <c r="B114" s="33">
        <v>11</v>
      </c>
      <c r="C114" s="92" t="s">
        <v>383</v>
      </c>
      <c r="D114" s="92"/>
      <c r="E114" s="92"/>
      <c r="F114" s="92"/>
      <c r="G114" s="35" t="str">
        <f t="shared" si="9"/>
        <v>Утга нөхөх</v>
      </c>
      <c r="I114" s="52">
        <f>IF(E114=$BH$104,1,IF(E114=$BH$105,2,IF(E114=$BH$106,3,IF(E114=$BH$107,4,IF(E114=$BH$108,5,4)))))</f>
        <v>4</v>
      </c>
    </row>
    <row r="115" spans="2:9" ht="75" customHeight="1" x14ac:dyDescent="0.25">
      <c r="B115" s="33">
        <v>12</v>
      </c>
      <c r="C115" s="92" t="s">
        <v>384</v>
      </c>
      <c r="D115" s="92"/>
      <c r="E115" s="92"/>
      <c r="F115" s="92"/>
      <c r="G115" s="35" t="str">
        <f t="shared" si="9"/>
        <v>Утга нөхөх</v>
      </c>
      <c r="I115" s="52">
        <f>IF(E115=$BI$104,1,IF(E115=$BI$105,2,IF(E115=$BI$106,3,IF(E115=$BI$107,4,IF(E115=$BI$108,5,4)))))</f>
        <v>4</v>
      </c>
    </row>
    <row r="116" spans="2:9" x14ac:dyDescent="0.25">
      <c r="B116" s="99" t="s">
        <v>436</v>
      </c>
      <c r="C116" s="100"/>
      <c r="D116" s="100"/>
      <c r="E116" s="100"/>
      <c r="F116" s="101"/>
      <c r="G116" s="52"/>
    </row>
    <row r="117" spans="2:9" ht="77.25" customHeight="1" x14ac:dyDescent="0.25">
      <c r="B117" s="102" t="s">
        <v>428</v>
      </c>
      <c r="C117" s="103"/>
      <c r="D117" s="103"/>
      <c r="E117" s="103"/>
      <c r="F117" s="104"/>
      <c r="G117" s="52"/>
    </row>
    <row r="118" spans="2:9" ht="43.5" customHeight="1" x14ac:dyDescent="0.25">
      <c r="B118" s="33">
        <v>1</v>
      </c>
      <c r="C118" s="92" t="s">
        <v>429</v>
      </c>
      <c r="D118" s="92"/>
      <c r="E118" s="92"/>
      <c r="F118" s="92"/>
      <c r="G118" s="35" t="str">
        <f t="shared" ref="G118:G119" si="10">+IF(E118="","Утга нөхөх","")</f>
        <v>Утга нөхөх</v>
      </c>
    </row>
    <row r="119" spans="2:9" ht="75.75" customHeight="1" x14ac:dyDescent="0.25">
      <c r="B119" s="33">
        <v>2</v>
      </c>
      <c r="C119" s="92" t="s">
        <v>430</v>
      </c>
      <c r="D119" s="92"/>
      <c r="E119" s="92"/>
      <c r="F119" s="92"/>
      <c r="G119" s="35" t="str">
        <f t="shared" si="10"/>
        <v>Утга нөхөх</v>
      </c>
    </row>
    <row r="120" spans="2:9" ht="32.25" customHeight="1" x14ac:dyDescent="0.25">
      <c r="B120" s="33">
        <v>3</v>
      </c>
      <c r="C120" s="86" t="s">
        <v>431</v>
      </c>
      <c r="D120" s="87"/>
      <c r="E120" s="88"/>
      <c r="F120" s="89"/>
      <c r="G120" s="52"/>
    </row>
    <row r="121" spans="2:9" ht="45.75" customHeight="1" x14ac:dyDescent="0.25">
      <c r="B121" s="33">
        <v>4</v>
      </c>
      <c r="C121" s="92" t="s">
        <v>432</v>
      </c>
      <c r="D121" s="92"/>
      <c r="E121" s="92"/>
      <c r="F121" s="92"/>
      <c r="G121" s="35" t="str">
        <f>+IF(E121="","Утга нөхөх","")</f>
        <v>Утга нөхөх</v>
      </c>
    </row>
    <row r="122" spans="2:9" ht="60.75" customHeight="1" x14ac:dyDescent="0.25">
      <c r="B122" s="33">
        <v>5</v>
      </c>
      <c r="C122" s="92" t="s">
        <v>433</v>
      </c>
      <c r="D122" s="92"/>
      <c r="E122" s="92"/>
      <c r="F122" s="92"/>
      <c r="G122" s="52"/>
    </row>
    <row r="123" spans="2:9" ht="35.25" customHeight="1" x14ac:dyDescent="0.25">
      <c r="B123" s="33">
        <v>6</v>
      </c>
      <c r="C123" s="92" t="s">
        <v>486</v>
      </c>
      <c r="D123" s="92"/>
      <c r="E123" s="97"/>
      <c r="F123" s="98"/>
      <c r="G123" s="61"/>
    </row>
    <row r="124" spans="2:9" ht="42.75" customHeight="1" x14ac:dyDescent="0.25">
      <c r="B124" s="33">
        <v>7</v>
      </c>
      <c r="C124" s="92" t="s">
        <v>487</v>
      </c>
      <c r="D124" s="92"/>
      <c r="E124" s="78"/>
      <c r="F124" s="79"/>
      <c r="G124" s="61"/>
    </row>
    <row r="125" spans="2:9" ht="64.5" customHeight="1" x14ac:dyDescent="0.25">
      <c r="B125" s="33">
        <v>8</v>
      </c>
      <c r="C125" s="92" t="s">
        <v>434</v>
      </c>
      <c r="D125" s="92"/>
      <c r="E125" s="124"/>
      <c r="F125" s="125"/>
      <c r="G125" s="70"/>
    </row>
    <row r="126" spans="2:9" ht="30" customHeight="1" x14ac:dyDescent="0.25">
      <c r="B126" s="33">
        <v>9</v>
      </c>
      <c r="C126" s="92" t="s">
        <v>435</v>
      </c>
      <c r="D126" s="92"/>
      <c r="E126" s="124"/>
      <c r="F126" s="125"/>
      <c r="G126" s="35" t="str">
        <f>+IF(E126="","Утга нөхөх","")</f>
        <v>Утга нөхөх</v>
      </c>
    </row>
    <row r="128" spans="2:9" x14ac:dyDescent="0.25">
      <c r="C128" s="36" t="s">
        <v>437</v>
      </c>
    </row>
  </sheetData>
  <sheetProtection algorithmName="SHA-512" hashValue="GZvs/8Da3iuZ80Rk1JKxhFRHXKPE3uPaOlP3IaWdky2+pFXiMXektoVlJSqBlnlnZgNRewKRzp/m2djBzTwBcw==" saltValue="4la9xxglpkHnQ7lYDLCJIw==" spinCount="100000" sheet="1" objects="1" scenarios="1"/>
  <protectedRanges>
    <protectedRange sqref="B3:G128" name="Range1"/>
    <protectedRange sqref="F11" name="Range1_1"/>
  </protectedRanges>
  <mergeCells count="190">
    <mergeCell ref="C124:D124"/>
    <mergeCell ref="C125:D125"/>
    <mergeCell ref="E125:F125"/>
    <mergeCell ref="C126:D126"/>
    <mergeCell ref="E126:F126"/>
    <mergeCell ref="C23:D23"/>
    <mergeCell ref="C29:D29"/>
    <mergeCell ref="C58:D58"/>
    <mergeCell ref="C57:D57"/>
    <mergeCell ref="E60:F60"/>
    <mergeCell ref="C31:D31"/>
    <mergeCell ref="C28:D28"/>
    <mergeCell ref="C30:D30"/>
    <mergeCell ref="E66:F66"/>
    <mergeCell ref="B65:F65"/>
    <mergeCell ref="C66:D66"/>
    <mergeCell ref="C59:D59"/>
    <mergeCell ref="E63:F63"/>
    <mergeCell ref="C53:D53"/>
    <mergeCell ref="C54:D54"/>
    <mergeCell ref="C55:D55"/>
    <mergeCell ref="C56:D56"/>
    <mergeCell ref="E58:F58"/>
    <mergeCell ref="C52:D52"/>
    <mergeCell ref="C3:F3"/>
    <mergeCell ref="E73:F73"/>
    <mergeCell ref="E74:F74"/>
    <mergeCell ref="E75:F75"/>
    <mergeCell ref="B14:E14"/>
    <mergeCell ref="B16:E16"/>
    <mergeCell ref="B20:E20"/>
    <mergeCell ref="B21:E21"/>
    <mergeCell ref="B33:E33"/>
    <mergeCell ref="B37:E37"/>
    <mergeCell ref="B46:F46"/>
    <mergeCell ref="C38:D38"/>
    <mergeCell ref="C39:D39"/>
    <mergeCell ref="C40:D40"/>
    <mergeCell ref="C41:D41"/>
    <mergeCell ref="C42:D42"/>
    <mergeCell ref="C43:D43"/>
    <mergeCell ref="C22:D22"/>
    <mergeCell ref="C26:D26"/>
    <mergeCell ref="C32:D32"/>
    <mergeCell ref="C34:D34"/>
    <mergeCell ref="E57:F57"/>
    <mergeCell ref="E47:F47"/>
    <mergeCell ref="E59:F59"/>
    <mergeCell ref="E50:F50"/>
    <mergeCell ref="E51:F51"/>
    <mergeCell ref="E53:F53"/>
    <mergeCell ref="E54:F54"/>
    <mergeCell ref="E55:F55"/>
    <mergeCell ref="E56:F56"/>
    <mergeCell ref="E52:F52"/>
    <mergeCell ref="E72:F72"/>
    <mergeCell ref="E67:F67"/>
    <mergeCell ref="E68:F68"/>
    <mergeCell ref="E69:F69"/>
    <mergeCell ref="E70:F70"/>
    <mergeCell ref="E71:F71"/>
    <mergeCell ref="E62:F62"/>
    <mergeCell ref="E64:F64"/>
    <mergeCell ref="C60:D60"/>
    <mergeCell ref="C67:D67"/>
    <mergeCell ref="C68:D68"/>
    <mergeCell ref="C69:D69"/>
    <mergeCell ref="C70:D70"/>
    <mergeCell ref="C71:D71"/>
    <mergeCell ref="C72:D72"/>
    <mergeCell ref="C62:D62"/>
    <mergeCell ref="C63:D63"/>
    <mergeCell ref="C64:D64"/>
    <mergeCell ref="C73:D73"/>
    <mergeCell ref="C74:D74"/>
    <mergeCell ref="C75:D75"/>
    <mergeCell ref="C76:D76"/>
    <mergeCell ref="C95:D95"/>
    <mergeCell ref="C96:D96"/>
    <mergeCell ref="E87:F87"/>
    <mergeCell ref="E88:F88"/>
    <mergeCell ref="E89:F89"/>
    <mergeCell ref="E90:F90"/>
    <mergeCell ref="B91:F91"/>
    <mergeCell ref="C92:D92"/>
    <mergeCell ref="E78:F78"/>
    <mergeCell ref="E79:F79"/>
    <mergeCell ref="E80:F80"/>
    <mergeCell ref="E81:F81"/>
    <mergeCell ref="E82:F82"/>
    <mergeCell ref="E83:F83"/>
    <mergeCell ref="E84:F84"/>
    <mergeCell ref="C86:D86"/>
    <mergeCell ref="C87:D87"/>
    <mergeCell ref="E95:F95"/>
    <mergeCell ref="E96:F96"/>
    <mergeCell ref="E76:F76"/>
    <mergeCell ref="B77:F77"/>
    <mergeCell ref="C78:D78"/>
    <mergeCell ref="C93:D93"/>
    <mergeCell ref="C94:D94"/>
    <mergeCell ref="C88:D88"/>
    <mergeCell ref="C89:D89"/>
    <mergeCell ref="C90:D90"/>
    <mergeCell ref="E92:F92"/>
    <mergeCell ref="E86:F86"/>
    <mergeCell ref="C84:D84"/>
    <mergeCell ref="C79:D79"/>
    <mergeCell ref="B85:F85"/>
    <mergeCell ref="C80:D80"/>
    <mergeCell ref="C81:D81"/>
    <mergeCell ref="C82:D82"/>
    <mergeCell ref="C83:D83"/>
    <mergeCell ref="E93:F93"/>
    <mergeCell ref="E94:F94"/>
    <mergeCell ref="C107:D107"/>
    <mergeCell ref="C108:D108"/>
    <mergeCell ref="C109:D109"/>
    <mergeCell ref="E104:F104"/>
    <mergeCell ref="B97:F97"/>
    <mergeCell ref="C98:D98"/>
    <mergeCell ref="C99:D99"/>
    <mergeCell ref="C100:D100"/>
    <mergeCell ref="C101:D101"/>
    <mergeCell ref="C102:D102"/>
    <mergeCell ref="C105:D105"/>
    <mergeCell ref="C106:D106"/>
    <mergeCell ref="C104:D104"/>
    <mergeCell ref="E98:F98"/>
    <mergeCell ref="E99:F99"/>
    <mergeCell ref="E100:F100"/>
    <mergeCell ref="E101:F101"/>
    <mergeCell ref="E102:F102"/>
    <mergeCell ref="C118:D118"/>
    <mergeCell ref="C119:D119"/>
    <mergeCell ref="C110:D110"/>
    <mergeCell ref="C111:D111"/>
    <mergeCell ref="C112:D112"/>
    <mergeCell ref="C113:D113"/>
    <mergeCell ref="C114:D114"/>
    <mergeCell ref="B116:F116"/>
    <mergeCell ref="B117:F117"/>
    <mergeCell ref="C12:D12"/>
    <mergeCell ref="E122:F122"/>
    <mergeCell ref="E123:F123"/>
    <mergeCell ref="B103:F103"/>
    <mergeCell ref="E118:F118"/>
    <mergeCell ref="E119:F119"/>
    <mergeCell ref="E120:F120"/>
    <mergeCell ref="E121:F121"/>
    <mergeCell ref="C120:D120"/>
    <mergeCell ref="C121:D121"/>
    <mergeCell ref="C122:D122"/>
    <mergeCell ref="C123:D123"/>
    <mergeCell ref="E105:F105"/>
    <mergeCell ref="E106:F106"/>
    <mergeCell ref="E107:F107"/>
    <mergeCell ref="E108:F108"/>
    <mergeCell ref="E109:F109"/>
    <mergeCell ref="E110:F110"/>
    <mergeCell ref="E111:F111"/>
    <mergeCell ref="E112:F112"/>
    <mergeCell ref="E113:F113"/>
    <mergeCell ref="E114:F114"/>
    <mergeCell ref="E115:F115"/>
    <mergeCell ref="C115:D115"/>
    <mergeCell ref="E124:F124"/>
    <mergeCell ref="B4:E4"/>
    <mergeCell ref="C5:D5"/>
    <mergeCell ref="C6:D6"/>
    <mergeCell ref="C7:D7"/>
    <mergeCell ref="C8:D8"/>
    <mergeCell ref="C9:D9"/>
    <mergeCell ref="C10:D10"/>
    <mergeCell ref="C11:D11"/>
    <mergeCell ref="C61:D61"/>
    <mergeCell ref="E61:F61"/>
    <mergeCell ref="C15:D15"/>
    <mergeCell ref="C17:D17"/>
    <mergeCell ref="C18:D18"/>
    <mergeCell ref="C19:D19"/>
    <mergeCell ref="C49:D49"/>
    <mergeCell ref="C50:D50"/>
    <mergeCell ref="C51:D51"/>
    <mergeCell ref="C36:D36"/>
    <mergeCell ref="C35:D35"/>
    <mergeCell ref="B47:D47"/>
    <mergeCell ref="B27:E27"/>
    <mergeCell ref="E49:F49"/>
    <mergeCell ref="B48:F48"/>
  </mergeCells>
  <dataValidations count="65">
    <dataValidation type="list" allowBlank="1" showInputMessage="1" showErrorMessage="1" sqref="E49" xr:uid="{00000000-0002-0000-0100-000000000000}">
      <formula1>$H$48:$H$52</formula1>
    </dataValidation>
    <dataValidation type="list" allowBlank="1" showInputMessage="1" showErrorMessage="1" sqref="E50:F50" xr:uid="{00000000-0002-0000-0100-000001000000}">
      <formula1>$H$53:$H$57</formula1>
    </dataValidation>
    <dataValidation type="list" allowBlank="1" showInputMessage="1" showErrorMessage="1" sqref="E52:F52" xr:uid="{00000000-0002-0000-0100-000003000000}">
      <formula1>$H$67:$H$71</formula1>
    </dataValidation>
    <dataValidation type="list" allowBlank="1" showInputMessage="1" showErrorMessage="1" sqref="E53:F53" xr:uid="{00000000-0002-0000-0100-000004000000}">
      <formula1>$H$72:$H$76</formula1>
    </dataValidation>
    <dataValidation type="list" allowBlank="1" showInputMessage="1" showErrorMessage="1" sqref="E66:F66" xr:uid="{00000000-0002-0000-0100-000005000000}">
      <formula1>$J$66:$J$70</formula1>
    </dataValidation>
    <dataValidation type="list" allowBlank="1" showInputMessage="1" showErrorMessage="1" sqref="E67:F67" xr:uid="{00000000-0002-0000-0100-000006000000}">
      <formula1>$K$67:$K$71</formula1>
    </dataValidation>
    <dataValidation type="list" allowBlank="1" showInputMessage="1" showErrorMessage="1" sqref="E68:F68" xr:uid="{00000000-0002-0000-0100-000007000000}">
      <formula1>$L$66:$L$71</formula1>
    </dataValidation>
    <dataValidation type="list" allowBlank="1" showInputMessage="1" showErrorMessage="1" sqref="E54:F54" xr:uid="{00000000-0002-0000-0100-000008000000}">
      <formula1>$W$49:$W$53</formula1>
    </dataValidation>
    <dataValidation type="list" allowBlank="1" showInputMessage="1" showErrorMessage="1" sqref="E70:F70" xr:uid="{00000000-0002-0000-0100-000009000000}">
      <formula1>$N$69:$N$73</formula1>
    </dataValidation>
    <dataValidation type="list" allowBlank="1" showInputMessage="1" showErrorMessage="1" sqref="E69:F69" xr:uid="{00000000-0002-0000-0100-00000A000000}">
      <formula1>$M$66:$M$70</formula1>
    </dataValidation>
    <dataValidation type="list" allowBlank="1" showInputMessage="1" showErrorMessage="1" sqref="E71:F71" xr:uid="{00000000-0002-0000-0100-00000B000000}">
      <formula1>$O$66:$O$70</formula1>
    </dataValidation>
    <dataValidation type="list" allowBlank="1" showInputMessage="1" showErrorMessage="1" sqref="E72:F72" xr:uid="{00000000-0002-0000-0100-00000C000000}">
      <formula1>$P$66:$P$70</formula1>
    </dataValidation>
    <dataValidation type="list" allowBlank="1" showInputMessage="1" showErrorMessage="1" sqref="E73:F73" xr:uid="{00000000-0002-0000-0100-00000D000000}">
      <formula1>$Q$66:$Q$70</formula1>
    </dataValidation>
    <dataValidation type="list" allowBlank="1" showInputMessage="1" showErrorMessage="1" sqref="E74:F74" xr:uid="{00000000-0002-0000-0100-00000E000000}">
      <formula1>$R$66:$R$70</formula1>
    </dataValidation>
    <dataValidation type="list" allowBlank="1" showInputMessage="1" showErrorMessage="1" sqref="E75:F75" xr:uid="{00000000-0002-0000-0100-00000F000000}">
      <formula1>$S$66:$S$70</formula1>
    </dataValidation>
    <dataValidation type="list" allowBlank="1" showInputMessage="1" showErrorMessage="1" sqref="E76:F76" xr:uid="{00000000-0002-0000-0100-000010000000}">
      <formula1>$T$66:$T$70</formula1>
    </dataValidation>
    <dataValidation type="list" allowBlank="1" showInputMessage="1" showErrorMessage="1" sqref="E78:F78" xr:uid="{00000000-0002-0000-0100-000011000000}">
      <formula1>$U$78:$U$82</formula1>
    </dataValidation>
    <dataValidation type="list" allowBlank="1" showInputMessage="1" showErrorMessage="1" sqref="E79:F79" xr:uid="{00000000-0002-0000-0100-000012000000}">
      <formula1>$V$78:$V$82</formula1>
    </dataValidation>
    <dataValidation type="list" allowBlank="1" showInputMessage="1" showErrorMessage="1" sqref="E55:F55" xr:uid="{00000000-0002-0000-0100-000013000000}">
      <formula1>$X$49:$X$53</formula1>
    </dataValidation>
    <dataValidation type="list" allowBlank="1" showInputMessage="1" showErrorMessage="1" sqref="E56:F56" xr:uid="{00000000-0002-0000-0100-000014000000}">
      <formula1>$Y$49:$Y$53</formula1>
    </dataValidation>
    <dataValidation type="list" allowBlank="1" showInputMessage="1" showErrorMessage="1" sqref="E57:F57" xr:uid="{00000000-0002-0000-0100-000015000000}">
      <formula1>$Z$49:$Z$53</formula1>
    </dataValidation>
    <dataValidation type="list" allowBlank="1" showInputMessage="1" showErrorMessage="1" sqref="E58:F58" xr:uid="{00000000-0002-0000-0100-000016000000}">
      <formula1>$AA$49:$AA$53</formula1>
    </dataValidation>
    <dataValidation type="list" allowBlank="1" showInputMessage="1" showErrorMessage="1" sqref="E59:F59" xr:uid="{00000000-0002-0000-0100-000017000000}">
      <formula1>$AB$49:$AB$53</formula1>
    </dataValidation>
    <dataValidation type="list" allowBlank="1" showInputMessage="1" showErrorMessage="1" sqref="E60:F60" xr:uid="{00000000-0002-0000-0100-000018000000}">
      <formula1>$AC$49:$AC$53</formula1>
    </dataValidation>
    <dataValidation type="list" allowBlank="1" showInputMessage="1" showErrorMessage="1" sqref="E80:F80" xr:uid="{00000000-0002-0000-0100-000019000000}">
      <formula1>$AD$80:$AD$84</formula1>
    </dataValidation>
    <dataValidation type="list" allowBlank="1" showInputMessage="1" showErrorMessage="1" sqref="E81:F81" xr:uid="{00000000-0002-0000-0100-00001A000000}">
      <formula1>$AE$81:$AE$85</formula1>
    </dataValidation>
    <dataValidation type="list" allowBlank="1" showInputMessage="1" showErrorMessage="1" sqref="E82:F82" xr:uid="{00000000-0002-0000-0100-00001B000000}">
      <formula1>$AF$81:$AF$85</formula1>
    </dataValidation>
    <dataValidation type="list" allowBlank="1" showInputMessage="1" showErrorMessage="1" sqref="E83:F83" xr:uid="{00000000-0002-0000-0100-00001C000000}">
      <formula1>$AG$81:$AG$85</formula1>
    </dataValidation>
    <dataValidation type="list" allowBlank="1" showInputMessage="1" showErrorMessage="1" sqref="E84:F84" xr:uid="{00000000-0002-0000-0100-00001D000000}">
      <formula1>$AH$81:$AH$85</formula1>
    </dataValidation>
    <dataValidation type="list" allowBlank="1" showInputMessage="1" showErrorMessage="1" sqref="E86:F86" xr:uid="{00000000-0002-0000-0100-00001E000000}">
      <formula1>$AI$86:$AI$90</formula1>
    </dataValidation>
    <dataValidation type="list" allowBlank="1" showInputMessage="1" showErrorMessage="1" sqref="E87:F87" xr:uid="{00000000-0002-0000-0100-00001F000000}">
      <formula1>$AJ$86:$AJ$90</formula1>
    </dataValidation>
    <dataValidation type="list" allowBlank="1" showInputMessage="1" showErrorMessage="1" sqref="E88:F88" xr:uid="{00000000-0002-0000-0100-000020000000}">
      <formula1>$AK$86:$AK$90</formula1>
    </dataValidation>
    <dataValidation type="list" allowBlank="1" showInputMessage="1" showErrorMessage="1" sqref="E89:F89" xr:uid="{00000000-0002-0000-0100-000021000000}">
      <formula1>$AL$86:$AL$90</formula1>
    </dataValidation>
    <dataValidation type="list" allowBlank="1" showInputMessage="1" showErrorMessage="1" sqref="E90:F90" xr:uid="{00000000-0002-0000-0100-000022000000}">
      <formula1>$AM$86:$AM$90</formula1>
    </dataValidation>
    <dataValidation type="list" allowBlank="1" showInputMessage="1" showErrorMessage="1" sqref="E92:F92" xr:uid="{00000000-0002-0000-0100-000023000000}">
      <formula1>$AN$92:$AN$96</formula1>
    </dataValidation>
    <dataValidation type="list" allowBlank="1" showInputMessage="1" showErrorMessage="1" sqref="E93:F93" xr:uid="{00000000-0002-0000-0100-000024000000}">
      <formula1>$AO$92:$AO$96</formula1>
    </dataValidation>
    <dataValidation type="list" allowBlank="1" showInputMessage="1" showErrorMessage="1" sqref="E94:F94" xr:uid="{00000000-0002-0000-0100-000025000000}">
      <formula1>$AP$92:$AP$96</formula1>
    </dataValidation>
    <dataValidation type="list" allowBlank="1" showInputMessage="1" showErrorMessage="1" sqref="E95:F95" xr:uid="{00000000-0002-0000-0100-000026000000}">
      <formula1>$AQ$92:$AQ$96</formula1>
    </dataValidation>
    <dataValidation type="list" allowBlank="1" showInputMessage="1" showErrorMessage="1" sqref="E96:F96" xr:uid="{00000000-0002-0000-0100-000027000000}">
      <formula1>$AR$92:$AR$96</formula1>
    </dataValidation>
    <dataValidation type="list" allowBlank="1" showInputMessage="1" showErrorMessage="1" sqref="E98:F98" xr:uid="{00000000-0002-0000-0100-000028000000}">
      <formula1>$AS$98:$AS$102</formula1>
    </dataValidation>
    <dataValidation type="list" allowBlank="1" showInputMessage="1" showErrorMessage="1" sqref="E99:F99" xr:uid="{00000000-0002-0000-0100-000029000000}">
      <formula1>$AT$98:$AT$102</formula1>
    </dataValidation>
    <dataValidation type="list" allowBlank="1" showInputMessage="1" showErrorMessage="1" sqref="E100:F100" xr:uid="{00000000-0002-0000-0100-00002A000000}">
      <formula1>$AU$98:$AU$102</formula1>
    </dataValidation>
    <dataValidation type="list" allowBlank="1" showInputMessage="1" showErrorMessage="1" sqref="E101:F101" xr:uid="{00000000-0002-0000-0100-00002B000000}">
      <formula1>$AV$98:$AV$102</formula1>
    </dataValidation>
    <dataValidation type="list" allowBlank="1" showInputMessage="1" showErrorMessage="1" sqref="E102:F102" xr:uid="{00000000-0002-0000-0100-00002C000000}">
      <formula1>$AW$98:$AW$102</formula1>
    </dataValidation>
    <dataValidation type="list" allowBlank="1" showInputMessage="1" showErrorMessage="1" sqref="E104:F104" xr:uid="{00000000-0002-0000-0100-00002D000000}">
      <formula1>$AX$104:$AX$108</formula1>
    </dataValidation>
    <dataValidation type="list" allowBlank="1" showInputMessage="1" showErrorMessage="1" sqref="E105:F105" xr:uid="{00000000-0002-0000-0100-00002E000000}">
      <formula1>$AY$104:$AY$108</formula1>
    </dataValidation>
    <dataValidation type="list" allowBlank="1" showInputMessage="1" showErrorMessage="1" sqref="E106:F106" xr:uid="{00000000-0002-0000-0100-00002F000000}">
      <formula1>$AZ$104:$AZ$108</formula1>
    </dataValidation>
    <dataValidation type="list" allowBlank="1" showInputMessage="1" showErrorMessage="1" sqref="E107:F107" xr:uid="{00000000-0002-0000-0100-000030000000}">
      <formula1>$BA$104:$BA$108</formula1>
    </dataValidation>
    <dataValidation type="list" allowBlank="1" showInputMessage="1" showErrorMessage="1" sqref="E108:F108" xr:uid="{00000000-0002-0000-0100-000031000000}">
      <formula1>$BB$104:$BB$108</formula1>
    </dataValidation>
    <dataValidation type="list" allowBlank="1" showInputMessage="1" showErrorMessage="1" sqref="E109:F109" xr:uid="{00000000-0002-0000-0100-000032000000}">
      <formula1>$BC$104:$BC$108</formula1>
    </dataValidation>
    <dataValidation type="list" allowBlank="1" showInputMessage="1" showErrorMessage="1" sqref="E110:F110" xr:uid="{00000000-0002-0000-0100-000033000000}">
      <formula1>$BD$104:$BD$108</formula1>
    </dataValidation>
    <dataValidation type="list" allowBlank="1" showInputMessage="1" showErrorMessage="1" sqref="E111:F111" xr:uid="{00000000-0002-0000-0100-000034000000}">
      <formula1>$BE$104:$BE$108</formula1>
    </dataValidation>
    <dataValidation type="list" allowBlank="1" showInputMessage="1" showErrorMessage="1" sqref="E112:F112" xr:uid="{00000000-0002-0000-0100-000035000000}">
      <formula1>$BF$104:$BF$108</formula1>
    </dataValidation>
    <dataValidation type="list" allowBlank="1" showInputMessage="1" showErrorMessage="1" sqref="E113:F113" xr:uid="{00000000-0002-0000-0100-000036000000}">
      <formula1>$BG$104:$BG$108</formula1>
    </dataValidation>
    <dataValidation type="list" allowBlank="1" showInputMessage="1" showErrorMessage="1" sqref="E114:F114" xr:uid="{00000000-0002-0000-0100-000037000000}">
      <formula1>$BH$104:$BH$108</formula1>
    </dataValidation>
    <dataValidation type="list" allowBlank="1" showInputMessage="1" showErrorMessage="1" sqref="E115:F115" xr:uid="{00000000-0002-0000-0100-000038000000}">
      <formula1>$BI$104:$BI$108</formula1>
    </dataValidation>
    <dataValidation type="list" allowBlank="1" showInputMessage="1" showErrorMessage="1" sqref="E18" xr:uid="{00000000-0002-0000-0100-000039000000}">
      <formula1>$BJ$17:$BJ$21</formula1>
    </dataValidation>
    <dataValidation type="list" allowBlank="1" showInputMessage="1" showErrorMessage="1" sqref="E19" xr:uid="{00000000-0002-0000-0100-00003A000000}">
      <formula1>$BK$17:$BK$21</formula1>
    </dataValidation>
    <dataValidation type="list" allowBlank="1" showInputMessage="1" showErrorMessage="1" errorTitle="СОНГОХ ХАРИУЛТ" error="Та тус нүхний баруун доод буланд байрлах сум дээр дарж хариултаа сонгоно уу." sqref="E10" xr:uid="{00000000-0002-0000-0100-00003B000000}">
      <formula1>$BS$5:$BS$6</formula1>
    </dataValidation>
    <dataValidation type="list" allowBlank="1" showInputMessage="1" showErrorMessage="1" sqref="E61:F61" xr:uid="{00000000-0002-0000-0100-00003C000000}">
      <formula1>$BL$60:$BL$64</formula1>
    </dataValidation>
    <dataValidation type="list" allowBlank="1" showInputMessage="1" showErrorMessage="1" sqref="E62:F62" xr:uid="{00000000-0002-0000-0100-00003D000000}">
      <formula1>$BM$62:$BM$65</formula1>
    </dataValidation>
    <dataValidation type="list" allowBlank="1" showInputMessage="1" showErrorMessage="1" sqref="E63:F63" xr:uid="{00000000-0002-0000-0100-00003E000000}">
      <formula1>$BN$63:$BN$64</formula1>
    </dataValidation>
    <dataValidation type="list" allowBlank="1" showInputMessage="1" showErrorMessage="1" sqref="E64:F64" xr:uid="{00000000-0002-0000-0100-00003F000000}">
      <formula1>$BO$64:$BO$65</formula1>
    </dataValidation>
    <dataValidation type="list" allowBlank="1" showInputMessage="1" showErrorMessage="1" sqref="E51:F51" xr:uid="{00000000-0002-0000-0100-000002000000}">
      <formula1>$H$58:$H$62</formula1>
    </dataValidation>
    <dataValidation type="decimal" allowBlank="1" showInputMessage="1" showErrorMessage="1" error="Зөвхөн тоон утга оруулна уу." sqref="E38:E40 E28:E32 E34:E36 E22:E26 E123:E124 E17" xr:uid="{630BEBF7-61A5-44E6-B428-A943811F78E2}">
      <formula1>0</formula1>
      <formula2>999999999999</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V44"/>
  <sheetViews>
    <sheetView zoomScale="80" zoomScaleNormal="80" workbookViewId="0">
      <selection activeCell="C44" sqref="C44"/>
    </sheetView>
  </sheetViews>
  <sheetFormatPr defaultColWidth="8.85546875" defaultRowHeight="15" x14ac:dyDescent="0.25"/>
  <cols>
    <col min="1" max="1" width="3.28515625" style="1" customWidth="1"/>
    <col min="2" max="2" width="31.28515625" style="1" customWidth="1"/>
    <col min="3" max="3" width="19.28515625" style="1" customWidth="1"/>
    <col min="4" max="4" width="13.7109375" style="1" customWidth="1"/>
    <col min="5" max="5" width="11.28515625" style="1" customWidth="1"/>
    <col min="6" max="6" width="15.28515625" style="1" customWidth="1"/>
    <col min="7" max="7" width="12.7109375" style="1" customWidth="1"/>
    <col min="8" max="8" width="8.42578125" style="1" customWidth="1"/>
    <col min="9" max="9" width="6" style="1" customWidth="1"/>
    <col min="10" max="10" width="2.7109375" style="1" customWidth="1"/>
    <col min="11" max="11" width="11.28515625" style="1" customWidth="1"/>
    <col min="12" max="12" width="8.85546875" style="1"/>
    <col min="13" max="13" width="14.28515625" style="1" customWidth="1"/>
    <col min="14" max="19" width="8.85546875" style="1"/>
    <col min="20" max="20" width="3.85546875" style="1" customWidth="1"/>
    <col min="21" max="16384" width="8.85546875" style="1"/>
  </cols>
  <sheetData>
    <row r="3" spans="1:22" x14ac:dyDescent="0.25">
      <c r="B3" s="3">
        <f>Асуулга!C2</f>
        <v>0</v>
      </c>
      <c r="C3" s="3"/>
      <c r="D3" s="3"/>
      <c r="E3" s="3"/>
      <c r="F3" s="3"/>
      <c r="G3" s="3"/>
      <c r="H3" s="3"/>
    </row>
    <row r="5" spans="1:22" x14ac:dyDescent="0.25">
      <c r="A5" s="4" t="s">
        <v>15</v>
      </c>
      <c r="B5" s="182" t="s">
        <v>16</v>
      </c>
      <c r="C5" s="182"/>
      <c r="D5" s="2" t="s">
        <v>385</v>
      </c>
      <c r="E5" s="2" t="s">
        <v>386</v>
      </c>
      <c r="F5" s="159" t="s">
        <v>387</v>
      </c>
      <c r="G5" s="159"/>
      <c r="H5" s="159" t="s">
        <v>386</v>
      </c>
      <c r="I5" s="159"/>
      <c r="J5" s="20"/>
    </row>
    <row r="6" spans="1:22" x14ac:dyDescent="0.25">
      <c r="A6" s="183" t="s">
        <v>30</v>
      </c>
      <c r="B6" s="114"/>
      <c r="C6" s="184"/>
      <c r="D6" s="18">
        <f>F7</f>
        <v>4</v>
      </c>
      <c r="E6" s="19">
        <v>0.15</v>
      </c>
      <c r="F6" s="12"/>
      <c r="G6" s="12"/>
      <c r="H6" s="160">
        <v>0.4</v>
      </c>
      <c r="I6" s="160"/>
      <c r="J6" s="21"/>
      <c r="K6" s="167" t="s">
        <v>388</v>
      </c>
      <c r="L6" s="167"/>
      <c r="M6" s="167"/>
    </row>
    <row r="7" spans="1:22" ht="13.9" customHeight="1" x14ac:dyDescent="0.25">
      <c r="A7" s="2">
        <v>1</v>
      </c>
      <c r="B7" s="179" t="s">
        <v>31</v>
      </c>
      <c r="C7" s="180"/>
      <c r="D7" s="2">
        <f>Асуулга!I17</f>
        <v>4</v>
      </c>
      <c r="E7" s="16">
        <v>0.6</v>
      </c>
      <c r="F7" s="146">
        <f>SUMPRODUCT(D7:D9,E7:E9)/SUM(E7:E9)</f>
        <v>4</v>
      </c>
      <c r="G7" s="164" t="str">
        <f>IF(F7=$L$12,"Very High", IF(F7&gt;=$L$11,"High",IF(F7&gt;=$L$10, "Medium",IF(F7&gt;=$L$9, "Low",IF(F7&gt;=$L$8, "Very low",FALSE)))))</f>
        <v>High</v>
      </c>
      <c r="H7" s="160"/>
      <c r="I7" s="160"/>
      <c r="J7" s="21"/>
      <c r="K7" s="22" t="s">
        <v>389</v>
      </c>
      <c r="L7" s="22" t="s">
        <v>390</v>
      </c>
      <c r="M7" s="22" t="s">
        <v>391</v>
      </c>
    </row>
    <row r="8" spans="1:22" ht="11.45" customHeight="1" x14ac:dyDescent="0.25">
      <c r="A8" s="2">
        <v>2</v>
      </c>
      <c r="B8" s="179" t="s">
        <v>392</v>
      </c>
      <c r="C8" s="180"/>
      <c r="D8" s="2">
        <f>Асуулга!I18</f>
        <v>4</v>
      </c>
      <c r="E8" s="16">
        <v>0.1</v>
      </c>
      <c r="F8" s="146"/>
      <c r="G8" s="165"/>
      <c r="H8" s="160"/>
      <c r="I8" s="160"/>
      <c r="J8" s="21"/>
      <c r="K8" s="23" t="s">
        <v>393</v>
      </c>
      <c r="L8" s="8">
        <v>1</v>
      </c>
      <c r="M8" s="8">
        <v>1.9</v>
      </c>
    </row>
    <row r="9" spans="1:22" ht="15.6" customHeight="1" x14ac:dyDescent="0.25">
      <c r="A9" s="2">
        <v>3</v>
      </c>
      <c r="B9" s="179" t="s">
        <v>35</v>
      </c>
      <c r="C9" s="180"/>
      <c r="D9" s="2">
        <f>Асуулга!I19</f>
        <v>4</v>
      </c>
      <c r="E9" s="16">
        <v>0.3</v>
      </c>
      <c r="F9" s="146"/>
      <c r="G9" s="166"/>
      <c r="H9" s="160"/>
      <c r="I9" s="160"/>
      <c r="J9" s="21"/>
      <c r="K9" s="23" t="s">
        <v>394</v>
      </c>
      <c r="L9" s="8">
        <v>2</v>
      </c>
      <c r="M9" s="8">
        <v>2.9</v>
      </c>
    </row>
    <row r="10" spans="1:22" x14ac:dyDescent="0.25">
      <c r="A10" s="175" t="s">
        <v>37</v>
      </c>
      <c r="B10" s="176"/>
      <c r="C10" s="177"/>
      <c r="D10" s="10">
        <f>SUMPRODUCT(N18:N22,O18:O22)/SUM(O18:O22)</f>
        <v>1</v>
      </c>
      <c r="E10" s="11"/>
      <c r="F10" s="12"/>
      <c r="G10" s="12"/>
      <c r="H10" s="160">
        <v>0.6</v>
      </c>
      <c r="I10" s="162">
        <v>0.6</v>
      </c>
      <c r="K10" s="23" t="s">
        <v>395</v>
      </c>
      <c r="L10" s="8">
        <v>3</v>
      </c>
      <c r="M10" s="8">
        <v>3.9</v>
      </c>
    </row>
    <row r="11" spans="1:22" x14ac:dyDescent="0.25">
      <c r="A11" s="181" t="s">
        <v>396</v>
      </c>
      <c r="B11" s="181"/>
      <c r="C11" s="181"/>
      <c r="D11" s="13">
        <f>F12</f>
        <v>1</v>
      </c>
      <c r="E11" s="14">
        <v>0.4</v>
      </c>
      <c r="H11" s="161"/>
      <c r="I11" s="163"/>
      <c r="K11" s="23" t="s">
        <v>397</v>
      </c>
      <c r="L11" s="8">
        <v>4</v>
      </c>
      <c r="M11" s="8">
        <v>4.9000000000000004</v>
      </c>
    </row>
    <row r="12" spans="1:22" ht="13.9" customHeight="1" x14ac:dyDescent="0.25">
      <c r="A12" s="3">
        <v>1</v>
      </c>
      <c r="B12" s="179" t="s">
        <v>398</v>
      </c>
      <c r="C12" s="180"/>
      <c r="D12" s="3">
        <f>Асуулга!I22</f>
        <v>1</v>
      </c>
      <c r="E12" s="16">
        <v>0.1</v>
      </c>
      <c r="F12" s="164">
        <f>SUMPRODUCT(D12:D16,E12:E16)/SUM(E12:E16)</f>
        <v>1</v>
      </c>
      <c r="G12" s="146" t="str">
        <f>IF(F12&gt;=$L$12, "Very high", IF(F12&gt;=$L$11, "High", IF(F12&gt;=$L$10, "Medium", IF(F12&gt;=$L$9, "Low", IF(F12&gt;=$L$8, "Very low", FALSE)))))</f>
        <v>Very low</v>
      </c>
      <c r="H12" s="161"/>
      <c r="I12" s="163"/>
      <c r="K12" s="23" t="s">
        <v>399</v>
      </c>
      <c r="L12" s="8">
        <v>5</v>
      </c>
      <c r="M12" s="8">
        <v>5</v>
      </c>
    </row>
    <row r="13" spans="1:22" ht="13.9" customHeight="1" x14ac:dyDescent="0.25">
      <c r="A13" s="3">
        <v>2</v>
      </c>
      <c r="B13" s="179" t="s">
        <v>400</v>
      </c>
      <c r="C13" s="180"/>
      <c r="D13" s="3">
        <f>Асуулга!I23</f>
        <v>1</v>
      </c>
      <c r="E13" s="16">
        <v>0.15</v>
      </c>
      <c r="F13" s="165"/>
      <c r="G13" s="146"/>
      <c r="H13" s="161"/>
      <c r="I13" s="163"/>
    </row>
    <row r="14" spans="1:22" ht="13.9" customHeight="1" x14ac:dyDescent="0.25">
      <c r="A14" s="3">
        <v>3</v>
      </c>
      <c r="B14" s="28" t="s">
        <v>401</v>
      </c>
      <c r="C14" s="29"/>
      <c r="D14" s="3">
        <f>Асуулга!I24</f>
        <v>1</v>
      </c>
      <c r="E14" s="16">
        <v>0.15</v>
      </c>
      <c r="F14" s="165"/>
      <c r="G14" s="146"/>
      <c r="H14" s="161"/>
      <c r="I14" s="163"/>
    </row>
    <row r="15" spans="1:22" ht="13.9" customHeight="1" x14ac:dyDescent="0.25">
      <c r="A15" s="3">
        <v>4</v>
      </c>
      <c r="B15" s="28" t="s">
        <v>402</v>
      </c>
      <c r="C15" s="29"/>
      <c r="D15" s="3">
        <f>Асуулга!I25</f>
        <v>1</v>
      </c>
      <c r="E15" s="16">
        <v>0.25</v>
      </c>
      <c r="F15" s="165"/>
      <c r="G15" s="146"/>
      <c r="H15" s="161"/>
      <c r="I15" s="163"/>
      <c r="K15" s="152"/>
      <c r="L15" s="153"/>
      <c r="M15" s="154"/>
      <c r="N15" s="2" t="s">
        <v>385</v>
      </c>
      <c r="O15" s="146" t="s">
        <v>386</v>
      </c>
      <c r="P15" s="147"/>
      <c r="Q15" s="2" t="s">
        <v>403</v>
      </c>
      <c r="R15" s="2" t="s">
        <v>404</v>
      </c>
      <c r="S15" s="2" t="s">
        <v>405</v>
      </c>
      <c r="U15" s="9" t="s">
        <v>385</v>
      </c>
      <c r="V15" s="9" t="s">
        <v>386</v>
      </c>
    </row>
    <row r="16" spans="1:22" ht="13.9" customHeight="1" x14ac:dyDescent="0.25">
      <c r="A16" s="3">
        <v>5</v>
      </c>
      <c r="B16" s="179" t="s">
        <v>406</v>
      </c>
      <c r="C16" s="180"/>
      <c r="D16" s="3">
        <f>Асуулга!I26</f>
        <v>1</v>
      </c>
      <c r="E16" s="16">
        <v>0.35</v>
      </c>
      <c r="F16" s="166"/>
      <c r="G16" s="146"/>
      <c r="H16" s="161"/>
      <c r="I16" s="163"/>
      <c r="K16" s="155" t="s">
        <v>30</v>
      </c>
      <c r="L16" s="155"/>
      <c r="M16" s="155"/>
      <c r="N16" s="6">
        <f>F7</f>
        <v>4</v>
      </c>
      <c r="O16" s="3"/>
      <c r="P16" s="26"/>
      <c r="Q16" s="3"/>
      <c r="R16" s="3"/>
      <c r="S16" s="27">
        <v>0.4</v>
      </c>
      <c r="U16" s="2">
        <f>N16</f>
        <v>4</v>
      </c>
      <c r="V16" s="7">
        <f>S16</f>
        <v>0.4</v>
      </c>
    </row>
    <row r="17" spans="1:22" x14ac:dyDescent="0.25">
      <c r="A17" s="181" t="s">
        <v>41</v>
      </c>
      <c r="B17" s="181"/>
      <c r="C17" s="181"/>
      <c r="D17" s="13">
        <f>F18</f>
        <v>1</v>
      </c>
      <c r="E17" s="14">
        <v>0.4</v>
      </c>
      <c r="H17" s="161"/>
      <c r="I17" s="163"/>
      <c r="K17" s="155" t="s">
        <v>37</v>
      </c>
      <c r="L17" s="155"/>
      <c r="M17" s="155"/>
      <c r="N17" s="6">
        <f>D10</f>
        <v>1</v>
      </c>
      <c r="O17" s="3"/>
      <c r="P17" s="25">
        <f>I10</f>
        <v>0.6</v>
      </c>
      <c r="Q17" s="128">
        <f>((N17*P17)+(N23*P23))/100%</f>
        <v>2.2000000000000002</v>
      </c>
      <c r="R17" s="131">
        <v>1</v>
      </c>
      <c r="S17" s="133">
        <v>0.6</v>
      </c>
      <c r="U17" s="2">
        <f>Q17</f>
        <v>2.2000000000000002</v>
      </c>
      <c r="V17" s="7">
        <f>S17</f>
        <v>0.6</v>
      </c>
    </row>
    <row r="18" spans="1:22" ht="13.9" customHeight="1" x14ac:dyDescent="0.25">
      <c r="A18" s="3">
        <v>1</v>
      </c>
      <c r="B18" s="28" t="s">
        <v>407</v>
      </c>
      <c r="C18" s="29"/>
      <c r="D18" s="3">
        <f>Асуулга!I28</f>
        <v>1</v>
      </c>
      <c r="E18" s="16">
        <v>0.1</v>
      </c>
      <c r="F18" s="164">
        <f>SUMPRODUCT(D18:D22,E18:E22)/SUM(E18:E22)</f>
        <v>1</v>
      </c>
      <c r="G18" s="146" t="str">
        <f>IF(F18&gt;=$L$12, "Very high", IF(F18&gt;=$L$11, "High", IF(F18&gt;=$L$10, "Medium", IF(F18&gt;=$L$9, "Low", IF(F18&gt;=$L$8, "Very low", FALSE)))))</f>
        <v>Very low</v>
      </c>
      <c r="H18" s="161"/>
      <c r="I18" s="163"/>
      <c r="K18" s="149" t="s">
        <v>396</v>
      </c>
      <c r="L18" s="156"/>
      <c r="M18" s="156"/>
      <c r="N18" s="3">
        <f>D11</f>
        <v>1</v>
      </c>
      <c r="O18" s="24">
        <f>E11</f>
        <v>0.4</v>
      </c>
      <c r="P18" s="3"/>
      <c r="Q18" s="129"/>
      <c r="R18" s="132"/>
      <c r="S18" s="134"/>
    </row>
    <row r="19" spans="1:22" ht="13.9" customHeight="1" x14ac:dyDescent="0.25">
      <c r="A19" s="3">
        <v>2</v>
      </c>
      <c r="B19" s="179" t="s">
        <v>408</v>
      </c>
      <c r="C19" s="180"/>
      <c r="D19" s="3">
        <f>Асуулга!I29</f>
        <v>1</v>
      </c>
      <c r="E19" s="16">
        <v>0.15</v>
      </c>
      <c r="F19" s="165"/>
      <c r="G19" s="146"/>
      <c r="H19" s="161"/>
      <c r="I19" s="163"/>
      <c r="K19" s="149" t="s">
        <v>409</v>
      </c>
      <c r="L19" s="149"/>
      <c r="M19" s="149"/>
      <c r="N19" s="3">
        <f>D17</f>
        <v>1</v>
      </c>
      <c r="O19" s="24">
        <f>E17</f>
        <v>0.4</v>
      </c>
      <c r="P19" s="3"/>
      <c r="Q19" s="129"/>
      <c r="R19" s="132"/>
      <c r="S19" s="134"/>
    </row>
    <row r="20" spans="1:22" ht="17.45" customHeight="1" x14ac:dyDescent="0.25">
      <c r="A20" s="3">
        <v>3</v>
      </c>
      <c r="B20" s="28" t="s">
        <v>410</v>
      </c>
      <c r="C20" s="29"/>
      <c r="D20" s="3">
        <f>Асуулга!I30</f>
        <v>1</v>
      </c>
      <c r="E20" s="16">
        <v>0.15</v>
      </c>
      <c r="F20" s="165"/>
      <c r="G20" s="146"/>
      <c r="H20" s="161"/>
      <c r="I20" s="163"/>
      <c r="K20" s="168" t="s">
        <v>411</v>
      </c>
      <c r="L20" s="169"/>
      <c r="M20" s="170"/>
      <c r="N20" s="157">
        <f>D23</f>
        <v>1</v>
      </c>
      <c r="O20" s="142">
        <f>E23</f>
        <v>0.1</v>
      </c>
      <c r="P20" s="144"/>
      <c r="Q20" s="129"/>
      <c r="R20" s="132"/>
      <c r="S20" s="134"/>
    </row>
    <row r="21" spans="1:22" ht="17.45" customHeight="1" x14ac:dyDescent="0.25">
      <c r="A21" s="3">
        <v>4</v>
      </c>
      <c r="B21" s="28" t="s">
        <v>412</v>
      </c>
      <c r="C21" s="29"/>
      <c r="D21" s="3">
        <f>Асуулга!I31</f>
        <v>1</v>
      </c>
      <c r="E21" s="16">
        <v>0.25</v>
      </c>
      <c r="F21" s="165"/>
      <c r="G21" s="146"/>
      <c r="H21" s="161"/>
      <c r="I21" s="163"/>
      <c r="K21" s="171"/>
      <c r="L21" s="172"/>
      <c r="M21" s="173"/>
      <c r="N21" s="158"/>
      <c r="O21" s="143"/>
      <c r="P21" s="145"/>
      <c r="Q21" s="129"/>
      <c r="R21" s="132"/>
      <c r="S21" s="134"/>
    </row>
    <row r="22" spans="1:22" ht="13.9" customHeight="1" x14ac:dyDescent="0.25">
      <c r="A22" s="3">
        <v>5</v>
      </c>
      <c r="B22" s="179" t="s">
        <v>413</v>
      </c>
      <c r="C22" s="180"/>
      <c r="D22" s="3">
        <f>Асуулга!I32</f>
        <v>1</v>
      </c>
      <c r="E22" s="16">
        <v>0.35</v>
      </c>
      <c r="F22" s="166"/>
      <c r="G22" s="146"/>
      <c r="H22" s="161"/>
      <c r="I22" s="163"/>
      <c r="K22" s="149" t="s">
        <v>414</v>
      </c>
      <c r="L22" s="149"/>
      <c r="M22" s="149"/>
      <c r="N22" s="3">
        <f>D27</f>
        <v>1</v>
      </c>
      <c r="O22" s="24">
        <f>E27</f>
        <v>0.1</v>
      </c>
      <c r="P22" s="3"/>
      <c r="Q22" s="129"/>
      <c r="R22" s="132"/>
      <c r="S22" s="134"/>
    </row>
    <row r="23" spans="1:22" x14ac:dyDescent="0.25">
      <c r="A23" s="181" t="s">
        <v>411</v>
      </c>
      <c r="B23" s="181"/>
      <c r="C23" s="181"/>
      <c r="D23" s="13">
        <f>F24</f>
        <v>1</v>
      </c>
      <c r="E23" s="14">
        <v>0.1</v>
      </c>
      <c r="H23" s="161"/>
      <c r="I23" s="163"/>
      <c r="K23" s="150" t="s">
        <v>415</v>
      </c>
      <c r="L23" s="150"/>
      <c r="M23" s="150"/>
      <c r="N23" s="6">
        <f>F33</f>
        <v>4</v>
      </c>
      <c r="O23" s="3"/>
      <c r="P23" s="25">
        <v>0.4</v>
      </c>
      <c r="Q23" s="129"/>
      <c r="R23" s="132"/>
      <c r="S23" s="134"/>
    </row>
    <row r="24" spans="1:22" x14ac:dyDescent="0.25">
      <c r="A24" s="3">
        <v>1</v>
      </c>
      <c r="B24" s="179" t="s">
        <v>44</v>
      </c>
      <c r="C24" s="180"/>
      <c r="D24" s="3">
        <f>Асуулга!I34</f>
        <v>1</v>
      </c>
      <c r="E24" s="16">
        <v>0.4</v>
      </c>
      <c r="F24" s="146">
        <f>SUMPRODUCT(D24:D26,E24:E26)/SUM(E24:E26)</f>
        <v>1</v>
      </c>
      <c r="G24" s="164" t="str">
        <f>IF(F24&gt;=$L$12, "Very high", IF(F24&gt;=$L$11, "High", IF(F24&gt;=$L$10, "Medium", IF(F24&gt;=$L$9, "Low", IF(F24&gt;=$L$8, "Very low", FALSE)))))</f>
        <v>Very low</v>
      </c>
      <c r="H24" s="161"/>
      <c r="I24" s="163"/>
      <c r="K24" s="148" t="s">
        <v>416</v>
      </c>
      <c r="L24" s="148"/>
      <c r="M24" s="148"/>
      <c r="N24" s="3">
        <f t="shared" ref="N24:O29" si="0">D33</f>
        <v>4</v>
      </c>
      <c r="O24" s="24">
        <f t="shared" si="0"/>
        <v>0.25</v>
      </c>
      <c r="P24" s="3"/>
      <c r="Q24" s="129"/>
      <c r="R24" s="132"/>
      <c r="S24" s="134"/>
    </row>
    <row r="25" spans="1:22" ht="27.6" customHeight="1" x14ac:dyDescent="0.25">
      <c r="A25" s="3">
        <v>2</v>
      </c>
      <c r="B25" s="179" t="s">
        <v>45</v>
      </c>
      <c r="C25" s="180"/>
      <c r="D25" s="3">
        <f>Асуулга!I35</f>
        <v>1</v>
      </c>
      <c r="E25" s="16">
        <v>0.5</v>
      </c>
      <c r="F25" s="146"/>
      <c r="G25" s="165"/>
      <c r="H25" s="161"/>
      <c r="I25" s="163"/>
      <c r="K25" s="151" t="s">
        <v>417</v>
      </c>
      <c r="L25" s="151"/>
      <c r="M25" s="151"/>
      <c r="N25" s="3">
        <f t="shared" si="0"/>
        <v>4</v>
      </c>
      <c r="O25" s="24">
        <f t="shared" si="0"/>
        <v>0.2</v>
      </c>
      <c r="P25" s="3"/>
      <c r="Q25" s="129"/>
      <c r="R25" s="132"/>
      <c r="S25" s="134"/>
    </row>
    <row r="26" spans="1:22" ht="14.45" customHeight="1" x14ac:dyDescent="0.25">
      <c r="A26" s="3">
        <v>3</v>
      </c>
      <c r="B26" s="179" t="s">
        <v>46</v>
      </c>
      <c r="C26" s="180"/>
      <c r="D26" s="3">
        <f>Асуулга!I36</f>
        <v>1</v>
      </c>
      <c r="E26" s="16">
        <v>0.1</v>
      </c>
      <c r="F26" s="146"/>
      <c r="G26" s="166"/>
      <c r="H26" s="161"/>
      <c r="I26" s="163"/>
      <c r="K26" s="148" t="s">
        <v>418</v>
      </c>
      <c r="L26" s="148"/>
      <c r="M26" s="148"/>
      <c r="N26" s="3">
        <f t="shared" si="0"/>
        <v>4</v>
      </c>
      <c r="O26" s="24">
        <f t="shared" si="0"/>
        <v>0.15</v>
      </c>
      <c r="P26" s="3"/>
      <c r="Q26" s="129"/>
      <c r="R26" s="132"/>
      <c r="S26" s="134"/>
    </row>
    <row r="27" spans="1:22" x14ac:dyDescent="0.25">
      <c r="A27" s="185" t="s">
        <v>414</v>
      </c>
      <c r="B27" s="185"/>
      <c r="C27" s="185"/>
      <c r="D27" s="15">
        <f>F28</f>
        <v>1</v>
      </c>
      <c r="E27" s="14">
        <v>0.1</v>
      </c>
      <c r="H27" s="161"/>
      <c r="I27" s="163"/>
      <c r="K27" s="148" t="s">
        <v>419</v>
      </c>
      <c r="L27" s="148"/>
      <c r="M27" s="148"/>
      <c r="N27" s="3">
        <f t="shared" si="0"/>
        <v>4</v>
      </c>
      <c r="O27" s="24">
        <f t="shared" si="0"/>
        <v>0.1</v>
      </c>
      <c r="P27" s="3"/>
      <c r="Q27" s="129"/>
      <c r="R27" s="132"/>
      <c r="S27" s="134"/>
    </row>
    <row r="28" spans="1:22" x14ac:dyDescent="0.25">
      <c r="A28" s="3">
        <v>1</v>
      </c>
      <c r="B28" s="179" t="s">
        <v>420</v>
      </c>
      <c r="C28" s="180"/>
      <c r="D28" s="3">
        <f>Асуулга!I38</f>
        <v>1</v>
      </c>
      <c r="E28" s="16">
        <v>0.2</v>
      </c>
      <c r="F28" s="146">
        <f>SUMPRODUCT(D28:D30,E28:E30)/SUM(E28:E30)</f>
        <v>1</v>
      </c>
      <c r="G28" s="164" t="str">
        <f>IF(F28&gt;=$L$12, "Very high", IF(F28&gt;=$L$11, "High", IF(F28&gt;=$L$10, "Medium", IF(F28&gt;=$L$9, "Low", IF(F28&gt;=$L$8, "Very low", FALSE)))))</f>
        <v>Very low</v>
      </c>
      <c r="H28" s="161"/>
      <c r="I28" s="163"/>
      <c r="K28" s="148" t="s">
        <v>421</v>
      </c>
      <c r="L28" s="148"/>
      <c r="M28" s="148"/>
      <c r="N28" s="3">
        <f t="shared" si="0"/>
        <v>4</v>
      </c>
      <c r="O28" s="24">
        <f t="shared" si="0"/>
        <v>0.125</v>
      </c>
      <c r="P28" s="3"/>
      <c r="Q28" s="129"/>
      <c r="R28" s="132"/>
      <c r="S28" s="134"/>
    </row>
    <row r="29" spans="1:22" ht="13.9" customHeight="1" x14ac:dyDescent="0.25">
      <c r="A29" s="3">
        <v>2</v>
      </c>
      <c r="B29" s="179" t="s">
        <v>422</v>
      </c>
      <c r="C29" s="180"/>
      <c r="D29" s="3">
        <f>Асуулга!I39</f>
        <v>1</v>
      </c>
      <c r="E29" s="16">
        <v>0.32500000000000001</v>
      </c>
      <c r="F29" s="146"/>
      <c r="G29" s="165"/>
      <c r="H29" s="161"/>
      <c r="I29" s="163"/>
      <c r="K29" s="136" t="s">
        <v>423</v>
      </c>
      <c r="L29" s="137"/>
      <c r="M29" s="138"/>
      <c r="N29" s="3">
        <f t="shared" si="0"/>
        <v>4</v>
      </c>
      <c r="O29" s="24">
        <f t="shared" si="0"/>
        <v>0.05</v>
      </c>
      <c r="P29" s="3"/>
      <c r="Q29" s="129"/>
      <c r="R29" s="132"/>
      <c r="S29" s="134"/>
    </row>
    <row r="30" spans="1:22" ht="13.9" customHeight="1" x14ac:dyDescent="0.25">
      <c r="A30" s="3">
        <v>3</v>
      </c>
      <c r="B30" s="179" t="s">
        <v>424</v>
      </c>
      <c r="C30" s="180"/>
      <c r="D30" s="3">
        <f>Асуулга!I40</f>
        <v>1</v>
      </c>
      <c r="E30" s="16">
        <v>0.47499999999999998</v>
      </c>
      <c r="F30" s="146"/>
      <c r="G30" s="165"/>
      <c r="H30" s="161"/>
      <c r="I30" s="163"/>
      <c r="K30" s="139"/>
      <c r="L30" s="140"/>
      <c r="M30" s="141"/>
      <c r="N30" s="3"/>
      <c r="O30" s="24"/>
      <c r="P30" s="3"/>
      <c r="Q30" s="129"/>
      <c r="R30" s="132"/>
      <c r="S30" s="134"/>
    </row>
    <row r="31" spans="1:22" x14ac:dyDescent="0.25">
      <c r="A31" s="3"/>
      <c r="B31" s="179"/>
      <c r="C31" s="180"/>
      <c r="D31" s="3"/>
      <c r="E31" s="16"/>
      <c r="F31" s="146"/>
      <c r="G31" s="166"/>
      <c r="H31" s="161"/>
      <c r="I31" s="163"/>
      <c r="K31" s="148" t="s">
        <v>425</v>
      </c>
      <c r="L31" s="148"/>
      <c r="M31" s="148"/>
      <c r="N31" s="3">
        <f t="shared" ref="N31" si="1">D39</f>
        <v>4</v>
      </c>
      <c r="O31" s="24">
        <f t="shared" ref="O31" si="2">E39</f>
        <v>0.125</v>
      </c>
      <c r="P31" s="3"/>
      <c r="Q31" s="129"/>
      <c r="R31" s="132"/>
      <c r="S31" s="134"/>
    </row>
    <row r="32" spans="1:22" x14ac:dyDescent="0.25">
      <c r="A32" s="175" t="s">
        <v>415</v>
      </c>
      <c r="B32" s="176"/>
      <c r="C32" s="176"/>
      <c r="D32" s="176"/>
      <c r="E32" s="177"/>
      <c r="F32" s="12"/>
      <c r="G32" s="12"/>
      <c r="H32" s="161"/>
      <c r="I32" s="162">
        <v>0.4</v>
      </c>
      <c r="K32" s="115"/>
      <c r="L32" s="115"/>
      <c r="M32" s="115"/>
      <c r="N32" s="3"/>
      <c r="O32" s="3"/>
      <c r="P32" s="3"/>
      <c r="Q32" s="130"/>
      <c r="R32" s="132"/>
      <c r="S32" s="135"/>
    </row>
    <row r="33" spans="1:19" x14ac:dyDescent="0.25">
      <c r="A33" s="3">
        <v>1</v>
      </c>
      <c r="B33" s="174" t="s">
        <v>416</v>
      </c>
      <c r="C33" s="174"/>
      <c r="D33" s="2">
        <f>AVERAGE(Асуулга!I49:I64)</f>
        <v>4</v>
      </c>
      <c r="E33" s="16">
        <v>0.25</v>
      </c>
      <c r="F33" s="146">
        <f>SUMPRODUCT(D33:D39,E33:E39)/SUM(E33:E39)</f>
        <v>4</v>
      </c>
      <c r="G33" s="146" t="str">
        <f>IF(F33&gt;=$L$12, "Very high", IF(F33&gt;=$L$11, "High", IF(F33&gt;=$L$10, "Medium", IF(F33&gt;=$L$9, "Low", IF(F33&gt;=$L$8, "Very low", FALSE)))))</f>
        <v>High</v>
      </c>
      <c r="H33" s="161"/>
      <c r="I33" s="163"/>
      <c r="K33" s="127" t="s">
        <v>426</v>
      </c>
      <c r="L33" s="127"/>
      <c r="M33" s="127"/>
      <c r="N33" s="127"/>
      <c r="O33" s="127"/>
      <c r="P33" s="127"/>
      <c r="Q33" s="127">
        <f>SUMPRODUCT(U16:U17,V16:V17)/SUM(V16:V17)</f>
        <v>2.92</v>
      </c>
      <c r="R33" s="127"/>
      <c r="S33" s="127"/>
    </row>
    <row r="34" spans="1:19" ht="26.45" customHeight="1" x14ac:dyDescent="0.25">
      <c r="A34" s="3">
        <v>2</v>
      </c>
      <c r="B34" s="178" t="s">
        <v>417</v>
      </c>
      <c r="C34" s="178"/>
      <c r="D34" s="2">
        <f>AVERAGE(Асуулга!I66:I76)</f>
        <v>4</v>
      </c>
      <c r="E34" s="16">
        <v>0.2</v>
      </c>
      <c r="F34" s="146"/>
      <c r="G34" s="146"/>
      <c r="H34" s="161"/>
      <c r="I34" s="163"/>
      <c r="K34" s="127"/>
      <c r="L34" s="127"/>
      <c r="M34" s="127"/>
      <c r="N34" s="127"/>
      <c r="O34" s="127"/>
      <c r="P34" s="127"/>
      <c r="Q34" s="127"/>
      <c r="R34" s="127"/>
      <c r="S34" s="127"/>
    </row>
    <row r="35" spans="1:19" x14ac:dyDescent="0.25">
      <c r="A35" s="3">
        <v>3</v>
      </c>
      <c r="B35" s="174" t="s">
        <v>418</v>
      </c>
      <c r="C35" s="174"/>
      <c r="D35" s="2">
        <f>AVERAGE(Асуулга!I78:I84)</f>
        <v>4</v>
      </c>
      <c r="E35" s="16">
        <v>0.15</v>
      </c>
      <c r="F35" s="146"/>
      <c r="G35" s="146"/>
      <c r="H35" s="161"/>
      <c r="I35" s="163"/>
      <c r="K35" s="127"/>
      <c r="L35" s="127"/>
      <c r="M35" s="127"/>
      <c r="N35" s="127"/>
      <c r="O35" s="127"/>
      <c r="P35" s="127"/>
      <c r="Q35" s="127"/>
      <c r="R35" s="127"/>
      <c r="S35" s="127"/>
    </row>
    <row r="36" spans="1:19" ht="26.45" customHeight="1" x14ac:dyDescent="0.25">
      <c r="A36" s="3">
        <v>4</v>
      </c>
      <c r="B36" s="178" t="s">
        <v>419</v>
      </c>
      <c r="C36" s="178"/>
      <c r="D36" s="2">
        <f>AVERAGE(Асуулга!I86:I90)</f>
        <v>4</v>
      </c>
      <c r="E36" s="16">
        <v>0.1</v>
      </c>
      <c r="F36" s="146"/>
      <c r="G36" s="146"/>
      <c r="H36" s="161"/>
      <c r="I36" s="163"/>
      <c r="K36" s="127"/>
      <c r="L36" s="127"/>
      <c r="M36" s="127"/>
      <c r="N36" s="127"/>
      <c r="O36" s="127"/>
      <c r="P36" s="127"/>
      <c r="Q36" s="127"/>
      <c r="R36" s="127"/>
      <c r="S36" s="127"/>
    </row>
    <row r="37" spans="1:19" x14ac:dyDescent="0.25">
      <c r="A37" s="3">
        <v>5</v>
      </c>
      <c r="B37" s="174" t="s">
        <v>421</v>
      </c>
      <c r="C37" s="174"/>
      <c r="D37" s="2">
        <f>AVERAGE(Асуулга!I92:I96)</f>
        <v>4</v>
      </c>
      <c r="E37" s="17">
        <v>0.125</v>
      </c>
      <c r="F37" s="146"/>
      <c r="G37" s="146"/>
      <c r="H37" s="161"/>
      <c r="I37" s="163"/>
      <c r="K37" s="127"/>
      <c r="L37" s="127"/>
      <c r="M37" s="127"/>
      <c r="N37" s="127"/>
      <c r="O37" s="127"/>
      <c r="P37" s="127"/>
      <c r="Q37" s="127"/>
      <c r="R37" s="127"/>
      <c r="S37" s="127"/>
    </row>
    <row r="38" spans="1:19" x14ac:dyDescent="0.25">
      <c r="A38" s="3">
        <v>6</v>
      </c>
      <c r="B38" s="174" t="s">
        <v>423</v>
      </c>
      <c r="C38" s="174"/>
      <c r="D38" s="2">
        <f>AVERAGE(Асуулга!I98:I102)</f>
        <v>4</v>
      </c>
      <c r="E38" s="16">
        <v>0.05</v>
      </c>
      <c r="F38" s="146"/>
      <c r="G38" s="146"/>
      <c r="H38" s="161"/>
      <c r="I38" s="163"/>
      <c r="K38" s="127"/>
      <c r="L38" s="127"/>
      <c r="M38" s="127"/>
      <c r="N38" s="127"/>
      <c r="O38" s="127"/>
      <c r="P38" s="127"/>
      <c r="Q38" s="127"/>
      <c r="R38" s="127"/>
      <c r="S38" s="127"/>
    </row>
    <row r="39" spans="1:19" x14ac:dyDescent="0.25">
      <c r="A39" s="3">
        <v>7</v>
      </c>
      <c r="B39" s="174" t="s">
        <v>425</v>
      </c>
      <c r="C39" s="174"/>
      <c r="D39" s="2">
        <f>AVERAGE(Асуулга!I104:I115)</f>
        <v>4</v>
      </c>
      <c r="E39" s="17">
        <v>0.125</v>
      </c>
      <c r="F39" s="146"/>
      <c r="G39" s="146"/>
      <c r="H39" s="161"/>
      <c r="I39" s="163"/>
      <c r="K39" s="127"/>
      <c r="L39" s="127"/>
      <c r="M39" s="127"/>
      <c r="N39" s="127"/>
      <c r="O39" s="127"/>
      <c r="P39" s="127"/>
      <c r="Q39" s="127"/>
      <c r="R39" s="127"/>
      <c r="S39" s="127"/>
    </row>
    <row r="40" spans="1:19" x14ac:dyDescent="0.25">
      <c r="K40" s="127" t="s">
        <v>427</v>
      </c>
      <c r="L40" s="127"/>
      <c r="M40" s="127"/>
      <c r="N40" s="127"/>
      <c r="O40" s="127"/>
      <c r="P40" s="127"/>
      <c r="Q40" s="127" t="str">
        <f>IF(Q33&gt;=$L$12, "Very high", IF(Q33&gt;=$L$11, "High", IF(Q33&gt;=$L$10, "Medium", IF(Q33&gt;=$L$9, "Low", IF(Q33&gt;=$L$8, "Very low", FALSE)))))</f>
        <v>Low</v>
      </c>
      <c r="R40" s="127"/>
      <c r="S40" s="127"/>
    </row>
    <row r="41" spans="1:19" x14ac:dyDescent="0.25">
      <c r="K41" s="127"/>
      <c r="L41" s="127"/>
      <c r="M41" s="127"/>
      <c r="N41" s="127"/>
      <c r="O41" s="127"/>
      <c r="P41" s="127"/>
      <c r="Q41" s="127"/>
      <c r="R41" s="127"/>
      <c r="S41" s="127"/>
    </row>
    <row r="42" spans="1:19" x14ac:dyDescent="0.25">
      <c r="K42" s="127"/>
      <c r="L42" s="127"/>
      <c r="M42" s="127"/>
      <c r="N42" s="127"/>
      <c r="O42" s="127"/>
      <c r="P42" s="127"/>
      <c r="Q42" s="127"/>
      <c r="R42" s="127"/>
      <c r="S42" s="127"/>
    </row>
    <row r="43" spans="1:19" x14ac:dyDescent="0.25">
      <c r="K43" s="127"/>
      <c r="L43" s="127"/>
      <c r="M43" s="127"/>
      <c r="N43" s="127"/>
      <c r="O43" s="127"/>
      <c r="P43" s="127"/>
      <c r="Q43" s="127"/>
      <c r="R43" s="127"/>
      <c r="S43" s="127"/>
    </row>
    <row r="44" spans="1:19" x14ac:dyDescent="0.25">
      <c r="K44" s="127"/>
      <c r="L44" s="127"/>
      <c r="M44" s="127"/>
      <c r="N44" s="127"/>
      <c r="O44" s="127"/>
      <c r="P44" s="127"/>
      <c r="Q44" s="127"/>
      <c r="R44" s="127"/>
      <c r="S44" s="127"/>
    </row>
  </sheetData>
  <sheetProtection algorithmName="SHA-512" hashValue="1DNSTgfskOKTCu7W3U+n1ScWnPQGroPHalGC56501Qdfa3TiT98xtd0FVcUe1lMYcbypdVgBV36TM/uQy3ka6A==" saltValue="n4zk1/FnNXTDtDhd6zCEmg==" spinCount="100000" sheet="1" objects="1" scenarios="1"/>
  <mergeCells count="76">
    <mergeCell ref="A27:C27"/>
    <mergeCell ref="B16:C16"/>
    <mergeCell ref="A17:C17"/>
    <mergeCell ref="B28:C28"/>
    <mergeCell ref="B29:C29"/>
    <mergeCell ref="B5:C5"/>
    <mergeCell ref="A6:C6"/>
    <mergeCell ref="B7:C7"/>
    <mergeCell ref="B8:C8"/>
    <mergeCell ref="A10:C10"/>
    <mergeCell ref="B9:C9"/>
    <mergeCell ref="B31:C31"/>
    <mergeCell ref="F7:F9"/>
    <mergeCell ref="F12:F16"/>
    <mergeCell ref="F18:F22"/>
    <mergeCell ref="F24:F26"/>
    <mergeCell ref="F28:F31"/>
    <mergeCell ref="B19:C19"/>
    <mergeCell ref="B22:C22"/>
    <mergeCell ref="A23:C23"/>
    <mergeCell ref="B24:C24"/>
    <mergeCell ref="B25:C25"/>
    <mergeCell ref="A11:C11"/>
    <mergeCell ref="B13:C13"/>
    <mergeCell ref="B30:C30"/>
    <mergeCell ref="B12:C12"/>
    <mergeCell ref="B26:C26"/>
    <mergeCell ref="B39:C39"/>
    <mergeCell ref="A32:E32"/>
    <mergeCell ref="F33:F39"/>
    <mergeCell ref="G33:G39"/>
    <mergeCell ref="B33:C33"/>
    <mergeCell ref="B34:C34"/>
    <mergeCell ref="B35:C35"/>
    <mergeCell ref="B36:C36"/>
    <mergeCell ref="B37:C37"/>
    <mergeCell ref="B38:C38"/>
    <mergeCell ref="K6:M6"/>
    <mergeCell ref="G7:G9"/>
    <mergeCell ref="G12:G16"/>
    <mergeCell ref="G18:G22"/>
    <mergeCell ref="G24:G26"/>
    <mergeCell ref="K20:M21"/>
    <mergeCell ref="F5:G5"/>
    <mergeCell ref="H10:H39"/>
    <mergeCell ref="H5:I5"/>
    <mergeCell ref="H6:I9"/>
    <mergeCell ref="I32:I39"/>
    <mergeCell ref="I10:I31"/>
    <mergeCell ref="G28:G31"/>
    <mergeCell ref="O15:P15"/>
    <mergeCell ref="K27:M27"/>
    <mergeCell ref="K28:M28"/>
    <mergeCell ref="K31:M31"/>
    <mergeCell ref="K22:M22"/>
    <mergeCell ref="K23:M23"/>
    <mergeCell ref="K24:M24"/>
    <mergeCell ref="K25:M25"/>
    <mergeCell ref="K26:M26"/>
    <mergeCell ref="K15:M15"/>
    <mergeCell ref="K16:M16"/>
    <mergeCell ref="K17:M17"/>
    <mergeCell ref="K18:M18"/>
    <mergeCell ref="K19:M19"/>
    <mergeCell ref="N20:N21"/>
    <mergeCell ref="Q40:S44"/>
    <mergeCell ref="K40:P44"/>
    <mergeCell ref="Q17:Q32"/>
    <mergeCell ref="R17:R32"/>
    <mergeCell ref="S17:S32"/>
    <mergeCell ref="K33:P39"/>
    <mergeCell ref="Q33:S39"/>
    <mergeCell ref="K32:M32"/>
    <mergeCell ref="K29:M30"/>
    <mergeCell ref="O20:O21"/>
    <mergeCell ref="P20:P2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vt:lpstr>
      <vt:lpstr>Асуулга</vt:lpstr>
      <vt:lpstr>Үнэлгээ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Uyanga Amartuvshin</cp:lastModifiedBy>
  <cp:revision/>
  <dcterms:created xsi:type="dcterms:W3CDTF">2021-01-07T05:18:50Z</dcterms:created>
  <dcterms:modified xsi:type="dcterms:W3CDTF">2024-07-02T03:39:03Z</dcterms:modified>
  <cp:category/>
  <cp:contentStatus/>
</cp:coreProperties>
</file>